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EDUCATION\04-Finance\Stocks\Investing\Banking\"/>
    </mc:Choice>
  </mc:AlternateContent>
  <xr:revisionPtr revIDLastSave="0" documentId="13_ncr:1_{C726BEBD-746E-4EC8-B214-98E8FED475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BCA" sheetId="5" r:id="rId1"/>
    <sheet name="BMRI" sheetId="7" r:id="rId2"/>
    <sheet name="BBNI" sheetId="8" r:id="rId3"/>
    <sheet name="BBRI" sheetId="6" r:id="rId4"/>
    <sheet name="Banking Comparison" sheetId="3" r:id="rId5"/>
    <sheet name="Valuat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2" i="6" l="1"/>
  <c r="E206" i="6" s="1"/>
  <c r="E196" i="6"/>
  <c r="E172" i="6"/>
  <c r="E167" i="6"/>
  <c r="E162" i="6"/>
  <c r="C206" i="6"/>
  <c r="C196" i="6"/>
  <c r="C172" i="6"/>
  <c r="C167" i="6"/>
  <c r="E53" i="6"/>
  <c r="E49" i="6"/>
  <c r="E45" i="6"/>
  <c r="E41" i="6"/>
  <c r="E37" i="6"/>
  <c r="C53" i="6"/>
  <c r="C49" i="6"/>
  <c r="C45" i="6"/>
  <c r="C41" i="6"/>
  <c r="C37" i="6"/>
  <c r="E33" i="6"/>
  <c r="E26" i="6"/>
  <c r="E22" i="6"/>
  <c r="E18" i="6"/>
  <c r="E13" i="6"/>
  <c r="C33" i="6"/>
  <c r="C26" i="6"/>
  <c r="C22" i="6"/>
  <c r="C18" i="6"/>
  <c r="C13" i="6"/>
  <c r="L17" i="8"/>
  <c r="K17" i="8"/>
  <c r="J17" i="7"/>
  <c r="I17" i="7"/>
  <c r="O17" i="8"/>
  <c r="N17" i="8"/>
  <c r="M17" i="8"/>
  <c r="M17" i="7"/>
  <c r="L17" i="7"/>
  <c r="K17" i="7"/>
  <c r="E168" i="6" l="1"/>
  <c r="K17" i="6"/>
  <c r="J17" i="6"/>
  <c r="N17" i="6"/>
  <c r="M17" i="6"/>
  <c r="L17" i="6"/>
  <c r="L23" i="5"/>
  <c r="K23" i="5"/>
  <c r="J23" i="5"/>
  <c r="I23" i="5"/>
  <c r="L24" i="5"/>
  <c r="K24" i="5"/>
  <c r="J24" i="5"/>
  <c r="I24" i="5"/>
  <c r="J17" i="5"/>
  <c r="I17" i="5"/>
  <c r="M17" i="5"/>
  <c r="L17" i="5"/>
  <c r="K17" i="5"/>
  <c r="I19" i="4"/>
  <c r="H19" i="4"/>
  <c r="C19" i="4"/>
  <c r="D19" i="4"/>
  <c r="B32" i="4" l="1"/>
  <c r="C31" i="4"/>
  <c r="D31" i="4"/>
  <c r="E31" i="4"/>
  <c r="C32" i="4"/>
  <c r="D32" i="4"/>
  <c r="E32" i="4"/>
  <c r="B31" i="4"/>
  <c r="I31" i="4"/>
  <c r="J31" i="4"/>
  <c r="K31" i="4"/>
  <c r="H31" i="4"/>
  <c r="H39" i="4" s="1"/>
  <c r="I32" i="4"/>
  <c r="J32" i="4"/>
  <c r="K32" i="4"/>
  <c r="K33" i="4" s="1"/>
  <c r="H32" i="4"/>
  <c r="E16" i="4"/>
  <c r="D16" i="4"/>
  <c r="E15" i="4"/>
  <c r="D15" i="4"/>
  <c r="E14" i="4"/>
  <c r="D14" i="4"/>
  <c r="E13" i="4"/>
  <c r="D13" i="4"/>
  <c r="E12" i="4"/>
  <c r="D12" i="4"/>
  <c r="K16" i="4"/>
  <c r="J16" i="4"/>
  <c r="K15" i="4"/>
  <c r="J15" i="4"/>
  <c r="K14" i="4"/>
  <c r="J14" i="4"/>
  <c r="K13" i="4"/>
  <c r="J13" i="4"/>
  <c r="K12" i="4"/>
  <c r="J12" i="4"/>
  <c r="C36" i="4"/>
  <c r="I35" i="4"/>
  <c r="C15" i="4"/>
  <c r="I15" i="4"/>
  <c r="I16" i="4"/>
  <c r="I14" i="4"/>
  <c r="I13" i="4"/>
  <c r="C16" i="4"/>
  <c r="C14" i="4"/>
  <c r="C13" i="4"/>
  <c r="C5" i="4"/>
  <c r="C12" i="4" s="1"/>
  <c r="I5" i="4"/>
  <c r="I12" i="4" s="1"/>
  <c r="H9" i="4"/>
  <c r="H8" i="4"/>
  <c r="H7" i="4"/>
  <c r="H6" i="4"/>
  <c r="H5" i="4"/>
  <c r="B9" i="4"/>
  <c r="B16" i="4" s="1"/>
  <c r="B8" i="4"/>
  <c r="B7" i="4"/>
  <c r="B6" i="4"/>
  <c r="B5" i="4"/>
  <c r="K17" i="4" l="1"/>
  <c r="K19" i="4" s="1"/>
  <c r="E17" i="4"/>
  <c r="H15" i="4"/>
  <c r="H16" i="4"/>
  <c r="K39" i="4"/>
  <c r="I39" i="4"/>
  <c r="H35" i="4"/>
  <c r="H36" i="4"/>
  <c r="C37" i="4"/>
  <c r="C35" i="4"/>
  <c r="D39" i="4"/>
  <c r="H40" i="4"/>
  <c r="B33" i="4"/>
  <c r="D36" i="4"/>
  <c r="J17" i="4"/>
  <c r="D40" i="4"/>
  <c r="I36" i="4"/>
  <c r="I40" i="4"/>
  <c r="D35" i="4"/>
  <c r="C39" i="4"/>
  <c r="E33" i="4"/>
  <c r="C33" i="4"/>
  <c r="C41" i="4" s="1"/>
  <c r="D33" i="4"/>
  <c r="D41" i="4" s="1"/>
  <c r="H37" i="4"/>
  <c r="I37" i="4"/>
  <c r="D37" i="4"/>
  <c r="K36" i="4"/>
  <c r="K40" i="4"/>
  <c r="K37" i="4"/>
  <c r="K35" i="4"/>
  <c r="K41" i="4"/>
  <c r="C40" i="4"/>
  <c r="H33" i="4"/>
  <c r="H41" i="4" s="1"/>
  <c r="I33" i="4"/>
  <c r="I41" i="4" s="1"/>
  <c r="B15" i="4"/>
  <c r="H12" i="4"/>
  <c r="H14" i="4"/>
  <c r="J33" i="4"/>
  <c r="H13" i="4"/>
  <c r="E19" i="4" l="1"/>
  <c r="E41" i="4"/>
  <c r="J19" i="4"/>
  <c r="J36" i="4" s="1"/>
  <c r="J35" i="4"/>
  <c r="J39" i="4"/>
  <c r="I45" i="4"/>
  <c r="O10" i="4" s="1"/>
  <c r="I52" i="4"/>
  <c r="D44" i="4"/>
  <c r="D45" i="4"/>
  <c r="D43" i="4"/>
  <c r="I43" i="4"/>
  <c r="I56" i="4" s="1"/>
  <c r="K45" i="4"/>
  <c r="K43" i="4"/>
  <c r="C45" i="4"/>
  <c r="C43" i="4"/>
  <c r="C56" i="4" s="1"/>
  <c r="C44" i="4"/>
  <c r="C57" i="4" s="1"/>
  <c r="H44" i="4"/>
  <c r="H57" i="4" s="1"/>
  <c r="H45" i="4"/>
  <c r="H43" i="4"/>
  <c r="I44" i="4"/>
  <c r="I57" i="4" s="1"/>
  <c r="K44" i="4"/>
  <c r="J41" i="4"/>
  <c r="J37" i="4" l="1"/>
  <c r="J40" i="4"/>
  <c r="E36" i="4"/>
  <c r="E39" i="4"/>
  <c r="E37" i="4"/>
  <c r="E40" i="4"/>
  <c r="E35" i="4"/>
  <c r="H56" i="4"/>
  <c r="H50" i="4"/>
  <c r="J43" i="4"/>
  <c r="J50" i="4" s="1"/>
  <c r="K51" i="4"/>
  <c r="Q9" i="4"/>
  <c r="N8" i="4"/>
  <c r="H51" i="4"/>
  <c r="N9" i="4"/>
  <c r="C50" i="4"/>
  <c r="O5" i="4"/>
  <c r="K50" i="4"/>
  <c r="Q8" i="4"/>
  <c r="I50" i="4"/>
  <c r="O8" i="4"/>
  <c r="D52" i="4"/>
  <c r="P7" i="4"/>
  <c r="I51" i="4"/>
  <c r="O9" i="4"/>
  <c r="H52" i="4"/>
  <c r="N10" i="4"/>
  <c r="C51" i="4"/>
  <c r="O6" i="4"/>
  <c r="C52" i="4"/>
  <c r="O7" i="4"/>
  <c r="K52" i="4"/>
  <c r="Q10" i="4"/>
  <c r="D50" i="4"/>
  <c r="P5" i="4"/>
  <c r="D51" i="4"/>
  <c r="P6" i="4"/>
  <c r="J45" i="4"/>
  <c r="J44" i="4"/>
  <c r="B13" i="4"/>
  <c r="B14" i="4"/>
  <c r="B12" i="4"/>
  <c r="B17" i="4" s="1"/>
  <c r="B19" i="4" s="1"/>
  <c r="O16" i="3"/>
  <c r="S16" i="3"/>
  <c r="R16" i="3"/>
  <c r="Q16" i="3"/>
  <c r="P16" i="3"/>
  <c r="L16" i="3"/>
  <c r="J16" i="3"/>
  <c r="K16" i="3"/>
  <c r="M16" i="3"/>
  <c r="I16" i="3"/>
  <c r="F16" i="3"/>
  <c r="D16" i="3"/>
  <c r="E16" i="3"/>
  <c r="G16" i="3"/>
  <c r="E44" i="4" l="1"/>
  <c r="E45" i="4"/>
  <c r="E43" i="4"/>
  <c r="P8" i="4"/>
  <c r="J52" i="4"/>
  <c r="P10" i="4"/>
  <c r="O11" i="4"/>
  <c r="J51" i="4"/>
  <c r="P9" i="4"/>
  <c r="E52" i="4" l="1"/>
  <c r="Q7" i="4"/>
  <c r="E50" i="4"/>
  <c r="Q5" i="4"/>
  <c r="Q11" i="4" s="1"/>
  <c r="Q13" i="4" s="1"/>
  <c r="E51" i="4"/>
  <c r="Q6" i="4"/>
  <c r="P11" i="4"/>
  <c r="P13" i="4" s="1"/>
  <c r="O13" i="4"/>
  <c r="O17" i="4"/>
  <c r="B39" i="4"/>
  <c r="B35" i="4"/>
  <c r="B37" i="4"/>
  <c r="B36" i="4"/>
  <c r="B40" i="4"/>
  <c r="B41" i="4"/>
  <c r="B43" i="4" l="1"/>
  <c r="B44" i="4"/>
  <c r="B57" i="4" s="1"/>
  <c r="B45" i="4"/>
  <c r="B56" i="4" l="1"/>
  <c r="B50" i="4"/>
  <c r="B51" i="4"/>
  <c r="N6" i="4"/>
  <c r="B52" i="4"/>
  <c r="N7" i="4"/>
  <c r="N5" i="4"/>
  <c r="N11" i="4" l="1"/>
  <c r="N13" i="4" l="1"/>
  <c r="N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Budiman Budiman</author>
  </authors>
  <commentList>
    <comment ref="J5" authorId="0" shapeId="0" xr:uid="{E25CD9AD-2476-44C9-9BF3-0A77C6AF2DC8}">
      <text>
        <r>
          <rPr>
            <b/>
            <sz val="9"/>
            <color indexed="81"/>
            <rFont val="Tahoma"/>
            <family val="2"/>
          </rPr>
          <t>Budiman Budiman:</t>
        </r>
        <r>
          <rPr>
            <sz val="9"/>
            <color indexed="81"/>
            <rFont val="Tahoma"/>
            <family val="2"/>
          </rPr>
          <t xml:space="preserve">
Rule of thumb:
CAR &gt; 14% : healthy &amp; safe
CAR between 8-14% : warning
CAR &lt; 8% : dangerous</t>
        </r>
      </text>
    </comment>
  </commentList>
</comments>
</file>

<file path=xl/sharedStrings.xml><?xml version="1.0" encoding="utf-8"?>
<sst xmlns="http://schemas.openxmlformats.org/spreadsheetml/2006/main" count="1703" uniqueCount="967">
  <si>
    <t>Liquidity</t>
  </si>
  <si>
    <t>Comparison
Key Metrics</t>
  </si>
  <si>
    <t>Visualization</t>
  </si>
  <si>
    <t>Industry</t>
  </si>
  <si>
    <t>BBNI</t>
  </si>
  <si>
    <t>BBRI</t>
  </si>
  <si>
    <t>BBCA</t>
  </si>
  <si>
    <t>BMRI</t>
  </si>
  <si>
    <t>Capital Adequacy</t>
  </si>
  <si>
    <t>KPMM</t>
  </si>
  <si>
    <t>KPMM - 2019</t>
  </si>
  <si>
    <t>KPMM - 2020</t>
  </si>
  <si>
    <t>Asset Quality</t>
  </si>
  <si>
    <t>CKPN</t>
  </si>
  <si>
    <t>NPL - Gross</t>
  </si>
  <si>
    <t>NPL - Net</t>
  </si>
  <si>
    <t>Management Efficiency &amp; Profitability</t>
  </si>
  <si>
    <t>ROE</t>
  </si>
  <si>
    <t>ROA</t>
  </si>
  <si>
    <t>NIM</t>
  </si>
  <si>
    <t>BOPO</t>
  </si>
  <si>
    <t>CASA</t>
  </si>
  <si>
    <t>NPL, Gross - 2019</t>
  </si>
  <si>
    <t>NPL, Gross - 2020</t>
  </si>
  <si>
    <t>LDR</t>
  </si>
  <si>
    <t>ROA - 2019</t>
  </si>
  <si>
    <t>ROA - 2020</t>
  </si>
  <si>
    <t>LDR - 2019</t>
  </si>
  <si>
    <t>LDR - 2020</t>
  </si>
  <si>
    <t>Relative Valuation</t>
  </si>
  <si>
    <t>Price to Book Value</t>
  </si>
  <si>
    <t>Price to Earnings</t>
  </si>
  <si>
    <t>BVPS 2017</t>
  </si>
  <si>
    <t>EPS 2017</t>
  </si>
  <si>
    <t>BVPS 2018</t>
  </si>
  <si>
    <t>EPS 2018</t>
  </si>
  <si>
    <t>BVPS 2019</t>
  </si>
  <si>
    <t>EPS 2019</t>
  </si>
  <si>
    <t>BVPS 2020</t>
  </si>
  <si>
    <t>EPS 2020</t>
  </si>
  <si>
    <t>Growth 2018</t>
  </si>
  <si>
    <t>Growth 2019</t>
  </si>
  <si>
    <t>Growth 2020</t>
  </si>
  <si>
    <t>Average Growth Rate</t>
  </si>
  <si>
    <t>BVPS *forward</t>
  </si>
  <si>
    <t>EPS *forward</t>
  </si>
  <si>
    <t>PBV Band Mean</t>
  </si>
  <si>
    <t>PER Band Mean</t>
  </si>
  <si>
    <t>PBV Band -1</t>
  </si>
  <si>
    <t>PER Band -1</t>
  </si>
  <si>
    <t>Current PBV</t>
  </si>
  <si>
    <t>Current PER</t>
  </si>
  <si>
    <t>Best case</t>
  </si>
  <si>
    <t>Base case</t>
  </si>
  <si>
    <t>Worst case</t>
  </si>
  <si>
    <t>Current Price</t>
  </si>
  <si>
    <t>MoS</t>
  </si>
  <si>
    <t>KPMM - 2021</t>
  </si>
  <si>
    <t>NPL, Gross - 2021</t>
  </si>
  <si>
    <t>ROA - 2021</t>
  </si>
  <si>
    <t>LDR - 2021</t>
  </si>
  <si>
    <t>BVPS 2016</t>
  </si>
  <si>
    <t>BVPS 2021</t>
  </si>
  <si>
    <t>EPS 2016</t>
  </si>
  <si>
    <t>EPS 2021</t>
  </si>
  <si>
    <t>Growth 2017</t>
  </si>
  <si>
    <t>Growth 2021</t>
  </si>
  <si>
    <t>PBV Band +1 *5 years</t>
  </si>
  <si>
    <t>PER Band +1 *5 years</t>
  </si>
  <si>
    <t>Average</t>
  </si>
  <si>
    <t>PER 2017</t>
  </si>
  <si>
    <t>PER 2018</t>
  </si>
  <si>
    <t>PER 2019</t>
  </si>
  <si>
    <t>PER 2020</t>
  </si>
  <si>
    <t>PER 2021</t>
  </si>
  <si>
    <t>Max</t>
  </si>
  <si>
    <t>Min</t>
  </si>
  <si>
    <t>PBV 2017</t>
  </si>
  <si>
    <t>PBV 2018</t>
  </si>
  <si>
    <t>PBV 2019</t>
  </si>
  <si>
    <t>PBV 2020</t>
  </si>
  <si>
    <t>PBV 2021</t>
  </si>
  <si>
    <t>Valuation Summary</t>
  </si>
  <si>
    <t>EPS</t>
  </si>
  <si>
    <t>PBV</t>
  </si>
  <si>
    <t>Nilai Intrinsik</t>
  </si>
  <si>
    <t>Average Price to Buy</t>
  </si>
  <si>
    <t>Best Case</t>
  </si>
  <si>
    <t>Base Case</t>
  </si>
  <si>
    <t>Entry Date</t>
  </si>
  <si>
    <t>LAPORAN POSISI KEUANGAN</t>
  </si>
  <si>
    <t>Kas</t>
  </si>
  <si>
    <t>Giro pada Bank Indonesia</t>
  </si>
  <si>
    <t>Penempatan pada Bank Indonesia dan bank-bank lain -</t>
  </si>
  <si>
    <t>setelah dikurangi cadangan kerugian penurunan</t>
  </si>
  <si>
    <t>(31 Desember 2020: Rp 4.700)</t>
  </si>
  <si>
    <t>Aset keuangan yang diukur pada nilai wajar melalui laba rugi</t>
  </si>
  <si>
    <t>Wesel tagih - setelah dikurangi cadangan kerugian</t>
  </si>
  <si>
    <t>Efek-efek yang dibeli dengan janji dijual kembali - setelah</t>
  </si>
  <si>
    <t>(31 Desember 2020: Rp 1.148)</t>
  </si>
  <si>
    <t>Kredit yang diberikan - setelah dikurangi cadangan</t>
  </si>
  <si>
    <t>(31 Desember 2020: Rp 26.945.942)</t>
  </si>
  <si>
    <t>Pihak berelasi</t>
  </si>
  <si>
    <t>Pihak ketiga</t>
  </si>
  <si>
    <t>Piutang pembiayaan konsumen - setelah dikurangi cadangan</t>
  </si>
  <si>
    <t>(31 Desember 2020: Rp 806.306)</t>
  </si>
  <si>
    <t>Piutang sewa pembiayaan - setelah dikurangi cadangan</t>
  </si>
  <si>
    <t>Aset dari transaksi syariah - setelah dikurangi cadangan</t>
  </si>
  <si>
    <t>(31 Desember 2020: Rp 161.203)</t>
  </si>
  <si>
    <t>Efek-efek untuk tujuan investasi - setelah dikurangi</t>
  </si>
  <si>
    <t>(31 Desember 2020: Rp 199.637)</t>
  </si>
  <si>
    <t>Biaya dibayar dimuka</t>
  </si>
  <si>
    <t>Pajak dibayar dimuka</t>
  </si>
  <si>
    <t>Aset tetap - setelah dikurangi akumulasi penyusutan</t>
  </si>
  <si>
    <t>(31 Desember 2020: Rp 11.994.702)</t>
  </si>
  <si>
    <t>Aset takberwujud - setelah dikurangi akumulasi amortisasi</t>
  </si>
  <si>
    <t>(31 Desember 2020: Rp 1.726.035)</t>
  </si>
  <si>
    <t>Aset pajak tangguhan - bersih</t>
  </si>
  <si>
    <t>Aset lain-lain - setelah dikurangi cadangan kerugian</t>
  </si>
  <si>
    <t>JUMLAH ASET</t>
  </si>
  <si>
    <t>ASET</t>
  </si>
  <si>
    <t>LIABILITAS</t>
  </si>
  <si>
    <t>Simpanan dari nasabah</t>
  </si>
  <si>
    <t>Dana simpanan syariah</t>
  </si>
  <si>
    <t>Simpanan dari bank-bank lain</t>
  </si>
  <si>
    <t>Liabilitas keuangan yang diukur pada</t>
  </si>
  <si>
    <t>nilai wajar melalui laba rugi</t>
  </si>
  <si>
    <t>Utang akseptasi</t>
  </si>
  <si>
    <t>Efek-efek yang dijual dengan janji dibeli kembali</t>
  </si>
  <si>
    <t>Efek-efek utang yang diterbitkan</t>
  </si>
  <si>
    <t>Utang pajak</t>
  </si>
  <si>
    <t>Pinjaman yang diterima</t>
  </si>
  <si>
    <t>Liabilitas pajak tangguhan</t>
  </si>
  <si>
    <t>Estimasi kerugian komitmen dan kontinjensi</t>
  </si>
  <si>
    <t>Beban yang masih harus dibayar dan liabilitas lain-lain</t>
  </si>
  <si>
    <t>Liabilitas imbalan pasca-kerja</t>
  </si>
  <si>
    <t>Obligasi subordinasi</t>
  </si>
  <si>
    <t>JUMLAH LIABILITAS</t>
  </si>
  <si>
    <t>DANA SYIRKAH TEMPORER</t>
  </si>
  <si>
    <t>EKUITAS</t>
  </si>
  <si>
    <t>Modal ditempatkan dan disetor penuh:</t>
  </si>
  <si>
    <t>Tambahan modal disetor</t>
  </si>
  <si>
    <t>Surplus revaluasi aset tetap</t>
  </si>
  <si>
    <t>Selisih kurs karena penjabaran laporan keuangan</t>
  </si>
  <si>
    <t>dalam valuta asing</t>
  </si>
  <si>
    <t>Keuntungan yang belum direalisasi atas aset</t>
  </si>
  <si>
    <t>keuangan yang diukur pada nilai wajar melalui</t>
  </si>
  <si>
    <t>penghasilan komprehensif lain - bersih</t>
  </si>
  <si>
    <t>Saldo laba</t>
  </si>
  <si>
    <t>Telah ditentukan penggunaannya</t>
  </si>
  <si>
    <t>Belum ditentukan penggunaannya</t>
  </si>
  <si>
    <t>Komponen ekuitas lainnya</t>
  </si>
  <si>
    <t>Jumlah ekuitas yang dapat diatribusikan kepada</t>
  </si>
  <si>
    <t>pemilik entitas induk</t>
  </si>
  <si>
    <t>Kepentingan non-pengendali</t>
  </si>
  <si>
    <t>JUMLAH EKUITAS</t>
  </si>
  <si>
    <t>JUMLAH LIABILITAS, DANA SYIRKAH TEMPORER</t>
  </si>
  <si>
    <t>DAN EKUITAS</t>
  </si>
  <si>
    <t>LIABILITAS, DANA SYIRKAH TEMPORER DAN EKUITAS</t>
  </si>
  <si>
    <t>-</t>
  </si>
  <si>
    <t>PT BANK CENTRAL ASIA Tbk</t>
  </si>
  <si>
    <t>(Dalam Jutaan Rupiah)</t>
  </si>
  <si>
    <t>LAPORAN LABA-RUGI</t>
  </si>
  <si>
    <t>PENDAPATAN DAN BEBAN OPERASIONAL</t>
  </si>
  <si>
    <t>Pendapatan bunga dan syariah</t>
  </si>
  <si>
    <t>Pendapatan bunga</t>
  </si>
  <si>
    <t>Pendapatan syariah</t>
  </si>
  <si>
    <t>Jumlah pendapatan bunga dan syariah</t>
  </si>
  <si>
    <t>Beban bunga dan syariah</t>
  </si>
  <si>
    <t>Beban bunga</t>
  </si>
  <si>
    <t>Beban syariah</t>
  </si>
  <si>
    <t>Jumlah beban bunga dan syariah</t>
  </si>
  <si>
    <t>PENDAPATAN BUNGA DAN SYARIAH - BERSIH</t>
  </si>
  <si>
    <t>PENDAPATAN OPERASIONAL LAINNYA</t>
  </si>
  <si>
    <t>Pendapatan provisi dan komisi - bersih</t>
  </si>
  <si>
    <t>Pendapatan transaksi yang diukur pada</t>
  </si>
  <si>
    <t>nilai wajar melalui laba rugi - bersih</t>
  </si>
  <si>
    <t>Lain-lain</t>
  </si>
  <si>
    <t>Jumlah pendapatan operasional lainnya</t>
  </si>
  <si>
    <t>Beban penyisihan kerugian penurunan nilai aset</t>
  </si>
  <si>
    <t>BEBAN OPERASIONAL LAINNYA</t>
  </si>
  <si>
    <t>Beban karyawan</t>
  </si>
  <si>
    <t>Beban umum dan administrasi</t>
  </si>
  <si>
    <t>Jumlah beban operasional lainnya</t>
  </si>
  <si>
    <t>LABA SEBELUM PAJAK PENGHASILAN</t>
  </si>
  <si>
    <t>BEBAN PAJAK PENGHASILAN</t>
  </si>
  <si>
    <t>PENGHASILAN KOMPREHENSIF LAIN :</t>
  </si>
  <si>
    <t>Pos-pos yang tidak akan direklasifikasi ke laba rugi:</t>
  </si>
  <si>
    <t>Pengukuran kembali liabilitas imbalan pasti</t>
  </si>
  <si>
    <t>Pajak penghasilan atas pengukuran</t>
  </si>
  <si>
    <t>kembali liabilitas imbalan pasti</t>
  </si>
  <si>
    <t>Pos-pos yang akan direklasifikasi ke laba rugi:</t>
  </si>
  <si>
    <t>(Kerugian) keuntungan yang belum direalisasi atas</t>
  </si>
  <si>
    <t>penghasilan komprehensif lain</t>
  </si>
  <si>
    <t>Pajak penghasilan</t>
  </si>
  <si>
    <t>PENGHASILAN KOMPREHENSIF LAIN,</t>
  </si>
  <si>
    <t>SETELAH PAJAK PENGHASILAN</t>
  </si>
  <si>
    <t>JUMLAH LABA KOMPREHENSIF</t>
  </si>
  <si>
    <t>LABA BERSIH YANG DAPAT DIATRIBUSIKAN</t>
  </si>
  <si>
    <t>KEPADA:</t>
  </si>
  <si>
    <t>Pemilik entitas induk</t>
  </si>
  <si>
    <t>LABA KOMPREHENSIF YANG DAPAT</t>
  </si>
  <si>
    <t>DIATRIBUSIKAN KEPADA:</t>
  </si>
  <si>
    <t>LABA BERSIH PER SAHAM DASAR DAN</t>
  </si>
  <si>
    <t>DILUSIAN YANG DAPAT DIATRIBUSIKAN</t>
  </si>
  <si>
    <t>KEPADA PEMILIK ENTITAS INDUK (Rupiah penuh)</t>
  </si>
  <si>
    <t>LAPORAN ARUS KAS</t>
  </si>
  <si>
    <t>ARUS KAS DARI AKTIVITAS OPERASI</t>
  </si>
  <si>
    <t>Penerimaan pendapatan bunga dan syariah, provisi, dan komisi</t>
  </si>
  <si>
    <t>Pendapatan operasional lainnya</t>
  </si>
  <si>
    <t>Pembayaran beban bunga dan syariah, provisi, dan komisi</t>
  </si>
  <si>
    <t>Pendapatan dari transaksi valuta asing - bersih</t>
  </si>
  <si>
    <t>Beban operasional lainnya</t>
  </si>
  <si>
    <t>Pembayaran tantiem Dewan Komisaris dan Direksi</t>
  </si>
  <si>
    <t>Kenaikan (penurunan) lainnya yang mempengaruhi kas:</t>
  </si>
  <si>
    <t>Penempatan pada Bank Indonesia dan bank-bank lain yang</t>
  </si>
  <si>
    <t>jatuh tempo lebih dari 3 (tiga) bulan sejak tanggal perolehan</t>
  </si>
  <si>
    <t>Tagihan akseptasi</t>
  </si>
  <si>
    <t>Wesel tagih</t>
  </si>
  <si>
    <t>Efek-efek yang dibeli dengan janji dijual kembali</t>
  </si>
  <si>
    <t>Kredit yang diberikan</t>
  </si>
  <si>
    <t>Piutang pembiayaan konsumen</t>
  </si>
  <si>
    <t>Piutang sewa pembiayaan - bersih</t>
  </si>
  <si>
    <t>Aset dari transaksi syariah</t>
  </si>
  <si>
    <t>Aset lain-lain</t>
  </si>
  <si>
    <t>Dana syirkah temporer</t>
  </si>
  <si>
    <t>Kas bersih yang diperoleh dari aktivitas</t>
  </si>
  <si>
    <t>operasi sebelum pembayaran pajak penghasilan</t>
  </si>
  <si>
    <t>Pembayaran pajak penghasilan</t>
  </si>
  <si>
    <t>ARUS KAS DARI AKTIVITAS INVESTASI</t>
  </si>
  <si>
    <t>Pembelian efek-efek untuk tujuan investasi</t>
  </si>
  <si>
    <t>Penjualan efek-efek untuk tujuan investasi</t>
  </si>
  <si>
    <t>Penerimaan dari efek-efek tujuan investasi yang jatuh tempo</t>
  </si>
  <si>
    <t>selama periode berjalan</t>
  </si>
  <si>
    <t>Pembayaran dari kegiatan akuisisi</t>
  </si>
  <si>
    <t>Penerimaan dividen kas dari efek-efek untuk tujuan investasi</t>
  </si>
  <si>
    <t>Perolehan aset tetap</t>
  </si>
  <si>
    <t>Perolehan aset sewa guna</t>
  </si>
  <si>
    <t>Hasil penjualan aset tetap</t>
  </si>
  <si>
    <t>aktivitas investasi</t>
  </si>
  <si>
    <t>ARUS KAS DARI AKTIVITAS PENDANAAN</t>
  </si>
  <si>
    <t>Penerimaan pinjaman yang diterima</t>
  </si>
  <si>
    <t>Pembayaran pinjaman yang diterima</t>
  </si>
  <si>
    <t>Pembayaran dividen kas</t>
  </si>
  <si>
    <t>aktivitas pendanaan</t>
  </si>
  <si>
    <t>KENAIKAN (PENURUNAN) BERSIH KAS DAN SETARA KAS</t>
  </si>
  <si>
    <t>KAS DAN SETARA KAS, AWAL TAHUN</t>
  </si>
  <si>
    <t>PENGARUH FLUKTUASI KURS VALUTA ASING</t>
  </si>
  <si>
    <t>PADA KAS DAN SETARA KAS</t>
  </si>
  <si>
    <t>KAS DAN SETARA KAS, AKHIR PERIODE</t>
  </si>
  <si>
    <t>Kas dan setara kas terdiri dari:</t>
  </si>
  <si>
    <t>Giro pada bank-bank lain</t>
  </si>
  <si>
    <t>Penempatan pada Bank Indonesia dan bank-bank lain</t>
  </si>
  <si>
    <t>Jumlah kas dan setara kas</t>
  </si>
  <si>
    <t>Giro pada Bank lain</t>
  </si>
  <si>
    <t>Cadangan kerugian penurunan nilai</t>
  </si>
  <si>
    <t>Penempatan pada Bank Indonesia</t>
  </si>
  <si>
    <t>dan Lembaga Keuangan Lain</t>
  </si>
  <si>
    <t>Efek-efek</t>
  </si>
  <si>
    <t>Wesel Ekspor dan Tagihan Lainnya</t>
  </si>
  <si>
    <t>Efek-efek yang Dibeli dengan Janji</t>
  </si>
  <si>
    <t>Dijual Kembali</t>
  </si>
  <si>
    <t>Tagihan Derivatif</t>
  </si>
  <si>
    <t>Kredit yang Diberikan</t>
  </si>
  <si>
    <t>Piutang dan Pembiayaan Syariah</t>
  </si>
  <si>
    <t>Piutang Sewa Pembiayaan</t>
  </si>
  <si>
    <t>Tagihan Akseptasi</t>
  </si>
  <si>
    <t>Penyertaan Saham</t>
  </si>
  <si>
    <t>Aset Tetap</t>
  </si>
  <si>
    <t>Biaya perolehan</t>
  </si>
  <si>
    <t>Akumulasi penyusutan</t>
  </si>
  <si>
    <t>Nilai buku - neto</t>
  </si>
  <si>
    <t>Aset Pajak Tangguhan - neto</t>
  </si>
  <si>
    <t>Aset Lain-lain - neto</t>
  </si>
  <si>
    <t>TOTAL ASET</t>
  </si>
  <si>
    <t>LIABILITAS, DANA SYIRKAH</t>
  </si>
  <si>
    <t>TEMPORER DAN EKUITAS</t>
  </si>
  <si>
    <t>Liabilitas Segera</t>
  </si>
  <si>
    <t>Simpanan Nasabah</t>
  </si>
  <si>
    <t>Giro</t>
  </si>
  <si>
    <t>Giro Wadiah</t>
  </si>
  <si>
    <t>Tabungan</t>
  </si>
  <si>
    <t>Tabungan Wadiah</t>
  </si>
  <si>
    <t>Deposito Berjangka</t>
  </si>
  <si>
    <t>Total Simpanan Nasabah</t>
  </si>
  <si>
    <t>Simpanan dari Bank lain dan</t>
  </si>
  <si>
    <t>Lembaga Keuangan lainnya</t>
  </si>
  <si>
    <t>Efek-efek yang Dijual dengan Janji</t>
  </si>
  <si>
    <t>Dibeli Kembali</t>
  </si>
  <si>
    <t>Liabilitas Derivatif</t>
  </si>
  <si>
    <t>Liabilitas Akseptasi</t>
  </si>
  <si>
    <t>Utang Pajak</t>
  </si>
  <si>
    <t>Surat Berharga yang Diterbitkan</t>
  </si>
  <si>
    <t>Pinjaman yang Diterima</t>
  </si>
  <si>
    <t>Estimasi Kerugian Komitmen</t>
  </si>
  <si>
    <t>dan Kontinjensi</t>
  </si>
  <si>
    <t>Liabilitas Imbalan Kerja</t>
  </si>
  <si>
    <t>Liabilitas Lain-lain</t>
  </si>
  <si>
    <t>Pinjaman dan Surat Berharga</t>
  </si>
  <si>
    <t>Subordinasi</t>
  </si>
  <si>
    <t>TOTAL LIABILITAS</t>
  </si>
  <si>
    <t>Giro Mudharabah</t>
  </si>
  <si>
    <t>Tabungan Mudharabah</t>
  </si>
  <si>
    <t>Deposito Berjangka Mudharabah</t>
  </si>
  <si>
    <t>TOTAL DANA SYIRKAH TEMPORER</t>
  </si>
  <si>
    <t>Modal saham - nilai nominal Rp50</t>
  </si>
  <si>
    <t>(Rupiah penuh) per lembar saham</t>
  </si>
  <si>
    <t>Modal dasar - 300.000.000.000</t>
  </si>
  <si>
    <t>Lembar saham (terdiri dari 1</t>
  </si>
  <si>
    <t>lembar saham Seri A Dwiwarna</t>
  </si>
  <si>
    <t>dan 299.999.999.999</t>
  </si>
  <si>
    <t>lembar saham Seri B)</t>
  </si>
  <si>
    <t>Modal ditempatkan dan disetor</t>
  </si>
  <si>
    <t>penuh - 151.599.001.604 lembar</t>
  </si>
  <si>
    <t>saham (terdiri dari 1 lembar saham</t>
  </si>
  <si>
    <t>Seri A Dwiwarna dan 151.599.001.603</t>
  </si>
  <si>
    <t>lembar saham Seri B) pada 30 September</t>
  </si>
  <si>
    <t>2021 dan 123.345.810.000 lembar</t>
  </si>
  <si>
    <t>Seri A Dwiwarna dan 123.345.809.999</t>
  </si>
  <si>
    <t>pada 31 Desember 2020</t>
  </si>
  <si>
    <t>Surplus revaluasi aset tetap - bersih</t>
  </si>
  <si>
    <t>Selisih kurs karena penjabaran laporan</t>
  </si>
  <si>
    <t>keuangan dalam mata uang asing</t>
  </si>
  <si>
    <t>Keuntungan (kerugian) yang belum</t>
  </si>
  <si>
    <t>direalisasi atas efek-efek yang</t>
  </si>
  <si>
    <t>diklasifikasikan sebagai nilai wajar</t>
  </si>
  <si>
    <t>melalui penghasilan komprehensif lain - bersih</t>
  </si>
  <si>
    <t>Cadangan penurunan nilai atas efek-efek</t>
  </si>
  <si>
    <t>yang diklasifikasikan sebagai nilai wajar</t>
  </si>
  <si>
    <t>melalui penghasilan komprehensif lain</t>
  </si>
  <si>
    <t>(Kerugian)/Keuntungan pengukuran</t>
  </si>
  <si>
    <t>kembali program imbalan pasti - bersih</t>
  </si>
  <si>
    <t>Modal saham diperoleh kembali (saham treasuri)</t>
  </si>
  <si>
    <t>Opsi saham</t>
  </si>
  <si>
    <t>Cadangan kompensasi atas saham bonus</t>
  </si>
  <si>
    <t>Dampak Transaksi Pengendalian</t>
  </si>
  <si>
    <t>Non Pengendali</t>
  </si>
  <si>
    <t>Total Saldo Laba</t>
  </si>
  <si>
    <t>Total ekuitas yang dapat diatribusikan</t>
  </si>
  <si>
    <t>kepada entitas induk</t>
  </si>
  <si>
    <t>TOTAL EKUITAS</t>
  </si>
  <si>
    <t>TOTAL LIABILITAS, DANA SYIRKAH</t>
  </si>
  <si>
    <t>PENDAPATAN DAN BEBAN</t>
  </si>
  <si>
    <t>OPERASIONAL</t>
  </si>
  <si>
    <t>Pendapatan Bunga dan Syariah</t>
  </si>
  <si>
    <t>Total Pendapatan Bunga dan Syariah</t>
  </si>
  <si>
    <t>Beban Bunga dan Syariah</t>
  </si>
  <si>
    <t>Total Beban Bunga dan Syariah</t>
  </si>
  <si>
    <t>Pendapatan Bunga dan Syariah - neto</t>
  </si>
  <si>
    <t>Pendapatan premi</t>
  </si>
  <si>
    <t>Beban klaim</t>
  </si>
  <si>
    <t>Pendapatan premi - neto</t>
  </si>
  <si>
    <t>Pendapatan Operasional lainnya</t>
  </si>
  <si>
    <t>Provisi dan komisi lainnya</t>
  </si>
  <si>
    <t>Penerimaan kembali aset yang</t>
  </si>
  <si>
    <t>telah dihapusbukukan</t>
  </si>
  <si>
    <t>Keuntungan dari penjualan efek-efek dan</t>
  </si>
  <si>
    <t>Obligasi Rekapitalisasi Pemerintah - neto</t>
  </si>
  <si>
    <t>Keuntungan transaksi mata uang asing neto</t>
  </si>
  <si>
    <t>Keuntungan yang belum direalisasi dari</t>
  </si>
  <si>
    <t>perubahan nilai wajar efek-efek</t>
  </si>
  <si>
    <t>Total Pendapatan Operasional Lainnya</t>
  </si>
  <si>
    <t>Beban penyisihan kerugian penurunan nilai atas</t>
  </si>
  <si>
    <t>aset keuangan - neto</t>
  </si>
  <si>
    <t>Pembalikan (beban) penyisihan estimasi kerugian</t>
  </si>
  <si>
    <t>komitmen dan kontinjensi - neto</t>
  </si>
  <si>
    <t>aset non-keuangan - neto</t>
  </si>
  <si>
    <t>Beban Operasional lainnya</t>
  </si>
  <si>
    <t>Tenaga kerja dan tunjangan</t>
  </si>
  <si>
    <t>Umum dan administrasi</t>
  </si>
  <si>
    <t>Total Beban Operasional lainnya</t>
  </si>
  <si>
    <t>LABA OPERASIONAL</t>
  </si>
  <si>
    <t>PENDAPATAN (BEBAN)</t>
  </si>
  <si>
    <t>NON OPERASIONAL - NETO</t>
  </si>
  <si>
    <t>LABA SEBELUM BEBAN PAJAK</t>
  </si>
  <si>
    <t>BEBAN PAJAK</t>
  </si>
  <si>
    <t>LABA PERIODE BERJALAN</t>
  </si>
  <si>
    <t>Penghasilan komprehensif lainnya:</t>
  </si>
  <si>
    <t>Akun-akun yang tidak akan direklasifikasi ke laba rugi</t>
  </si>
  <si>
    <t>Pengukuran kembali atas program imbalan pasti</t>
  </si>
  <si>
    <t>Pajak penghasilan terkait akun-akun yang tidak</t>
  </si>
  <si>
    <t>akan direklasifikasi ke laba rugi</t>
  </si>
  <si>
    <t>Akun-akun yang akan direklasifikasi ke laba rugi</t>
  </si>
  <si>
    <t>dalam mata uang asing</t>
  </si>
  <si>
    <t>Keuntungan (kerugian) yang belum direalisasi atas</t>
  </si>
  <si>
    <t>efek-efek dan Obligasi Rekapitalisasi</t>
  </si>
  <si>
    <t>Pemerintah yang diklasifikasikan sebagai</t>
  </si>
  <si>
    <t>nilai wajar melalui penghasilan</t>
  </si>
  <si>
    <t>komprehensif lain - neto</t>
  </si>
  <si>
    <t>Pajak penghasilan terkait akun-akun yang akan</t>
  </si>
  <si>
    <t>direklasifikasi ke laba rugi</t>
  </si>
  <si>
    <t>Penghasilan Komprehensif Lain</t>
  </si>
  <si>
    <t>Periode Berjalan - Setelah Pajak</t>
  </si>
  <si>
    <t>TOTAL PENGHASILAN KOMPREHENSIF</t>
  </si>
  <si>
    <t>PERIODE BERJALAN</t>
  </si>
  <si>
    <t>YANG DAPAT DIATRIBUSIKAN KEPADA:</t>
  </si>
  <si>
    <t>TOTAL</t>
  </si>
  <si>
    <t>PERIODE BERJALAN YANG DAPAT</t>
  </si>
  <si>
    <t>LABA PERIODE BERJALAN PER SAHAM</t>
  </si>
  <si>
    <t>DASAR YANG DAPAT DIATRIBUSIKAN</t>
  </si>
  <si>
    <t>KEPADA PEMILIK ENTITAS INDUK</t>
  </si>
  <si>
    <t>(dalam Rupiah penuh)</t>
  </si>
  <si>
    <t>Dasar</t>
  </si>
  <si>
    <t>Dilusian</t>
  </si>
  <si>
    <t>PT BANK RAKYAT INDONESIA Tbk</t>
  </si>
  <si>
    <t>ARUS KAS DARI KEGIATAN OPERASI</t>
  </si>
  <si>
    <t>Pendapatan yang diterima</t>
  </si>
  <si>
    <t>Penerimaan bunga dan investasi</t>
  </si>
  <si>
    <t>Beban yang dibayar</t>
  </si>
  <si>
    <t>(Beban) pendapatan non operasional - neto</t>
  </si>
  <si>
    <t>Pembayaran atas pajak penghasilan badan</t>
  </si>
  <si>
    <t>Arus kas sebelum perubahan</t>
  </si>
  <si>
    <t>dalam aset dan liabilitas operasi</t>
  </si>
  <si>
    <t>Perubahan dalam aset dan</t>
  </si>
  <si>
    <t>liabilitas operasi:</t>
  </si>
  <si>
    <t>Penurunan (kenaikan) aset operasi:</t>
  </si>
  <si>
    <t>Efek-efek yang diukur pada</t>
  </si>
  <si>
    <t>nilai wajar melalui laporan laba rugi</t>
  </si>
  <si>
    <t>Wesel ekspor dan tagihan lainnya</t>
  </si>
  <si>
    <t>Efek-efek yang dibeli dengan</t>
  </si>
  <si>
    <t>janji dijual kembali</t>
  </si>
  <si>
    <t>Piutang dan pembiayaan syariah</t>
  </si>
  <si>
    <t>Piutang sewa pembiayaan</t>
  </si>
  <si>
    <t>Kenaikan (penurunan) liabilitas operasi:</t>
  </si>
  <si>
    <t>Liabilitas segera</t>
  </si>
  <si>
    <t>Simpanan:</t>
  </si>
  <si>
    <t>Deposito berjangka</t>
  </si>
  <si>
    <t>Simpanan dari bank lain dan</t>
  </si>
  <si>
    <t>lembaga keuangan lainnya</t>
  </si>
  <si>
    <t>Efek-efek yang dijual dengan</t>
  </si>
  <si>
    <t>janji dibeli kembali</t>
  </si>
  <si>
    <t>Liabilitas lain-lain</t>
  </si>
  <si>
    <t>(Penurunan) kenaikan</t>
  </si>
  <si>
    <t>dana syirkah temporer</t>
  </si>
  <si>
    <t>Kas Neto yang Diperoleh dari</t>
  </si>
  <si>
    <t>(Digunakan untuk) Kegiatan Operasi</t>
  </si>
  <si>
    <t>ARUS KAS DARI</t>
  </si>
  <si>
    <t>KEGIATAN INVESTASI</t>
  </si>
  <si>
    <t>Penyertaan saham</t>
  </si>
  <si>
    <t>Penerimaan dividen</t>
  </si>
  <si>
    <t>Penurunan/(Kenaikan) efek-efek dan Obligasi</t>
  </si>
  <si>
    <t>Rekapitalisasi Pemerintah yang diklasifikasikan</t>
  </si>
  <si>
    <t>sebagai nilai wajar melalui</t>
  </si>
  <si>
    <t>dan biaya perolehan diamortisasi</t>
  </si>
  <si>
    <t>(Digunakan untuk) Kegiatan Investasi</t>
  </si>
  <si>
    <t>ARUS KAS DARI KEGIATAN</t>
  </si>
  <si>
    <t>PENDANAAN</t>
  </si>
  <si>
    <t>Penambahan modal</t>
  </si>
  <si>
    <t>Pembagian laba untuk dividen</t>
  </si>
  <si>
    <t>Penerimaan dari surat berharga yang diterbitkan</t>
  </si>
  <si>
    <t>Pembayaran atas surat berharga yang jatuh tempo</t>
  </si>
  <si>
    <t>Kas Neto yang Digunakan untuk</t>
  </si>
  <si>
    <t>Kegiatan Pendanaan</t>
  </si>
  <si>
    <t>PENURUNAN NETO</t>
  </si>
  <si>
    <t>KAS DAN SETARA KAS</t>
  </si>
  <si>
    <t>PENGARUH PERUBAHAN</t>
  </si>
  <si>
    <t>KURS MATA UANG ASING</t>
  </si>
  <si>
    <t>AWAL PERIODE</t>
  </si>
  <si>
    <t>AKHIR PERIODE</t>
  </si>
  <si>
    <t>Kas dan Setara Kas akhir periode</t>
  </si>
  <si>
    <t>terdiri dari:</t>
  </si>
  <si>
    <t>Giro pada bank lain</t>
  </si>
  <si>
    <t>Penempatan pada Bank</t>
  </si>
  <si>
    <t>Indonesia dan lembaga keuangan lain -</t>
  </si>
  <si>
    <t>jangka waktu jatuh tempo tiga bulan atau</t>
  </si>
  <si>
    <t>kurang sejak tanggal perolehan</t>
  </si>
  <si>
    <t>Sertifikat Bank Indonesia dan</t>
  </si>
  <si>
    <t>Sertifikat Deposito Bank Indonesia -</t>
  </si>
  <si>
    <t>jangka waktu jatuh tempo tiga bulan</t>
  </si>
  <si>
    <t>atau kurang sejak tanggal perolehan</t>
  </si>
  <si>
    <t>Total Kas dan Setara Kas</t>
  </si>
  <si>
    <t>Dikurangi: cadangan</t>
  </si>
  <si>
    <t>kerugian penurunan nilai</t>
  </si>
  <si>
    <t>Neto</t>
  </si>
  <si>
    <t>Ditambah:</t>
  </si>
  <si>
    <t>diskonto yang belum</t>
  </si>
  <si>
    <t>diamortisasi, keuntungan/</t>
  </si>
  <si>
    <t>(kerugian) - neto yang</t>
  </si>
  <si>
    <t>belum direalisasi dari</t>
  </si>
  <si>
    <t>kenaikan/(penurunan)</t>
  </si>
  <si>
    <t>nilai wajar dan cadangan</t>
  </si>
  <si>
    <t>Obligasi pemerintah - neto</t>
  </si>
  <si>
    <t>Dikurangi: cadangan kerugian penurunan nilai</t>
  </si>
  <si>
    <t>Tagihan derivatif</t>
  </si>
  <si>
    <t>Dikurangi: cadangan kerugian</t>
  </si>
  <si>
    <t>penurunan nilai</t>
  </si>
  <si>
    <t>Aset tetap</t>
  </si>
  <si>
    <t>Dikurangi: akumulasi</t>
  </si>
  <si>
    <t>penyusutan</t>
  </si>
  <si>
    <t>Aset tidak berwujud</t>
  </si>
  <si>
    <t>amortisasi</t>
  </si>
  <si>
    <t>Dikurangi: penyisihan lainnya</t>
  </si>
  <si>
    <t>Aset pajak tangguhan - neto</t>
  </si>
  <si>
    <t>PT BANK MANDIRI Tbk</t>
  </si>
  <si>
    <t>Simpanan nasabah</t>
  </si>
  <si>
    <t>Giro dan giro wadiah</t>
  </si>
  <si>
    <t>Total</t>
  </si>
  <si>
    <t>Tabungan dan tabungan wadiah</t>
  </si>
  <si>
    <t>Total simpanan nasabah</t>
  </si>
  <si>
    <t>Simpanan dari bank lain</t>
  </si>
  <si>
    <t>Giro, giro wadiah dan tabungan</t>
  </si>
  <si>
    <t>Inter-bank call money -</t>
  </si>
  <si>
    <t>Total simpanan dari bank lain</t>
  </si>
  <si>
    <t>Liabilitas kepada pemegang polis</t>
  </si>
  <si>
    <t>pada kontrak unit-link</t>
  </si>
  <si>
    <t>Liabilitas atas efek-efek yang</t>
  </si>
  <si>
    <t>dijual dengan janji dibeli kembali</t>
  </si>
  <si>
    <t>Liabilitas derivatif</t>
  </si>
  <si>
    <t>Liabilitas akseptasi</t>
  </si>
  <si>
    <t>Efek-efek yang diterbitkan</t>
  </si>
  <si>
    <t>Dikurangi: biaya penerbitan</t>
  </si>
  <si>
    <t>yang belum diamortisasi</t>
  </si>
  <si>
    <t>Estimasi kerugian atas komitmen</t>
  </si>
  <si>
    <t>dan kontinjensi</t>
  </si>
  <si>
    <t>Beban yang masih harus dibayar</t>
  </si>
  <si>
    <t>Liabilitas imbalan kerja</t>
  </si>
  <si>
    <t>Provisi</t>
  </si>
  <si>
    <t>Pinjaman dan efek-efek subordinasi</t>
  </si>
  <si>
    <t>Giro - investasi terikat</t>
  </si>
  <si>
    <t>dan giro mudharabah - investasi</t>
  </si>
  <si>
    <t>tidak terikat</t>
  </si>
  <si>
    <t>Tabungan - investasi terikat</t>
  </si>
  <si>
    <t>Deposito mudharabah -</t>
  </si>
  <si>
    <t>investasi tidak terikat</t>
  </si>
  <si>
    <t>Giro - investasi terikat dan</t>
  </si>
  <si>
    <t>giro mudharabah</t>
  </si>
  <si>
    <t>musytarakah - musyarakah</t>
  </si>
  <si>
    <t>Tabungan mudharabah</t>
  </si>
  <si>
    <t>Deposito mudharabah</t>
  </si>
  <si>
    <t>- investasi tidak terikat</t>
  </si>
  <si>
    <t>Ekuitas yang dapat diatribusikan kepada</t>
  </si>
  <si>
    <t>Modal saham - nilai nominal Rp250</t>
  </si>
  <si>
    <t>(nilai penuh) per lembar saham pada</t>
  </si>
  <si>
    <t>Modal dasar - 1 lembar Saham</t>
  </si>
  <si>
    <t>Seri A Dwiwarna dan 63.999.999.999</t>
  </si>
  <si>
    <t>lembar Saham Biasa Seri B pada</t>
  </si>
  <si>
    <t>Modal ditempatkan dan disetor -</t>
  </si>
  <si>
    <t>1 lembar Saham Seri A Dwiwarna</t>
  </si>
  <si>
    <t>dan 46.666.666.665 lembar Saham</t>
  </si>
  <si>
    <t>Biasa Seri B pada tanggal</t>
  </si>
  <si>
    <t>30 September 2021 dan 31 Desember 2020</t>
  </si>
  <si>
    <t>Tambahan modal disetor/agio saham</t>
  </si>
  <si>
    <t>Modal saham yang diperoleh dan dimiliki</t>
  </si>
  <si>
    <t>kembali (saham treasuri)</t>
  </si>
  <si>
    <t>Selisih kurs karena penjabaran</t>
  </si>
  <si>
    <t>laporan keuangan dalam</t>
  </si>
  <si>
    <t>mata uang asing</t>
  </si>
  <si>
    <t>tanggal 30 September 2021 dan 31 Desember 2020</t>
  </si>
  <si>
    <t>Keuntungan neto yang belum</t>
  </si>
  <si>
    <t>direalisasi dari kenaikan</t>
  </si>
  <si>
    <t>nilai wajar aset keuangan dalam</t>
  </si>
  <si>
    <t>kelompok nilai wajar melalui penghasilan</t>
  </si>
  <si>
    <t>komprehensif lain setelah dikurangi</t>
  </si>
  <si>
    <t>Selisih bersih revaluasi</t>
  </si>
  <si>
    <t>aset tetap</t>
  </si>
  <si>
    <t>Keuntungan neto aktuarial</t>
  </si>
  <si>
    <t>program imbalan pasti setelah</t>
  </si>
  <si>
    <t>dikurangi pajak tangguhan</t>
  </si>
  <si>
    <t>Selisih transaksi dengan pihak</t>
  </si>
  <si>
    <t>nonpengendali</t>
  </si>
  <si>
    <t>Saldo laba (saldo rugi sebesar</t>
  </si>
  <si>
    <t>Rp162.874.901 telah</t>
  </si>
  <si>
    <t>dieliminasi dengan tambahan</t>
  </si>
  <si>
    <t>modal disetor/agio saham</t>
  </si>
  <si>
    <t>pada saat kuasi - reorganisasi</t>
  </si>
  <si>
    <t>pada tanggal 30 April 2003)</t>
  </si>
  <si>
    <t>Sudah ditentukan penggunaannya</t>
  </si>
  <si>
    <t>Total saldo laba</t>
  </si>
  <si>
    <t>Kepentingan nonpengendali</t>
  </si>
  <si>
    <t>JUMLAH LIABILITAS, DANA</t>
  </si>
  <si>
    <t>SYIRKAH TEMPORER</t>
  </si>
  <si>
    <t>Pendapatan bunga dan pendapatan syariah</t>
  </si>
  <si>
    <t>Total pendapatan bunga dan</t>
  </si>
  <si>
    <t>pendapatan syariah</t>
  </si>
  <si>
    <t>Beban bunga dan beban syariah</t>
  </si>
  <si>
    <t>Total beban bunga dan beban syariah</t>
  </si>
  <si>
    <t>PENDAPATAN BUNGA DAN SYARIAH - NETO</t>
  </si>
  <si>
    <t>PENDAPATAN PREMI - NETO</t>
  </si>
  <si>
    <t>PENDAPATAN BUNGA, SYARIAH DAN</t>
  </si>
  <si>
    <t>PREMI - NETO</t>
  </si>
  <si>
    <t>Provisi dan komisi</t>
  </si>
  <si>
    <t>Pendapatan dari kelompok nilai</t>
  </si>
  <si>
    <t>wajar melalui laba rugi - neto</t>
  </si>
  <si>
    <t>Total pendapatan operasional lainnya</t>
  </si>
  <si>
    <t>Pembentukan cadangan kerugian</t>
  </si>
  <si>
    <t>Pembentukan penyisihan estimasi</t>
  </si>
  <si>
    <t>kerugian atas komitmen dan kontinjensi</t>
  </si>
  <si>
    <t>Pembentukan penyisihan lainnya dan kerugian</t>
  </si>
  <si>
    <t>risiko operasional</t>
  </si>
  <si>
    <t>Kerugian yang belum direalisasi</t>
  </si>
  <si>
    <t>dari penurunan nilai wajar investasi</t>
  </si>
  <si>
    <t>Keuntungan dari penjualan efek-efek</t>
  </si>
  <si>
    <t>dan obligasi pemerintah</t>
  </si>
  <si>
    <t>Beban gaji dan tunjangan</t>
  </si>
  <si>
    <t>Lain-lain - neto</t>
  </si>
  <si>
    <t>Total beban operasional lainnya</t>
  </si>
  <si>
    <t>Pendapatan/(beban) bukan operasional - neto</t>
  </si>
  <si>
    <t>DAN KEPENTINGAN NONPENGENDALI</t>
  </si>
  <si>
    <t>Beban pajak</t>
  </si>
  <si>
    <t>Kini</t>
  </si>
  <si>
    <t>Tangguhan</t>
  </si>
  <si>
    <t>Total beban pajak - neto</t>
  </si>
  <si>
    <t>LABA PERIODE/TAHUN BERJALAN</t>
  </si>
  <si>
    <t>PENGHASILAN KOMPREHENSIF LAIN</t>
  </si>
  <si>
    <t>Pos-pos yang tidak akan direklasifikasi</t>
  </si>
  <si>
    <t>ke laba rugi</t>
  </si>
  <si>
    <t>Keuntungan revaluasi aset tetap</t>
  </si>
  <si>
    <t>Keuntungan/(kerugian) aktuarial program</t>
  </si>
  <si>
    <t>imbalan pasti</t>
  </si>
  <si>
    <t>Pajak penghasilan terkait pos-pos yang tidak</t>
  </si>
  <si>
    <t>Pos-pos yang akan direklasifikasi ke laba rugi</t>
  </si>
  <si>
    <t>Penyesuaian akibat penjabaran</t>
  </si>
  <si>
    <t>laporan keuangan dalam mata uang asing</t>
  </si>
  <si>
    <t>Perubahan nilai wajar aset keuangan</t>
  </si>
  <si>
    <t>dalam kelompok nilai wajar melalui</t>
  </si>
  <si>
    <t>Bagian efektif dari lindung nilai arus kas</t>
  </si>
  <si>
    <t>Pajak penghasilan terkait pos-pos yang akan</t>
  </si>
  <si>
    <t>Penghasilan komprehensif lain periode/tahun</t>
  </si>
  <si>
    <t>berjalan - setelah pajak penghasilan</t>
  </si>
  <si>
    <t>PERIODE/TAHUN BERJALAN</t>
  </si>
  <si>
    <t>Laba periode/tahun berjalan yang diatribusikan</t>
  </si>
  <si>
    <t>kepada:</t>
  </si>
  <si>
    <t>Pemilik Entitas Induk</t>
  </si>
  <si>
    <t>Total penghasilan komprehensif periode/tahun</t>
  </si>
  <si>
    <t>berjalan yang diatribusikan kepada:</t>
  </si>
  <si>
    <t>LABA PER SAHAM</t>
  </si>
  <si>
    <t>Dasar (dalam Rupiah penuh)</t>
  </si>
  <si>
    <t>Dilusian (dalam Rupiah penuh)</t>
  </si>
  <si>
    <t>ARUS KAS DARI AKTIVITAS</t>
  </si>
  <si>
    <t>Penerimaan pendapatan bunga</t>
  </si>
  <si>
    <t>Penerimaan pendapatan syariah</t>
  </si>
  <si>
    <t>Penerimaan pendapatan provisi,</t>
  </si>
  <si>
    <t>komisi dan premi - neto</t>
  </si>
  <si>
    <t>Pembayaran beban bunga</t>
  </si>
  <si>
    <t>Pembayaran beban syariah</t>
  </si>
  <si>
    <t>Penerimaan dari penjualan obligasi</t>
  </si>
  <si>
    <t>pemerintah - diukur pada nilai</t>
  </si>
  <si>
    <t>wajar melalui laba rugi</t>
  </si>
  <si>
    <t>Pembelian obligasi pemerintah -</t>
  </si>
  <si>
    <t>diukur pada nilai wajar melalui</t>
  </si>
  <si>
    <t>laba rugi</t>
  </si>
  <si>
    <t>Laba selisih kurs - neto</t>
  </si>
  <si>
    <t>Pendapatan dari kelompok</t>
  </si>
  <si>
    <t>diperdagangkan - neto</t>
  </si>
  <si>
    <t>Beban operasional lainnya - lain-lain</t>
  </si>
  <si>
    <t>Pendapatan/(beban) bukan</t>
  </si>
  <si>
    <t>operasional - neto</t>
  </si>
  <si>
    <t>Pembayaran pajak penghasilan badan</t>
  </si>
  <si>
    <t>Arus kas dari aktivitas operasional sebelum</t>
  </si>
  <si>
    <t>perubahan aset dan liabilitas operasional</t>
  </si>
  <si>
    <t>Penurunan/(kenaikan) atas aset</t>
  </si>
  <si>
    <t>operasional:</t>
  </si>
  <si>
    <t>Efek-efek - diukur pada nilai wajar</t>
  </si>
  <si>
    <t>melalui laba rugi</t>
  </si>
  <si>
    <t>Tagihan lainnya - transaksi perdagangan</t>
  </si>
  <si>
    <t>Piutang/pembiayaan syariah</t>
  </si>
  <si>
    <t>Tagihan atas efek-efek yang dibeli</t>
  </si>
  <si>
    <t>dengan janji dijual kembali</t>
  </si>
  <si>
    <t>Investasi bersih dalam sewa pembiayaan</t>
  </si>
  <si>
    <t>Penerimaan atas aset keuangan yang</t>
  </si>
  <si>
    <t>Kenaikan/(penurunan) atas liabilitas</t>
  </si>
  <si>
    <t>operasional dan dana syirkah temporer:</t>
  </si>
  <si>
    <t>Bank konvensional</t>
  </si>
  <si>
    <t>Interbank call money</t>
  </si>
  <si>
    <t>Liabilitas kepada pemegang</t>
  </si>
  <si>
    <t>polis unit-link</t>
  </si>
  <si>
    <t>Utang pajak lainnya</t>
  </si>
  <si>
    <t>Bank syariah - dana syirkah temporer</t>
  </si>
  <si>
    <t>Investasi terikat giro dan</t>
  </si>
  <si>
    <t>Investasi terikat tabungan</t>
  </si>
  <si>
    <t>dan investasi tidak terikat</t>
  </si>
  <si>
    <t>tabungan mudharabah</t>
  </si>
  <si>
    <t>Investasi tidak terikat</t>
  </si>
  <si>
    <t>deposito mudharabah</t>
  </si>
  <si>
    <t>Kas neto yang diperoleh dari</t>
  </si>
  <si>
    <t>aktivitas operasional</t>
  </si>
  <si>
    <t>Kenaikan efek-efek - selain diukur</t>
  </si>
  <si>
    <t>pada nilai wajar melalui laba rugi</t>
  </si>
  <si>
    <t>Kenaikan obligasi pemerintah -</t>
  </si>
  <si>
    <t>selain diukur pada nilai wajar</t>
  </si>
  <si>
    <t>Penerimaan dari penjualan aset tetap</t>
  </si>
  <si>
    <t>Pembelian aset tetap</t>
  </si>
  <si>
    <t>Perolehan aset hak guna</t>
  </si>
  <si>
    <t>Pembelian aset tidak berwujud</t>
  </si>
  <si>
    <t>Kas neto yang digunakan untuk</t>
  </si>
  <si>
    <t>Penurunan/(kenaikan) investasi di Entitas Anak</t>
  </si>
  <si>
    <t>Pembayaran dividen</t>
  </si>
  <si>
    <t>Kas neto yang diperoleh dari/(digunakan untuk)</t>
  </si>
  <si>
    <t>DAMPAK PERUBAHAN SELISIH KURS</t>
  </si>
  <si>
    <t>TERHADAP KAS DAN SETARA KAS</t>
  </si>
  <si>
    <t>KAS DAN SETARA KAS PADA</t>
  </si>
  <si>
    <t>AWAL TAHUN</t>
  </si>
  <si>
    <t>Kas dan setara kas pada akhir</t>
  </si>
  <si>
    <t>periode/tahun terdiri dari:</t>
  </si>
  <si>
    <t>Investasi jangka pendek likuid dengan</t>
  </si>
  <si>
    <t>Total kas dan setara kas</t>
  </si>
  <si>
    <t>Total giro pada bank lain</t>
  </si>
  <si>
    <t>Dikurangi: Cadangan kerugian</t>
  </si>
  <si>
    <t>Penempatan pada bank lain dan</t>
  </si>
  <si>
    <t>Bank Indonesia</t>
  </si>
  <si>
    <t>Total penempatan pada bank lain dan</t>
  </si>
  <si>
    <t>Total efek-efek</t>
  </si>
  <si>
    <t>Efek-efek yang dibeli</t>
  </si>
  <si>
    <t>Total wesel ekspor dan tagihan lainnya</t>
  </si>
  <si>
    <t>- Pihak berelasi</t>
  </si>
  <si>
    <t>- Pihak ketiga</t>
  </si>
  <si>
    <t>Total tagihan akseptasi</t>
  </si>
  <si>
    <t>Total tagihan derivatif</t>
  </si>
  <si>
    <t>Pinjaman yang diberikan</t>
  </si>
  <si>
    <t>Total pinjaman yang diberikan</t>
  </si>
  <si>
    <t>Obligasi Pemerintah</t>
  </si>
  <si>
    <t>setelah penyesuaian</t>
  </si>
  <si>
    <t>amortisasi diskonto dan premi</t>
  </si>
  <si>
    <t>Beban dibayar dimuka</t>
  </si>
  <si>
    <t>Investasi pada entitas asosiasi</t>
  </si>
  <si>
    <t>Penyertaan saham - bersih</t>
  </si>
  <si>
    <t>Aset lain-lain - bersih</t>
  </si>
  <si>
    <t>Aset tetap dan aset hak guna</t>
  </si>
  <si>
    <t>Dikurangi: Akumulasi penyusutan</t>
  </si>
  <si>
    <t>Total liabilitas derivatif</t>
  </si>
  <si>
    <t>Efek-efek yang dijual</t>
  </si>
  <si>
    <t>dengan janji dibeli kembali</t>
  </si>
  <si>
    <t>Total liabilitas akseptasi</t>
  </si>
  <si>
    <t>Total utang pajak</t>
  </si>
  <si>
    <t>Imbalan kerja</t>
  </si>
  <si>
    <t>Penyisihan</t>
  </si>
  <si>
    <t>Efek-efek subordinasi</t>
  </si>
  <si>
    <t>- Pajak penghasilan badan</t>
  </si>
  <si>
    <t>- Pajak lainnya</t>
  </si>
  <si>
    <t>Total giro Mudharabah</t>
  </si>
  <si>
    <t>Total tabungan Mudharabah</t>
  </si>
  <si>
    <t>Deposito Mudharabah</t>
  </si>
  <si>
    <t>Total deposito Mudharabah</t>
  </si>
  <si>
    <t>TOTAL DANA SYIRKAH</t>
  </si>
  <si>
    <t>TEMPORER</t>
  </si>
  <si>
    <t>Ekuitas diatribusikan</t>
  </si>
  <si>
    <t>kepada pemilik entitas induk</t>
  </si>
  <si>
    <t>Modal saham:</t>
  </si>
  <si>
    <t>Rp7.500 per saham</t>
  </si>
  <si>
    <t>- Seri C - nilai nominal</t>
  </si>
  <si>
    <t>Rp375 per saham</t>
  </si>
  <si>
    <t>Modal dasar:</t>
  </si>
  <si>
    <t>- Seri A Dwiwarna - 1 saham</t>
  </si>
  <si>
    <t>- Seri B - 289.341.866 saham</t>
  </si>
  <si>
    <t>- Seri C - 34.213.162.660 saham</t>
  </si>
  <si>
    <t>- Seri C - 18.339.734.891 saham</t>
  </si>
  <si>
    <t>Transaksi dengan kepentingan</t>
  </si>
  <si>
    <t>Cadangan revaluasi aset</t>
  </si>
  <si>
    <t>Keuntungan</t>
  </si>
  <si>
    <t>yang belum direalisasi atas efek-</t>
  </si>
  <si>
    <t>efek dan Obligasi Pemerintah yang diukur</t>
  </si>
  <si>
    <t>pada nilai wajar melalui penghasilan</t>
  </si>
  <si>
    <t>komprensif lain setelah pajak</t>
  </si>
  <si>
    <t>Cadangan umum dan wajib</t>
  </si>
  <si>
    <t>Cadangan khusus</t>
  </si>
  <si>
    <t>Tidak ditentukan penggunaannya</t>
  </si>
  <si>
    <t>Saham treasuri</t>
  </si>
  <si>
    <t>Total ekuitas yang dapat</t>
  </si>
  <si>
    <t>diatribusikan kepada</t>
  </si>
  <si>
    <t>pemilik entit as induk</t>
  </si>
  <si>
    <t>Ke pe nti ngan nonpengendali</t>
  </si>
  <si>
    <t>- Seri A Dwiwarna - nilai nominal</t>
  </si>
  <si>
    <t>- Seri B - nilai nominal</t>
  </si>
  <si>
    <t>PENDAPATAN BUNGA DAN</t>
  </si>
  <si>
    <t>PENDAPATAN SYARIAH</t>
  </si>
  <si>
    <t>TOTAL PENDAPATAN BUNGA</t>
  </si>
  <si>
    <t>BEBAN BUNGA DAN</t>
  </si>
  <si>
    <t>BEBAN SYARIAH</t>
  </si>
  <si>
    <t>TOTAL BEBAN BUNGA</t>
  </si>
  <si>
    <t>PENDAPATAN PREMI DAN</t>
  </si>
  <si>
    <t>HASIL INVESTASI</t>
  </si>
  <si>
    <t>PENDAPATAN</t>
  </si>
  <si>
    <t>OPERASIONAL LAINNYA</t>
  </si>
  <si>
    <t>Laba dari entitas asosiasi</t>
  </si>
  <si>
    <t>Penerimaan kembali aset</t>
  </si>
  <si>
    <t>yang telah dihapusbukukan</t>
  </si>
  <si>
    <t>Keuntungan/(kerugian) yang</t>
  </si>
  <si>
    <t>perubahan nilai wajar aset</t>
  </si>
  <si>
    <t>keuangan yang diukur</t>
  </si>
  <si>
    <t>Keuntungan dari penjualan</t>
  </si>
  <si>
    <t>aset keuangan yang diukur pada</t>
  </si>
  <si>
    <t>komprehensif lain dan</t>
  </si>
  <si>
    <t>Laba selisih kurs - bersih</t>
  </si>
  <si>
    <t>TOTAL PENDAPATAN</t>
  </si>
  <si>
    <t>PEMBENTUKAN</t>
  </si>
  <si>
    <t>CADANGAN KERUGIAN</t>
  </si>
  <si>
    <t>BEBAN OPERASIONAL</t>
  </si>
  <si>
    <t>LAINNYA</t>
  </si>
  <si>
    <t>Gaji dan tunjangan</t>
  </si>
  <si>
    <t>Premi penjaminan simpanan</t>
  </si>
  <si>
    <t>Beban promosi</t>
  </si>
  <si>
    <t>TOTAL BEBAN OPERASIONAL</t>
  </si>
  <si>
    <t>LAIN NYA</t>
  </si>
  <si>
    <t>PENURUNAN NILAI</t>
  </si>
  <si>
    <t>BEBAN BUKAN</t>
  </si>
  <si>
    <t>OPERASIONAL - BERSIH</t>
  </si>
  <si>
    <t>PENGHASILAN KOMPREHENSIF</t>
  </si>
  <si>
    <t>LAIN:</t>
  </si>
  <si>
    <t>Pos-pos yang tidak akan</t>
  </si>
  <si>
    <t>Pengukuran kembali liabilitas</t>
  </si>
  <si>
    <t>imbalan kerja</t>
  </si>
  <si>
    <t>Pajak penghasilan terkait</t>
  </si>
  <si>
    <t>Pos-pos yang akan</t>
  </si>
  <si>
    <t>(Kerugian)/keuntungan</t>
  </si>
  <si>
    <t>dari perubahan nilai aset</t>
  </si>
  <si>
    <t>keuangan yang diukur pada</t>
  </si>
  <si>
    <t>nilai wajar melalui</t>
  </si>
  <si>
    <t>RUGI KOMPREHENSIF</t>
  </si>
  <si>
    <t>LAIN PERIODE BERJALAN</t>
  </si>
  <si>
    <t>TOTAL LABA KOMPREHENSIF</t>
  </si>
  <si>
    <t>TOTAL BEBAN PAJAK</t>
  </si>
  <si>
    <t>BEBAN KLAIM</t>
  </si>
  <si>
    <t>PENDAPATAN SYARIAH - BERSIH</t>
  </si>
  <si>
    <t>DAN BEBAN SYARIAH</t>
  </si>
  <si>
    <t>DAN PENDAPATAN SYARIAH</t>
  </si>
  <si>
    <t>LABA KOMPREHENSIF</t>
  </si>
  <si>
    <t>LABA PER SAHAM DASAR</t>
  </si>
  <si>
    <t>DIATRIBUSIKAN KEPADA</t>
  </si>
  <si>
    <t>PEMILIK ENTITAS INDUK</t>
  </si>
  <si>
    <t>SETELAH PAJAK</t>
  </si>
  <si>
    <t>( DALAM RUPIAH PENUH)</t>
  </si>
  <si>
    <t>HASIL INVESTASI - BERSIH</t>
  </si>
  <si>
    <t>LABA BERSIH</t>
  </si>
  <si>
    <t>OPERASI</t>
  </si>
  <si>
    <t>Pendapatan premi dan hasil investasi</t>
  </si>
  <si>
    <t>Beban bukan operasional - bersih</t>
  </si>
  <si>
    <t>Arus kas sebelum perubahan dalam</t>
  </si>
  <si>
    <t>aset dan liabilitas operasi</t>
  </si>
  <si>
    <t>Penurunan /(kenaikan) aset operasi:</t>
  </si>
  <si>
    <t>Penempatan pada</t>
  </si>
  <si>
    <t>Bank Indonesia dan</t>
  </si>
  <si>
    <t>bank lain</t>
  </si>
  <si>
    <t>Efek-efek dan Obligasi</t>
  </si>
  <si>
    <t>Pemerintah yang diukur</t>
  </si>
  <si>
    <t>pada nilai wajar melalui</t>
  </si>
  <si>
    <t>Kenaikan/(penurunan) liabilitas operasi:</t>
  </si>
  <si>
    <t>Kas bersih</t>
  </si>
  <si>
    <t>diperoleh dari aktivitas operasi</t>
  </si>
  <si>
    <t>Penurunan dana syirkah temporer</t>
  </si>
  <si>
    <t>INVESTASI</t>
  </si>
  <si>
    <t>Penjualan/(pembelian) dari efek-efek</t>
  </si>
  <si>
    <t>yang diukur pada nilai wajar melalui</t>
  </si>
  <si>
    <t>penghasilan komprehensif lain dan</t>
  </si>
  <si>
    <t>biaya perolehan yang</t>
  </si>
  <si>
    <t>Pembelian dari Obligasi</t>
  </si>
  <si>
    <t>Pemerintah yang diukur pada</t>
  </si>
  <si>
    <t>penghasilan komprehensif</t>
  </si>
  <si>
    <t>lain dan biaya perolehan yang</t>
  </si>
  <si>
    <t>Kas bersih digunakan untuk</t>
  </si>
  <si>
    <t>Pembayaran pinjaman yang</t>
  </si>
  <si>
    <t>diterima</t>
  </si>
  <si>
    <t>(Pembayaran)/penerimaan</t>
  </si>
  <si>
    <t>efek-efek yang dijual</t>
  </si>
  <si>
    <t>Saham tresuri</t>
  </si>
  <si>
    <t>Penerimaan surat berharga subordinasi</t>
  </si>
  <si>
    <t>Pembayaran liabilitas sewa</t>
  </si>
  <si>
    <t>Kas bersih diperoleh dari/</t>
  </si>
  <si>
    <t>PENINGKATAN BERSIH</t>
  </si>
  <si>
    <t>Dampak kehilangan pengendalian</t>
  </si>
  <si>
    <t>Pengaruh perubahan kurs</t>
  </si>
  <si>
    <t>dan bank lain - jangka waktu</t>
  </si>
  <si>
    <t>jatuh tempo tiga bulan atau kurang</t>
  </si>
  <si>
    <t>sej ak tanggal perolehan</t>
  </si>
  <si>
    <t>KAS DAN SETARA KAS TERDIRI DARI:</t>
  </si>
  <si>
    <t>(digunakan untuk) aktivitas pendanaan</t>
  </si>
  <si>
    <t>PER</t>
  </si>
  <si>
    <t>BVPS</t>
  </si>
  <si>
    <t>Valuation</t>
  </si>
  <si>
    <t>Key Metrics</t>
  </si>
  <si>
    <t>tanggal 31 Desember 2021 (31 Desember 2020: Rp 927)</t>
  </si>
  <si>
    <t>nilai sebesar Rp 4.132 pada tanggal 31 Desember 2021</t>
  </si>
  <si>
    <t>penurunan nilai sebesar Rp 46.661 pada tanggal</t>
  </si>
  <si>
    <t>31 Desember 2021 (31 Desember 2020: Rp 8.012)</t>
  </si>
  <si>
    <t>pada tanggal 31 Desember 2021</t>
  </si>
  <si>
    <t>dikurangi cadangan penurunan nilai sebesar Rp 1.243</t>
  </si>
  <si>
    <t>kerugian penurunan nilai sebesar Rp 32.199.727</t>
  </si>
  <si>
    <t>kerugian penurunan nilai sebesar Rp 784.257</t>
  </si>
  <si>
    <t>31 Desember 2022 (31 Desember 2020: Rp 1.009)</t>
  </si>
  <si>
    <t>kerugian penurunan nilai sebesar Rp 847 pada tanggal</t>
  </si>
  <si>
    <t>kerugian penurunan nilai sebesar Rp 254.672</t>
  </si>
  <si>
    <t>cadangan kerugian penurunan nilai sebesar Rp 279.432</t>
  </si>
  <si>
    <t>sebesar Rp 8.939.074 pada tanggal 31 Desember 2021</t>
  </si>
  <si>
    <t>sebesar Rp 2.023.666 pada tanggal 31 Desember 2021</t>
  </si>
  <si>
    <t>penurunan nilai sebesar Rp 3.077 pada tanggal</t>
  </si>
  <si>
    <t>31 Desember 2021 (31 Desember 2020: Rp 24.622)</t>
  </si>
  <si>
    <t>Modal saham - nilai nominal Rp 12,50 (nilai penuh) per</t>
  </si>
  <si>
    <t>lembar saham pada tanggal 31 Desember 2021</t>
  </si>
  <si>
    <t>(31 Desember 2020: Rp 62,50 (nilai penuh) per lembar saham)</t>
  </si>
  <si>
    <t>Modal dasar: 440.000.000.000 lembar saham pada tanggal</t>
  </si>
  <si>
    <t>31 Desember 2021 (31 Desember 2020: 88.000.000.000 lembar saham</t>
  </si>
  <si>
    <t>123.275.050.000 lembar saham pada tanggal 31 Desember 2021</t>
  </si>
  <si>
    <t>(31 Desember 2020: 24.655.010.000 lembar saham)</t>
  </si>
  <si>
    <t>Pembayaran imbalan pasca-kerja</t>
  </si>
  <si>
    <t>Pembayaran efek-efek utang yang diterbitkan</t>
  </si>
  <si>
    <t xml:space="preserve">Giro mudharabah </t>
  </si>
  <si>
    <t>Ekuitas merging entity</t>
  </si>
  <si>
    <t>Nilai wajar melalui pendapatan</t>
  </si>
  <si>
    <t>komprehensif lainnya</t>
  </si>
  <si>
    <t>Tersedia untuk dijual</t>
  </si>
  <si>
    <t xml:space="preserve">Giro pada bank-bank lain - </t>
  </si>
  <si>
    <t>setelah dikurangi cadangan kerugian penurunan nilai sebesar Rp 537 pada</t>
  </si>
  <si>
    <t xml:space="preserve">Tagihan akseptasi - </t>
  </si>
  <si>
    <t xml:space="preserve">setelah dikurangi cadangan kerugian penurunan nilai sebesar Rp 519.284 </t>
  </si>
  <si>
    <t>pada tanggal 31 Desember 2021 (31 Desember 2020: Rp 409.132)</t>
  </si>
  <si>
    <t>Ekuitas yang dapat diatribusikan kepada pemilik entitas induk</t>
  </si>
  <si>
    <t>Penerimaan efek-efek yang dijual dengan janji dibeli kembali</t>
  </si>
  <si>
    <t>Pembayaran efek-efek yang dijual dengan janji dibeli kembali</t>
  </si>
  <si>
    <t>Pembayaran beban klaim asuransi</t>
  </si>
  <si>
    <t>Penerbitan efek-efek</t>
  </si>
  <si>
    <t>Pembayaran atas efek-efek yang diterbitkan</t>
  </si>
  <si>
    <t>Penerimaan atas pinjaman yang diterima</t>
  </si>
  <si>
    <t>Pembayaran atas pinjaman yang diterima</t>
  </si>
  <si>
    <t>Pembayaran atas pinjaman dan efek-efek subordinasi</t>
  </si>
  <si>
    <t>Kenaikan/(Penurunan) efek-efek yang dijual</t>
  </si>
  <si>
    <t>Penyesuaian saldo awal berkaiatan dengan</t>
  </si>
  <si>
    <t>penerapan PSAK 55</t>
  </si>
  <si>
    <t>Pembelian saham treasury</t>
  </si>
  <si>
    <t>Penempatan pada Bank Indonesia dan bank lain</t>
  </si>
  <si>
    <t>Tagihan lainnya - transaksi perdagangan'</t>
  </si>
  <si>
    <t>Tagihan atas efek-efek yang dibeli dengan</t>
  </si>
  <si>
    <t>Kredit yang diberikan dan piutang/pembiayaan syariah</t>
  </si>
  <si>
    <t>dan tabungan tidak terikat</t>
  </si>
  <si>
    <t xml:space="preserve">dan investasi tidak terikat - </t>
  </si>
  <si>
    <t>mudharabah</t>
  </si>
  <si>
    <t>Bagian efektif lindung nilai arus kas</t>
  </si>
  <si>
    <t>Penghasilan komprehensif lainnya</t>
  </si>
  <si>
    <t>Kepentingan nonpengendali atas aset bersih</t>
  </si>
  <si>
    <t>Entitas Anak yang dikonsolidasi</t>
  </si>
  <si>
    <t>pemegang polis pada kontrak unit-link</t>
  </si>
  <si>
    <t>Pendapatan operasional lainnya lain-lain</t>
  </si>
  <si>
    <t xml:space="preserve">(PENURUNAN)/KENAIKAN NETO </t>
  </si>
  <si>
    <t>Kas bersih yang diperoleh dari aktivitas operasi</t>
  </si>
  <si>
    <t>Kas bersih yang digunakan untuk aktivitas investasi</t>
  </si>
  <si>
    <t>Kas bersih yang digunakan untuk aktivitas pendanaan</t>
  </si>
  <si>
    <t>yang jatuh tempo dalam 3 (tiga) bulan atau kurang sejak tanggal perolehan</t>
  </si>
  <si>
    <t>aset keuangan yang diukur pada nilai wajar</t>
  </si>
  <si>
    <t>Key Ratios</t>
  </si>
  <si>
    <t>dari revaluasi aset tetap</t>
  </si>
  <si>
    <t>Keuntungan dari perubahan nilai aset</t>
  </si>
  <si>
    <t>keuangan yang diukur pada nilai wajar</t>
  </si>
  <si>
    <t>PT. BANK NEGARA INDONESIA Tbk</t>
  </si>
  <si>
    <t>Aset tak berwujud</t>
  </si>
  <si>
    <t>Keuntungan (kerugian) yang berasal Gain from</t>
  </si>
  <si>
    <t>Pembelian efek-efek</t>
  </si>
  <si>
    <t>diamortisasi</t>
  </si>
  <si>
    <t>Penjualan dari Obligasi</t>
  </si>
  <si>
    <t>Akuisisi Entitas Anak</t>
  </si>
  <si>
    <t>Penyertaan pada Entitas anak</t>
  </si>
  <si>
    <t>Penyertaan modal di investasi asosiasi</t>
  </si>
  <si>
    <t>Kas yang diperoleh dari</t>
  </si>
  <si>
    <t>akuisisi Entitas Anak</t>
  </si>
  <si>
    <t>Penerimaan</t>
  </si>
  <si>
    <t>pinjaman yang diterima</t>
  </si>
  <si>
    <t>Penerimaan atas efek-efek yang diterbitkan</t>
  </si>
  <si>
    <t>modal pro forma atas transaksi akuisisi</t>
  </si>
  <si>
    <t>dengan entitas pengendali</t>
  </si>
  <si>
    <t>LABA SEBELUM LABA BERSIH</t>
  </si>
  <si>
    <t>PRO FORMA DARI TRANSAKSI AKUISISI</t>
  </si>
  <si>
    <t>DENGAN ENTITAS NON-PENGENDALI</t>
  </si>
  <si>
    <t>TAHUN BERJALAN SEBELUM PENGHASILAN</t>
  </si>
  <si>
    <t>KOMPREHENSIF PRO FORMA DARI TRANSAKSI</t>
  </si>
  <si>
    <t>PRO FORMA DARI TRANSAKSI</t>
  </si>
  <si>
    <t>AKUISISI DENGAN ENTITAS SEPENGENDALI</t>
  </si>
  <si>
    <t>DENGAN ENTITAS SEPENGENDALI</t>
  </si>
  <si>
    <t>Cadangan penurunan nilai atas efek-efek yang</t>
  </si>
  <si>
    <t>diklasifikasikan sebagai nilai wajar melalui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</si>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</sst>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Rp]#,##0"/>
    <numFmt numFmtId="166" formatCode="_(* #,##0_);_(* \(#,##0\);_(* &quot;-&quot;??_);_(@_)"/>
    <numFmt numFmtId="167" formatCode="0.000%"/>
  </numFmts>
  <fonts count="5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FFFFFF"/>
      <name val="Montserrat"/>
    </font>
    <font>
      <b/>
      <sz val="14"/>
      <color theme="1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b/>
      <sz val="10"/>
      <color rgb="FF000000"/>
      <name val="Montserrat"/>
    </font>
    <font>
      <sz val="10"/>
      <color rgb="FF000000"/>
      <name val="Montserrat"/>
    </font>
    <font>
      <b/>
      <sz val="11"/>
      <color theme="1"/>
      <name val="Arial"/>
      <family val="2"/>
    </font>
    <font>
      <sz val="10"/>
      <color rgb="FFFFFFFF"/>
      <name val="Montserrat"/>
    </font>
    <font>
      <sz val="10"/>
      <color theme="1"/>
      <name val="Montserrat"/>
    </font>
    <font>
      <sz val="14"/>
      <color theme="1"/>
      <name val="Montserrat"/>
    </font>
    <font>
      <b/>
      <u/>
      <sz val="11"/>
      <color rgb="FF1155CC"/>
      <name val="Montserrat"/>
    </font>
    <font>
      <b/>
      <u/>
      <sz val="14"/>
      <color rgb="FF1155CC"/>
      <name val="Montserrat"/>
    </font>
    <font>
      <b/>
      <sz val="10"/>
      <color theme="1"/>
      <name val="Montserrat"/>
    </font>
    <font>
      <sz val="10"/>
      <color rgb="FF0000FF"/>
      <name val="Montserrat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3"/>
      <name val="Montserrat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name val="Arial"/>
      <family val="2"/>
      <scheme val="major"/>
    </font>
    <font>
      <b/>
      <sz val="10"/>
      <color rgb="FF0000FF"/>
      <name val="Arial"/>
      <family val="2"/>
      <scheme val="major"/>
    </font>
    <font>
      <b/>
      <sz val="10"/>
      <name val="Arial"/>
      <family val="2"/>
      <scheme val="major"/>
    </font>
    <font>
      <sz val="10"/>
      <color theme="1"/>
      <name val="Arial"/>
      <family val="2"/>
      <scheme val="major"/>
    </font>
    <font>
      <sz val="9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b/>
      <sz val="10"/>
      <color theme="3"/>
      <name val="Arial"/>
      <family val="2"/>
      <scheme val="maj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Montserrat"/>
    </font>
    <font>
      <sz val="11"/>
      <name val="Calibri"/>
      <family val="2"/>
    </font>
    <font>
      <b/>
      <sz val="11"/>
      <color rgb="FF000000"/>
      <name val="Montserrat"/>
    </font>
    <font>
      <b/>
      <sz val="11"/>
      <color theme="0"/>
      <name val="Montserrat"/>
    </font>
    <font>
      <b/>
      <sz val="12"/>
      <color theme="0"/>
      <name val="Montserrat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Montserrat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7BFE91"/>
        <bgColor rgb="FF7BFE91"/>
      </patternFill>
    </fill>
    <fill>
      <patternFill patternType="solid">
        <fgColor rgb="FF000000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rgb="FFFCE5CD"/>
        <bgColor rgb="FFFCE5CD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rgb="FFFCE5C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4998626667073579"/>
        <bgColor rgb="FF000000"/>
      </patternFill>
    </fill>
    <fill>
      <patternFill patternType="solid">
        <fgColor theme="3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256"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9" fillId="0" borderId="0" xfId="0" applyFont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0" fontId="1" fillId="3" borderId="0" xfId="0" applyFont="1" applyFill="1"/>
    <xf numFmtId="0" fontId="4" fillId="0" borderId="0" xfId="0" applyFont="1" applyAlignment="1"/>
    <xf numFmtId="0" fontId="16" fillId="0" borderId="0" xfId="0" applyFont="1" applyAlignment="1"/>
    <xf numFmtId="10" fontId="17" fillId="0" borderId="0" xfId="0" applyNumberFormat="1" applyFont="1" applyAlignment="1">
      <alignment horizontal="right"/>
    </xf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9" fillId="0" borderId="0" xfId="1" applyNumberFormat="1" applyFont="1"/>
    <xf numFmtId="10" fontId="0" fillId="0" borderId="0" xfId="0" applyNumberFormat="1" applyFont="1" applyAlignment="1"/>
    <xf numFmtId="10" fontId="0" fillId="0" borderId="0" xfId="1" applyNumberFormat="1" applyFont="1" applyAlignment="1"/>
    <xf numFmtId="0" fontId="4" fillId="0" borderId="0" xfId="0" applyFont="1" applyFill="1"/>
    <xf numFmtId="166" fontId="19" fillId="0" borderId="0" xfId="2" applyNumberFormat="1" applyFont="1" applyAlignment="1"/>
    <xf numFmtId="10" fontId="19" fillId="0" borderId="0" xfId="0" applyNumberFormat="1" applyFont="1" applyAlignment="1"/>
    <xf numFmtId="0" fontId="19" fillId="0" borderId="0" xfId="0" applyFont="1" applyAlignment="1"/>
    <xf numFmtId="0" fontId="16" fillId="0" borderId="0" xfId="0" applyFont="1" applyFill="1" applyAlignment="1"/>
    <xf numFmtId="0" fontId="0" fillId="0" borderId="0" xfId="0" applyFont="1" applyAlignment="1"/>
    <xf numFmtId="0" fontId="20" fillId="0" borderId="0" xfId="0" applyFont="1" applyAlignment="1"/>
    <xf numFmtId="0" fontId="7" fillId="11" borderId="0" xfId="0" applyFont="1" applyFill="1" applyAlignment="1"/>
    <xf numFmtId="0" fontId="0" fillId="0" borderId="0" xfId="0"/>
    <xf numFmtId="15" fontId="7" fillId="2" borderId="0" xfId="0" applyNumberFormat="1" applyFont="1" applyFill="1" applyAlignment="1">
      <alignment horizontal="center"/>
    </xf>
    <xf numFmtId="166" fontId="0" fillId="0" borderId="0" xfId="2" applyNumberFormat="1" applyFont="1" applyAlignment="1"/>
    <xf numFmtId="166" fontId="18" fillId="0" borderId="0" xfId="2" applyNumberFormat="1" applyFont="1" applyAlignment="1"/>
    <xf numFmtId="166" fontId="0" fillId="0" borderId="1" xfId="2" applyNumberFormat="1" applyFont="1" applyBorder="1" applyAlignment="1"/>
    <xf numFmtId="166" fontId="0" fillId="0" borderId="2" xfId="2" applyNumberFormat="1" applyFont="1" applyBorder="1" applyAlignment="1"/>
    <xf numFmtId="166" fontId="19" fillId="0" borderId="3" xfId="2" applyNumberFormat="1" applyFont="1" applyBorder="1" applyAlignment="1"/>
    <xf numFmtId="166" fontId="19" fillId="0" borderId="2" xfId="2" applyNumberFormat="1" applyFont="1" applyBorder="1" applyAlignment="1"/>
    <xf numFmtId="166" fontId="19" fillId="0" borderId="4" xfId="2" applyNumberFormat="1" applyFont="1" applyBorder="1" applyAlignment="1"/>
    <xf numFmtId="166" fontId="19" fillId="0" borderId="1" xfId="2" applyNumberFormat="1" applyFont="1" applyBorder="1" applyAlignment="1"/>
    <xf numFmtId="166" fontId="0" fillId="0" borderId="0" xfId="2" applyNumberFormat="1" applyFont="1" applyBorder="1" applyAlignment="1"/>
    <xf numFmtId="166" fontId="19" fillId="0" borderId="0" xfId="2" applyNumberFormat="1" applyFont="1" applyBorder="1" applyAlignment="1"/>
    <xf numFmtId="0" fontId="0" fillId="0" borderId="0" xfId="0" applyFont="1" applyAlignment="1"/>
    <xf numFmtId="0" fontId="18" fillId="0" borderId="0" xfId="0" applyFont="1" applyAlignment="1"/>
    <xf numFmtId="3" fontId="0" fillId="0" borderId="0" xfId="0" applyNumberFormat="1" applyFont="1" applyAlignment="1"/>
    <xf numFmtId="3" fontId="0" fillId="0" borderId="1" xfId="0" applyNumberFormat="1" applyFont="1" applyBorder="1" applyAlignment="1"/>
    <xf numFmtId="0" fontId="0" fillId="0" borderId="1" xfId="0" applyFont="1" applyBorder="1" applyAlignment="1"/>
    <xf numFmtId="3" fontId="19" fillId="0" borderId="4" xfId="0" applyNumberFormat="1" applyFont="1" applyBorder="1" applyAlignment="1"/>
    <xf numFmtId="3" fontId="0" fillId="0" borderId="2" xfId="0" applyNumberFormat="1" applyFont="1" applyBorder="1" applyAlignment="1"/>
    <xf numFmtId="0" fontId="0" fillId="0" borderId="2" xfId="0" applyFont="1" applyBorder="1" applyAlignment="1"/>
    <xf numFmtId="3" fontId="19" fillId="0" borderId="2" xfId="0" applyNumberFormat="1" applyFont="1" applyBorder="1" applyAlignment="1"/>
    <xf numFmtId="3" fontId="19" fillId="0" borderId="3" xfId="0" applyNumberFormat="1" applyFont="1" applyBorder="1" applyAlignment="1"/>
    <xf numFmtId="3" fontId="19" fillId="0" borderId="1" xfId="0" applyNumberFormat="1" applyFont="1" applyBorder="1" applyAlignment="1"/>
    <xf numFmtId="0" fontId="19" fillId="0" borderId="1" xfId="0" applyFont="1" applyBorder="1" applyAlignment="1"/>
    <xf numFmtId="0" fontId="19" fillId="0" borderId="3" xfId="0" applyFont="1" applyBorder="1" applyAlignment="1"/>
    <xf numFmtId="3" fontId="19" fillId="0" borderId="0" xfId="0" applyNumberFormat="1" applyFont="1" applyAlignment="1"/>
    <xf numFmtId="0" fontId="0" fillId="0" borderId="0" xfId="0" applyFont="1" applyAlignment="1"/>
    <xf numFmtId="10" fontId="18" fillId="0" borderId="0" xfId="0" applyNumberFormat="1" applyFont="1" applyFill="1" applyAlignment="1"/>
    <xf numFmtId="0" fontId="4" fillId="13" borderId="0" xfId="0" applyFont="1" applyFill="1"/>
    <xf numFmtId="0" fontId="9" fillId="13" borderId="0" xfId="0" applyFont="1" applyFill="1"/>
    <xf numFmtId="0" fontId="21" fillId="0" borderId="0" xfId="0" applyFont="1" applyAlignment="1"/>
    <xf numFmtId="4" fontId="23" fillId="0" borderId="0" xfId="0" applyNumberFormat="1" applyFont="1" applyAlignment="1">
      <alignment horizontal="right"/>
    </xf>
    <xf numFmtId="4" fontId="24" fillId="0" borderId="0" xfId="0" applyNumberFormat="1" applyFont="1" applyAlignment="1">
      <alignment horizontal="right"/>
    </xf>
    <xf numFmtId="10" fontId="23" fillId="0" borderId="0" xfId="1" applyNumberFormat="1" applyFont="1" applyAlignment="1">
      <alignment horizontal="right"/>
    </xf>
    <xf numFmtId="10" fontId="25" fillId="0" borderId="0" xfId="1" applyNumberFormat="1" applyFont="1" applyAlignment="1">
      <alignment horizontal="right"/>
    </xf>
    <xf numFmtId="4" fontId="26" fillId="0" borderId="0" xfId="0" applyNumberFormat="1" applyFont="1" applyAlignment="1">
      <alignment horizontal="right"/>
    </xf>
    <xf numFmtId="10" fontId="26" fillId="0" borderId="0" xfId="1" applyNumberFormat="1" applyFont="1" applyAlignment="1">
      <alignment horizontal="right"/>
    </xf>
    <xf numFmtId="0" fontId="26" fillId="0" borderId="0" xfId="0" applyFont="1" applyAlignment="1"/>
    <xf numFmtId="0" fontId="21" fillId="8" borderId="0" xfId="0" applyFont="1" applyFill="1" applyAlignment="1">
      <alignment horizontal="right"/>
    </xf>
    <xf numFmtId="0" fontId="21" fillId="9" borderId="0" xfId="0" applyFont="1" applyFill="1" applyAlignment="1">
      <alignment horizontal="right"/>
    </xf>
    <xf numFmtId="0" fontId="27" fillId="0" borderId="0" xfId="0" applyFont="1" applyFill="1" applyAlignment="1">
      <alignment horizontal="right" vertical="center" wrapText="1"/>
    </xf>
    <xf numFmtId="2" fontId="27" fillId="0" borderId="0" xfId="0" applyNumberFormat="1" applyFont="1" applyFill="1" applyAlignment="1">
      <alignment horizontal="right" vertical="center" wrapText="1"/>
    </xf>
    <xf numFmtId="0" fontId="21" fillId="6" borderId="0" xfId="0" applyFont="1" applyFill="1" applyAlignment="1"/>
    <xf numFmtId="2" fontId="26" fillId="6" borderId="0" xfId="0" applyNumberFormat="1" applyFont="1" applyFill="1" applyAlignment="1"/>
    <xf numFmtId="2" fontId="21" fillId="6" borderId="0" xfId="0" applyNumberFormat="1" applyFont="1" applyFill="1" applyAlignment="1"/>
    <xf numFmtId="165" fontId="23" fillId="10" borderId="0" xfId="0" applyNumberFormat="1" applyFont="1" applyFill="1" applyAlignment="1">
      <alignment horizontal="right"/>
    </xf>
    <xf numFmtId="165" fontId="23" fillId="0" borderId="0" xfId="0" applyNumberFormat="1" applyFont="1" applyFill="1" applyAlignment="1">
      <alignment horizontal="right"/>
    </xf>
    <xf numFmtId="165" fontId="23" fillId="6" borderId="0" xfId="0" applyNumberFormat="1" applyFont="1" applyFill="1" applyAlignment="1">
      <alignment horizontal="right"/>
    </xf>
    <xf numFmtId="165" fontId="28" fillId="0" borderId="0" xfId="0" applyNumberFormat="1" applyFont="1" applyAlignment="1"/>
    <xf numFmtId="165" fontId="26" fillId="0" borderId="0" xfId="0" applyNumberFormat="1" applyFont="1" applyAlignment="1"/>
    <xf numFmtId="165" fontId="21" fillId="5" borderId="0" xfId="0" applyNumberFormat="1" applyFont="1" applyFill="1" applyAlignment="1">
      <alignment horizontal="right"/>
    </xf>
    <xf numFmtId="10" fontId="29" fillId="0" borderId="0" xfId="0" applyNumberFormat="1" applyFont="1" applyFill="1" applyAlignment="1">
      <alignment horizontal="right"/>
    </xf>
    <xf numFmtId="10" fontId="30" fillId="0" borderId="0" xfId="0" applyNumberFormat="1" applyFont="1" applyFill="1" applyAlignment="1">
      <alignment horizontal="right"/>
    </xf>
    <xf numFmtId="14" fontId="22" fillId="11" borderId="0" xfId="0" applyNumberFormat="1" applyFont="1" applyFill="1" applyAlignment="1"/>
    <xf numFmtId="0" fontId="30" fillId="0" borderId="0" xfId="0" applyFont="1" applyFill="1" applyAlignment="1"/>
    <xf numFmtId="0" fontId="26" fillId="6" borderId="0" xfId="0" applyFont="1" applyFill="1" applyAlignment="1"/>
    <xf numFmtId="166" fontId="21" fillId="0" borderId="0" xfId="2" applyNumberFormat="1" applyFont="1" applyFill="1" applyAlignment="1"/>
    <xf numFmtId="0" fontId="28" fillId="0" borderId="0" xfId="0" applyFont="1" applyAlignment="1"/>
    <xf numFmtId="10" fontId="26" fillId="0" borderId="0" xfId="0" applyNumberFormat="1" applyFont="1" applyFill="1" applyAlignment="1">
      <alignment horizontal="right"/>
    </xf>
    <xf numFmtId="165" fontId="21" fillId="0" borderId="0" xfId="0" applyNumberFormat="1" applyFont="1" applyAlignment="1"/>
    <xf numFmtId="165" fontId="21" fillId="0" borderId="0" xfId="0" applyNumberFormat="1" applyFont="1" applyAlignment="1">
      <alignment horizontal="right"/>
    </xf>
    <xf numFmtId="165" fontId="22" fillId="7" borderId="0" xfId="0" applyNumberFormat="1" applyFont="1" applyFill="1" applyAlignment="1"/>
    <xf numFmtId="10" fontId="22" fillId="0" borderId="0" xfId="1" applyNumberFormat="1" applyFont="1" applyAlignment="1"/>
    <xf numFmtId="0" fontId="30" fillId="0" borderId="0" xfId="0" applyFont="1" applyAlignment="1"/>
    <xf numFmtId="0" fontId="31" fillId="0" borderId="0" xfId="0" applyFont="1" applyFill="1" applyAlignment="1">
      <alignment horizontal="right" vertical="center" wrapText="1"/>
    </xf>
    <xf numFmtId="2" fontId="31" fillId="0" borderId="0" xfId="0" applyNumberFormat="1" applyFont="1" applyFill="1" applyAlignment="1">
      <alignment horizontal="right" vertical="center" wrapText="1"/>
    </xf>
    <xf numFmtId="10" fontId="18" fillId="0" borderId="0" xfId="0" applyNumberFormat="1" applyFont="1" applyAlignment="1"/>
    <xf numFmtId="10" fontId="18" fillId="0" borderId="0" xfId="1" applyNumberFormat="1" applyFont="1" applyAlignment="1"/>
    <xf numFmtId="0" fontId="23" fillId="0" borderId="0" xfId="0" applyFont="1" applyFill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18" fillId="0" borderId="0" xfId="2" applyNumberFormat="1" applyFont="1" applyBorder="1" applyAlignment="1"/>
    <xf numFmtId="0" fontId="32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/>
    <xf numFmtId="0" fontId="32" fillId="0" borderId="0" xfId="0" applyFont="1" applyAlignment="1"/>
    <xf numFmtId="15" fontId="35" fillId="2" borderId="0" xfId="0" applyNumberFormat="1" applyFont="1" applyFill="1" applyAlignment="1">
      <alignment horizontal="center"/>
    </xf>
    <xf numFmtId="166" fontId="32" fillId="0" borderId="0" xfId="2" applyNumberFormat="1" applyFont="1" applyAlignment="1"/>
    <xf numFmtId="166" fontId="32" fillId="0" borderId="0" xfId="2" applyNumberFormat="1" applyFont="1" applyBorder="1" applyAlignment="1"/>
    <xf numFmtId="166" fontId="34" fillId="0" borderId="4" xfId="2" applyNumberFormat="1" applyFont="1" applyBorder="1" applyAlignment="1"/>
    <xf numFmtId="166" fontId="34" fillId="0" borderId="0" xfId="2" applyNumberFormat="1" applyFont="1" applyAlignment="1"/>
    <xf numFmtId="166" fontId="34" fillId="0" borderId="3" xfId="2" applyNumberFormat="1" applyFont="1" applyBorder="1" applyAlignment="1"/>
    <xf numFmtId="166" fontId="34" fillId="0" borderId="0" xfId="2" applyNumberFormat="1" applyFont="1" applyBorder="1" applyAlignment="1"/>
    <xf numFmtId="0" fontId="32" fillId="0" borderId="0" xfId="0" applyFont="1" applyAlignment="1">
      <alignment horizontal="left" indent="1"/>
    </xf>
    <xf numFmtId="0" fontId="32" fillId="0" borderId="0" xfId="0" applyFont="1" applyAlignment="1">
      <alignment horizontal="left" indent="2"/>
    </xf>
    <xf numFmtId="0" fontId="32" fillId="0" borderId="1" xfId="0" applyFont="1" applyBorder="1" applyAlignment="1">
      <alignment horizontal="left" indent="2"/>
    </xf>
    <xf numFmtId="0" fontId="34" fillId="0" borderId="1" xfId="0" applyFont="1" applyBorder="1" applyAlignment="1"/>
    <xf numFmtId="0" fontId="32" fillId="0" borderId="1" xfId="0" applyFont="1" applyBorder="1" applyAlignment="1">
      <alignment horizontal="left" indent="1"/>
    </xf>
    <xf numFmtId="0" fontId="34" fillId="0" borderId="2" xfId="0" applyFont="1" applyBorder="1" applyAlignment="1"/>
    <xf numFmtId="0" fontId="32" fillId="0" borderId="1" xfId="0" applyFont="1" applyBorder="1" applyAlignment="1"/>
    <xf numFmtId="0" fontId="32" fillId="0" borderId="2" xfId="0" applyFont="1" applyBorder="1" applyAlignment="1"/>
    <xf numFmtId="0" fontId="34" fillId="0" borderId="3" xfId="0" applyFont="1" applyBorder="1" applyAlignment="1"/>
    <xf numFmtId="0" fontId="34" fillId="0" borderId="0" xfId="0" applyFont="1" applyAlignment="1">
      <alignment horizontal="left" indent="1"/>
    </xf>
    <xf numFmtId="0" fontId="34" fillId="0" borderId="1" xfId="0" applyFont="1" applyBorder="1" applyAlignment="1">
      <alignment horizontal="left" indent="1"/>
    </xf>
    <xf numFmtId="0" fontId="32" fillId="0" borderId="2" xfId="0" applyFont="1" applyBorder="1" applyAlignment="1">
      <alignment horizontal="left" indent="2"/>
    </xf>
    <xf numFmtId="0" fontId="32" fillId="0" borderId="0" xfId="0" applyFont="1" applyAlignment="1">
      <alignment horizontal="left" indent="3"/>
    </xf>
    <xf numFmtId="0" fontId="32" fillId="0" borderId="2" xfId="0" applyFont="1" applyBorder="1" applyAlignment="1">
      <alignment horizontal="left" indent="1"/>
    </xf>
    <xf numFmtId="0" fontId="34" fillId="0" borderId="3" xfId="0" applyFont="1" applyBorder="1" applyAlignment="1">
      <alignment horizontal="left" indent="1"/>
    </xf>
    <xf numFmtId="10" fontId="32" fillId="0" borderId="0" xfId="0" applyNumberFormat="1" applyFont="1" applyAlignment="1"/>
    <xf numFmtId="10" fontId="32" fillId="0" borderId="0" xfId="1" applyNumberFormat="1" applyFont="1" applyAlignment="1"/>
    <xf numFmtId="0" fontId="37" fillId="0" borderId="0" xfId="0" applyFont="1" applyFill="1" applyAlignment="1">
      <alignment horizontal="right" vertical="center" wrapText="1"/>
    </xf>
    <xf numFmtId="0" fontId="34" fillId="0" borderId="4" xfId="0" applyFont="1" applyBorder="1" applyAlignment="1"/>
    <xf numFmtId="0" fontId="32" fillId="0" borderId="4" xfId="0" applyFont="1" applyBorder="1" applyAlignment="1"/>
    <xf numFmtId="166" fontId="0" fillId="0" borderId="0" xfId="0" applyNumberFormat="1" applyFont="1" applyAlignment="1"/>
    <xf numFmtId="167" fontId="0" fillId="0" borderId="0" xfId="1" applyNumberFormat="1" applyFont="1" applyAlignment="1"/>
    <xf numFmtId="0" fontId="32" fillId="0" borderId="0" xfId="0" applyFont="1" applyAlignment="1">
      <alignment horizontal="right"/>
    </xf>
    <xf numFmtId="15" fontId="35" fillId="2" borderId="0" xfId="0" applyNumberFormat="1" applyFont="1" applyFill="1" applyAlignment="1">
      <alignment horizontal="right"/>
    </xf>
    <xf numFmtId="166" fontId="32" fillId="0" borderId="0" xfId="2" applyNumberFormat="1" applyFont="1" applyAlignment="1">
      <alignment horizontal="right"/>
    </xf>
    <xf numFmtId="166" fontId="32" fillId="0" borderId="1" xfId="2" applyNumberFormat="1" applyFont="1" applyBorder="1" applyAlignment="1">
      <alignment horizontal="right"/>
    </xf>
    <xf numFmtId="166" fontId="32" fillId="0" borderId="0" xfId="2" applyNumberFormat="1" applyFont="1" applyBorder="1" applyAlignment="1">
      <alignment horizontal="right"/>
    </xf>
    <xf numFmtId="166" fontId="34" fillId="0" borderId="4" xfId="2" applyNumberFormat="1" applyFont="1" applyBorder="1" applyAlignment="1">
      <alignment horizontal="right"/>
    </xf>
    <xf numFmtId="166" fontId="32" fillId="0" borderId="2" xfId="2" applyNumberFormat="1" applyFont="1" applyBorder="1" applyAlignment="1">
      <alignment horizontal="right"/>
    </xf>
    <xf numFmtId="166" fontId="34" fillId="0" borderId="1" xfId="2" applyNumberFormat="1" applyFont="1" applyBorder="1" applyAlignment="1">
      <alignment horizontal="right"/>
    </xf>
    <xf numFmtId="166" fontId="34" fillId="0" borderId="0" xfId="2" applyNumberFormat="1" applyFont="1" applyAlignment="1">
      <alignment horizontal="right"/>
    </xf>
    <xf numFmtId="166" fontId="34" fillId="0" borderId="3" xfId="2" applyNumberFormat="1" applyFont="1" applyBorder="1" applyAlignment="1">
      <alignment horizontal="right"/>
    </xf>
    <xf numFmtId="166" fontId="34" fillId="0" borderId="2" xfId="2" applyNumberFormat="1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3" fontId="32" fillId="0" borderId="1" xfId="0" applyNumberFormat="1" applyFont="1" applyBorder="1" applyAlignment="1">
      <alignment horizontal="right"/>
    </xf>
    <xf numFmtId="166" fontId="34" fillId="0" borderId="0" xfId="2" applyNumberFormat="1" applyFont="1" applyBorder="1" applyAlignment="1">
      <alignment horizontal="right"/>
    </xf>
    <xf numFmtId="0" fontId="0" fillId="0" borderId="0" xfId="0" applyFont="1" applyAlignment="1"/>
    <xf numFmtId="0" fontId="36" fillId="13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38" fillId="12" borderId="0" xfId="0" applyFont="1" applyFill="1" applyAlignment="1">
      <alignment horizontal="center"/>
    </xf>
    <xf numFmtId="0" fontId="5" fillId="13" borderId="0" xfId="0" applyFont="1" applyFill="1" applyAlignment="1"/>
    <xf numFmtId="0" fontId="34" fillId="0" borderId="0" xfId="0" applyFont="1" applyBorder="1" applyAlignment="1">
      <alignment horizontal="left" indent="1"/>
    </xf>
    <xf numFmtId="0" fontId="34" fillId="0" borderId="0" xfId="0" applyFont="1" applyBorder="1" applyAlignment="1"/>
    <xf numFmtId="15" fontId="35" fillId="2" borderId="0" xfId="0" applyNumberFormat="1" applyFont="1" applyFill="1" applyAlignment="1"/>
    <xf numFmtId="0" fontId="39" fillId="13" borderId="0" xfId="0" applyFont="1" applyFill="1" applyAlignment="1">
      <alignment horizontal="center" vertical="center"/>
    </xf>
    <xf numFmtId="10" fontId="34" fillId="6" borderId="0" xfId="0" applyNumberFormat="1" applyFont="1" applyFill="1" applyAlignment="1"/>
    <xf numFmtId="0" fontId="32" fillId="13" borderId="0" xfId="0" applyFont="1" applyFill="1"/>
    <xf numFmtId="10" fontId="32" fillId="0" borderId="0" xfId="1" applyNumberFormat="1" applyFont="1"/>
    <xf numFmtId="10" fontId="34" fillId="6" borderId="0" xfId="1" applyNumberFormat="1" applyFont="1" applyFill="1"/>
    <xf numFmtId="9" fontId="32" fillId="0" borderId="0" xfId="0" applyNumberFormat="1" applyFont="1" applyAlignment="1"/>
    <xf numFmtId="10" fontId="32" fillId="0" borderId="0" xfId="0" applyNumberFormat="1" applyFont="1"/>
    <xf numFmtId="10" fontId="34" fillId="6" borderId="0" xfId="0" applyNumberFormat="1" applyFont="1" applyFill="1"/>
    <xf numFmtId="10" fontId="34" fillId="6" borderId="0" xfId="1" applyNumberFormat="1" applyFont="1" applyFill="1" applyAlignment="1"/>
    <xf numFmtId="0" fontId="41" fillId="0" borderId="0" xfId="0" applyFont="1"/>
    <xf numFmtId="0" fontId="42" fillId="13" borderId="0" xfId="0" applyFont="1" applyFill="1"/>
    <xf numFmtId="0" fontId="42" fillId="0" borderId="0" xfId="0" applyFont="1"/>
    <xf numFmtId="0" fontId="35" fillId="13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13" borderId="0" xfId="0" applyFont="1" applyFill="1" applyAlignment="1">
      <alignment horizontal="center"/>
    </xf>
    <xf numFmtId="0" fontId="43" fillId="0" borderId="0" xfId="0" applyFont="1" applyAlignment="1"/>
    <xf numFmtId="0" fontId="43" fillId="0" borderId="0" xfId="0" applyFont="1"/>
    <xf numFmtId="0" fontId="44" fillId="0" borderId="0" xfId="0" applyFont="1" applyAlignment="1"/>
    <xf numFmtId="2" fontId="37" fillId="0" borderId="0" xfId="0" applyNumberFormat="1" applyFont="1" applyFill="1" applyAlignment="1">
      <alignment horizontal="right" vertical="center" wrapText="1"/>
    </xf>
    <xf numFmtId="0" fontId="38" fillId="2" borderId="0" xfId="0" applyFont="1" applyFill="1" applyAlignment="1">
      <alignment horizontal="left"/>
    </xf>
    <xf numFmtId="0" fontId="34" fillId="2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36" fillId="0" borderId="0" xfId="0" applyFont="1" applyFill="1" applyAlignment="1"/>
    <xf numFmtId="0" fontId="38" fillId="0" borderId="0" xfId="0" applyFont="1" applyFill="1" applyAlignment="1"/>
    <xf numFmtId="0" fontId="0" fillId="0" borderId="0" xfId="0" applyFont="1" applyAlignment="1"/>
    <xf numFmtId="3" fontId="0" fillId="0" borderId="0" xfId="0" applyNumberFormat="1" applyFont="1" applyBorder="1" applyAlignment="1"/>
    <xf numFmtId="3" fontId="19" fillId="0" borderId="0" xfId="0" applyNumberFormat="1" applyFont="1" applyBorder="1" applyAlignme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3" fontId="0" fillId="0" borderId="1" xfId="0" applyNumberFormat="1" applyFont="1" applyBorder="1" applyAlignment="1">
      <alignment horizontal="left" indent="1"/>
    </xf>
    <xf numFmtId="3" fontId="19" fillId="0" borderId="1" xfId="0" applyNumberFormat="1" applyFont="1" applyBorder="1" applyAlignment="1">
      <alignment horizontal="right"/>
    </xf>
    <xf numFmtId="3" fontId="18" fillId="0" borderId="0" xfId="0" applyNumberFormat="1" applyFont="1" applyBorder="1" applyAlignment="1"/>
    <xf numFmtId="3" fontId="18" fillId="0" borderId="0" xfId="0" applyNumberFormat="1" applyFont="1" applyAlignment="1"/>
    <xf numFmtId="3" fontId="18" fillId="0" borderId="1" xfId="0" applyNumberFormat="1" applyFont="1" applyBorder="1" applyAlignment="1"/>
    <xf numFmtId="3" fontId="18" fillId="0" borderId="2" xfId="0" applyNumberFormat="1" applyFont="1" applyBorder="1" applyAlignment="1"/>
    <xf numFmtId="3" fontId="18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6" fillId="13" borderId="0" xfId="0" applyFont="1" applyFill="1" applyAlignment="1">
      <alignment horizontal="centerContinuous"/>
    </xf>
    <xf numFmtId="0" fontId="5" fillId="13" borderId="0" xfId="0" applyFont="1" applyFill="1" applyAlignment="1">
      <alignment horizontal="centerContinuous"/>
    </xf>
    <xf numFmtId="0" fontId="1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4" fillId="2" borderId="0" xfId="0" applyFont="1" applyFill="1" applyAlignment="1">
      <alignment horizontal="centerContinuous" vertical="center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5" fontId="7" fillId="2" borderId="0" xfId="0" applyNumberFormat="1" applyFont="1" applyFill="1" applyAlignment="1">
      <alignment horizontal="centerContinuous"/>
    </xf>
    <xf numFmtId="166" fontId="0" fillId="0" borderId="0" xfId="2" applyNumberFormat="1" applyFont="1"/>
    <xf numFmtId="166" fontId="7" fillId="2" borderId="0" xfId="2" applyNumberFormat="1" applyFont="1" applyFill="1" applyAlignment="1">
      <alignment horizontal="center"/>
    </xf>
    <xf numFmtId="166" fontId="18" fillId="0" borderId="0" xfId="2" quotePrefix="1" applyNumberFormat="1" applyFont="1" applyAlignment="1"/>
    <xf numFmtId="0" fontId="18" fillId="0" borderId="0" xfId="0" quotePrefix="1" applyFont="1" applyAlignment="1"/>
    <xf numFmtId="166" fontId="0" fillId="0" borderId="0" xfId="2" quotePrefix="1" applyNumberFormat="1" applyFont="1" applyAlignment="1"/>
    <xf numFmtId="166" fontId="5" fillId="13" borderId="0" xfId="2" applyNumberFormat="1" applyFont="1" applyFill="1" applyAlignment="1">
      <alignment horizontal="centerContinuous"/>
    </xf>
    <xf numFmtId="0" fontId="19" fillId="12" borderId="0" xfId="0" applyFont="1" applyFill="1" applyAlignment="1">
      <alignment horizontal="centerContinuous"/>
    </xf>
    <xf numFmtId="166" fontId="19" fillId="12" borderId="0" xfId="2" applyNumberFormat="1" applyFont="1" applyFill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6" fillId="13" borderId="0" xfId="2" applyNumberFormat="1" applyFont="1" applyFill="1" applyAlignment="1">
      <alignment horizontal="centerContinuous"/>
    </xf>
    <xf numFmtId="0" fontId="45" fillId="0" borderId="0" xfId="0" applyFont="1"/>
    <xf numFmtId="0" fontId="46" fillId="13" borderId="0" xfId="0" applyFont="1" applyFill="1" applyAlignment="1">
      <alignment horizontal="centerContinuous"/>
    </xf>
    <xf numFmtId="0" fontId="45" fillId="0" borderId="0" xfId="0" applyFont="1" applyAlignment="1">
      <alignment horizontal="centerContinuous"/>
    </xf>
    <xf numFmtId="0" fontId="47" fillId="0" borderId="0" xfId="0" applyFont="1" applyAlignment="1">
      <alignment horizontal="right"/>
    </xf>
    <xf numFmtId="0" fontId="47" fillId="0" borderId="0" xfId="0" applyFont="1" applyAlignment="1"/>
    <xf numFmtId="0" fontId="45" fillId="0" borderId="0" xfId="0" applyFont="1" applyAlignment="1"/>
    <xf numFmtId="0" fontId="45" fillId="0" borderId="0" xfId="0" applyFont="1" applyAlignment="1">
      <alignment horizontal="left" indent="1"/>
    </xf>
    <xf numFmtId="0" fontId="47" fillId="12" borderId="0" xfId="0" applyFont="1" applyFill="1" applyAlignment="1">
      <alignment horizontal="centerContinuous"/>
    </xf>
    <xf numFmtId="0" fontId="45" fillId="0" borderId="0" xfId="0" applyFont="1" applyAlignment="1">
      <alignment horizontal="left" indent="2"/>
    </xf>
    <xf numFmtId="0" fontId="47" fillId="0" borderId="0" xfId="0" applyFont="1" applyAlignment="1">
      <alignment horizontal="left"/>
    </xf>
    <xf numFmtId="0" fontId="38" fillId="2" borderId="0" xfId="0" applyFont="1" applyFill="1" applyAlignment="1">
      <alignment horizontal="centerContinuous" vertical="center"/>
    </xf>
    <xf numFmtId="0" fontId="45" fillId="0" borderId="0" xfId="0" applyFont="1" applyAlignment="1">
      <alignment horizontal="left"/>
    </xf>
    <xf numFmtId="0" fontId="47" fillId="0" borderId="0" xfId="0" applyFont="1" applyAlignment="1">
      <alignment horizontal="left" indent="1"/>
    </xf>
    <xf numFmtId="15" fontId="48" fillId="2" borderId="0" xfId="0" applyNumberFormat="1" applyFont="1" applyFill="1" applyAlignment="1">
      <alignment horizontal="centerContinuous"/>
    </xf>
    <xf numFmtId="0" fontId="45" fillId="0" borderId="0" xfId="0" applyFont="1" applyAlignment="1">
      <alignment horizontal="left" indent="3"/>
    </xf>
    <xf numFmtId="0" fontId="0" fillId="0" borderId="0" xfId="0" applyFont="1" applyAlignment="1"/>
    <xf numFmtId="0" fontId="36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38" fillId="2" borderId="0" xfId="0" applyFont="1" applyFill="1" applyAlignment="1"/>
    <xf numFmtId="0" fontId="44" fillId="0" borderId="0" xfId="0" applyFont="1" applyAlignment="1"/>
    <xf numFmtId="0" fontId="32" fillId="0" borderId="0" xfId="0" applyFont="1" applyAlignment="1">
      <alignment horizontal="center"/>
    </xf>
    <xf numFmtId="0" fontId="38" fillId="2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38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left"/>
    </xf>
    <xf numFmtId="0" fontId="5" fillId="13" borderId="0" xfId="0" applyFont="1" applyFill="1" applyAlignment="1">
      <alignment horizontal="left" vertical="top"/>
    </xf>
    <xf numFmtId="0" fontId="0" fillId="0" borderId="0" xfId="0" applyFont="1" applyAlignment="1"/>
    <xf numFmtId="0" fontId="8" fillId="0" borderId="0" xfId="0" applyFont="1" applyAlignment="1"/>
    <xf numFmtId="0" fontId="5" fillId="13" borderId="0" xfId="0" applyFont="1" applyFill="1" applyAlignment="1"/>
    <xf numFmtId="0" fontId="0" fillId="14" borderId="0" xfId="0" applyFont="1" applyFill="1" applyAlignment="1"/>
    <xf numFmtId="0" fontId="32" fillId="14" borderId="0" xfId="0" applyFont="1" applyFill="1" applyAlignment="1"/>
    <xf numFmtId="0" fontId="40" fillId="13" borderId="0" xfId="0" applyFont="1" applyFill="1" applyAlignment="1">
      <alignment horizontal="left"/>
    </xf>
    <xf numFmtId="0" fontId="5" fillId="4" borderId="0" xfId="0" applyFont="1" applyFill="1" applyAlignment="1"/>
    <xf numFmtId="0" fontId="2" fillId="13" borderId="0" xfId="0" applyFont="1" applyFill="1" applyAlignment="1">
      <alignment horizontal="left"/>
    </xf>
    <xf numFmtId="0" fontId="19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D661"/>
      <color rgb="FF66FFCC"/>
      <color rgb="FF81D4FA"/>
      <color rgb="FF1D8348"/>
      <color rgb="FF0D47A1"/>
      <color rgb="FF48C9B0"/>
      <color rgb="FF005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BBCA!$I$5:$M$5</c:f>
              <c:numCache>
                <c:formatCode>0.00%</c:formatCode>
                <c:ptCount val="5"/>
                <c:pt idx="0">
                  <c:v>0.2306</c:v>
                </c:pt>
                <c:pt idx="1">
                  <c:v>0.2339</c:v>
                </c:pt>
                <c:pt idx="2">
                  <c:v>0.23799999999999999</c:v>
                </c:pt>
                <c:pt idx="3">
                  <c:v>0.25829999999999997</c:v>
                </c:pt>
                <c:pt idx="4">
                  <c:v>0.25330000000000003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0-424D-8CDB-287B45FE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67078880"/>
        <c:axId val="666783040"/>
      </c:barChart>
      <c:catAx>
        <c:axId val="6670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3040"/>
        <c:crosses val="autoZero"/>
        <c:auto val="1"/>
        <c:lblAlgn val="ctr"/>
        <c:lblOffset val="100"/>
        <c:noMultiLvlLbl val="0"/>
      </c:catAx>
      <c:valAx>
        <c:axId val="6667830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70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BMRI!$I$5:$M$5</c:f>
              <c:numCache>
                <c:formatCode>0.00%</c:formatCode>
                <c:ptCount val="5"/>
                <c:pt idx="0">
                  <c:v>0.21640000000000001</c:v>
                </c:pt>
                <c:pt idx="1">
                  <c:v>0.20960000000000001</c:v>
                </c:pt>
                <c:pt idx="2">
                  <c:v>0.21390000000000001</c:v>
                </c:pt>
                <c:pt idx="3">
                  <c:v>0.19900000000000001</c:v>
                </c:pt>
                <c:pt idx="4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8-4C38-BC1C-812FFE12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35230592"/>
        <c:axId val="1535234336"/>
      </c:barChart>
      <c:catAx>
        <c:axId val="1535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4336"/>
        <c:crosses val="autoZero"/>
        <c:auto val="1"/>
        <c:lblAlgn val="ctr"/>
        <c:lblOffset val="100"/>
        <c:noMultiLvlLbl val="0"/>
      </c:catAx>
      <c:valAx>
        <c:axId val="15352343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352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BMRI!$I$8:$M$8</c:f>
              <c:numCache>
                <c:formatCode>0.00%</c:formatCode>
                <c:ptCount val="5"/>
                <c:pt idx="0">
                  <c:v>3.7600000000000001E-2</c:v>
                </c:pt>
                <c:pt idx="1">
                  <c:v>3.4000000000000002E-2</c:v>
                </c:pt>
                <c:pt idx="2">
                  <c:v>2.8799999999999999E-2</c:v>
                </c:pt>
                <c:pt idx="3">
                  <c:v>5.3600000000000002E-2</c:v>
                </c:pt>
                <c:pt idx="4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850-8871-70A7F0A4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64467120"/>
        <c:axId val="1364468368"/>
      </c:barChart>
      <c:catAx>
        <c:axId val="13644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68368"/>
        <c:crosses val="autoZero"/>
        <c:auto val="1"/>
        <c:lblAlgn val="ctr"/>
        <c:lblOffset val="100"/>
        <c:noMultiLvlLbl val="0"/>
      </c:catAx>
      <c:valAx>
        <c:axId val="13644683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644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NPL-Gross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6674123788217748E-2"/>
                  <c:y val="-3.0933878272568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C4-42C3-9A53-7322E1691E2E}"/>
                </c:ext>
              </c:extLst>
            </c:dLbl>
            <c:dLbl>
              <c:idx val="1"/>
              <c:layout>
                <c:manualLayout>
                  <c:x val="-4.4742729306487754E-2"/>
                  <c:y val="-5.7271444097208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C4-42C3-9A53-7322E1691E2E}"/>
                </c:ext>
              </c:extLst>
            </c:dLbl>
            <c:dLbl>
              <c:idx val="2"/>
              <c:layout>
                <c:manualLayout>
                  <c:x val="-5.3691275167785289E-2"/>
                  <c:y val="-5.3152485523279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C4-42C3-9A53-7322E1691E2E}"/>
                </c:ext>
              </c:extLst>
            </c:dLbl>
            <c:dLbl>
              <c:idx val="3"/>
              <c:layout>
                <c:manualLayout>
                  <c:x val="-5.9656972408650262E-2"/>
                  <c:y val="-2.6432974198711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C4-42C3-9A53-7322E1691E2E}"/>
                </c:ext>
              </c:extLst>
            </c:dLbl>
            <c:dLbl>
              <c:idx val="4"/>
              <c:layout>
                <c:manualLayout>
                  <c:x val="-5.0708426547352831E-2"/>
                  <c:y val="-3.9649461298067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C4-42C3-9A53-7322E16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BMRI!$I$9:$M$9</c:f>
              <c:numCache>
                <c:formatCode>0.00%</c:formatCode>
                <c:ptCount val="5"/>
                <c:pt idx="0">
                  <c:v>3.4500000000000003E-2</c:v>
                </c:pt>
                <c:pt idx="1">
                  <c:v>2.7900000000000001E-2</c:v>
                </c:pt>
                <c:pt idx="2">
                  <c:v>2.3900000000000001E-2</c:v>
                </c:pt>
                <c:pt idx="3">
                  <c:v>3.2899999999999999E-2</c:v>
                </c:pt>
                <c:pt idx="4">
                  <c:v>3.0599999999999999E-2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4-42C3-9A53-7322E1691E2E}"/>
            </c:ext>
          </c:extLst>
        </c:ser>
        <c:ser>
          <c:idx val="1"/>
          <c:order val="1"/>
          <c:tx>
            <c:v>NPL-Net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742729306487698E-2"/>
                  <c:y val="-3.9649461298067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C4-42C3-9A53-7322E1691E2E}"/>
                </c:ext>
              </c:extLst>
            </c:dLbl>
            <c:dLbl>
              <c:idx val="1"/>
              <c:layout>
                <c:manualLayout>
                  <c:x val="-4.7725577926920261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C4-42C3-9A53-7322E1691E2E}"/>
                </c:ext>
              </c:extLst>
            </c:dLbl>
            <c:dLbl>
              <c:idx val="2"/>
              <c:layout>
                <c:manualLayout>
                  <c:x val="-6.2639821029082832E-2"/>
                  <c:y val="-3.0838469898496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C4-42C3-9A53-7322E1691E2E}"/>
                </c:ext>
              </c:extLst>
            </c:dLbl>
            <c:dLbl>
              <c:idx val="3"/>
              <c:layout>
                <c:manualLayout>
                  <c:x val="-5.9656972408650262E-2"/>
                  <c:y val="-4.4054956997852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C4-42C3-9A53-7322E1691E2E}"/>
                </c:ext>
              </c:extLst>
            </c:dLbl>
            <c:dLbl>
              <c:idx val="4"/>
              <c:layout>
                <c:manualLayout>
                  <c:x val="-5.6674123788217859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C4-42C3-9A53-7322E16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BMRI!$I$10:$M$10</c:f>
              <c:numCache>
                <c:formatCode>0.00%</c:formatCode>
                <c:ptCount val="5"/>
                <c:pt idx="0">
                  <c:v>1.06E-2</c:v>
                </c:pt>
                <c:pt idx="1">
                  <c:v>6.7000000000000002E-3</c:v>
                </c:pt>
                <c:pt idx="2">
                  <c:v>8.3999999999999995E-3</c:v>
                </c:pt>
                <c:pt idx="3">
                  <c:v>4.3E-3</c:v>
                </c:pt>
                <c:pt idx="4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4-42C3-9A53-7322E169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849136"/>
        <c:axId val="1544852464"/>
      </c:lineChart>
      <c:catAx>
        <c:axId val="15448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52464"/>
        <c:crosses val="autoZero"/>
        <c:auto val="1"/>
        <c:lblAlgn val="ctr"/>
        <c:lblOffset val="100"/>
        <c:noMultiLvlLbl val="0"/>
      </c:catAx>
      <c:valAx>
        <c:axId val="15448524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448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ROE,</a:t>
            </a:r>
            <a:r>
              <a:rPr lang="en-GB" baseline="0"/>
              <a:t> ROA, NIM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777777777777792E-2"/>
                  <c:y val="-5.125132851734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88-4359-B234-2F88267DBA64}"/>
                </c:ext>
              </c:extLst>
            </c:dLbl>
            <c:dLbl>
              <c:idx val="1"/>
              <c:layout>
                <c:manualLayout>
                  <c:x val="-5.8333333333333334E-2"/>
                  <c:y val="-4.1932905150556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88-4359-B234-2F88267DBA64}"/>
                </c:ext>
              </c:extLst>
            </c:dLbl>
            <c:dLbl>
              <c:idx val="2"/>
              <c:layout>
                <c:manualLayout>
                  <c:x val="-6.6666666666666721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88-4359-B234-2F88267DBA64}"/>
                </c:ext>
              </c:extLst>
            </c:dLbl>
            <c:dLbl>
              <c:idx val="3"/>
              <c:layout>
                <c:manualLayout>
                  <c:x val="-4.7222222222222221E-2"/>
                  <c:y val="-5.5910540200742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88-4359-B234-2F88267DBA64}"/>
                </c:ext>
              </c:extLst>
            </c:dLbl>
            <c:dLbl>
              <c:idx val="4"/>
              <c:layout>
                <c:manualLayout>
                  <c:x val="-6.6666666666666666E-2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88-4359-B234-2F88267DBA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BMRI!$I$13:$M$13</c:f>
              <c:numCache>
                <c:formatCode>0.00%</c:formatCode>
                <c:ptCount val="5"/>
                <c:pt idx="0">
                  <c:v>0.14530000000000001</c:v>
                </c:pt>
                <c:pt idx="1">
                  <c:v>0.1623</c:v>
                </c:pt>
                <c:pt idx="2">
                  <c:v>0.15079999999999999</c:v>
                </c:pt>
                <c:pt idx="3">
                  <c:v>9.3600000000000003E-2</c:v>
                </c:pt>
                <c:pt idx="4">
                  <c:v>0.15079999999999999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8-4359-B234-2F88267DBA64}"/>
            </c:ext>
          </c:extLst>
        </c:ser>
        <c:ser>
          <c:idx val="1"/>
          <c:order val="1"/>
          <c:tx>
            <c:v>ROA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46E-2"/>
                  <c:y val="-3.7273693467161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88-4359-B234-2F88267DBA64}"/>
                </c:ext>
              </c:extLst>
            </c:dLbl>
            <c:dLbl>
              <c:idx val="1"/>
              <c:layout>
                <c:manualLayout>
                  <c:x val="-5.2777777777777826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88-4359-B234-2F88267DBA64}"/>
                </c:ext>
              </c:extLst>
            </c:dLbl>
            <c:dLbl>
              <c:idx val="2"/>
              <c:layout>
                <c:manualLayout>
                  <c:x val="-0.05"/>
                  <c:y val="-2.7955270100371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88-4359-B234-2F88267DBA64}"/>
                </c:ext>
              </c:extLst>
            </c:dLbl>
            <c:dLbl>
              <c:idx val="3"/>
              <c:layout>
                <c:manualLayout>
                  <c:x val="-4.1666666666666664E-2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88-4359-B234-2F88267DBA64}"/>
                </c:ext>
              </c:extLst>
            </c:dLbl>
            <c:dLbl>
              <c:idx val="4"/>
              <c:layout>
                <c:manualLayout>
                  <c:x val="-0.05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88-4359-B234-2F88267DBA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BMRI!$I$14:$M$14</c:f>
              <c:numCache>
                <c:formatCode>0.00%</c:formatCode>
                <c:ptCount val="5"/>
                <c:pt idx="0">
                  <c:v>2.7199999999999998E-2</c:v>
                </c:pt>
                <c:pt idx="1">
                  <c:v>3.1699999999999999E-2</c:v>
                </c:pt>
                <c:pt idx="2">
                  <c:v>3.0300000000000001E-2</c:v>
                </c:pt>
                <c:pt idx="3">
                  <c:v>1.6400000000000001E-2</c:v>
                </c:pt>
                <c:pt idx="4">
                  <c:v>2.4199999999999999E-2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8-4359-B234-2F88267DBA64}"/>
            </c:ext>
          </c:extLst>
        </c:ser>
        <c:ser>
          <c:idx val="2"/>
          <c:order val="2"/>
          <c:tx>
            <c:v>NIM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3.7273693467161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88-4359-B234-2F88267DBA64}"/>
                </c:ext>
              </c:extLst>
            </c:dLbl>
            <c:dLbl>
              <c:idx val="1"/>
              <c:layout>
                <c:manualLayout>
                  <c:x val="-4.4444444444444495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88-4359-B234-2F88267DBA64}"/>
                </c:ext>
              </c:extLst>
            </c:dLbl>
            <c:dLbl>
              <c:idx val="2"/>
              <c:layout>
                <c:manualLayout>
                  <c:x val="-5.8333333333333334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88-4359-B234-2F88267DBA64}"/>
                </c:ext>
              </c:extLst>
            </c:dLbl>
            <c:dLbl>
              <c:idx val="3"/>
              <c:layout>
                <c:manualLayout>
                  <c:x val="-4.4444444444444446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88-4359-B234-2F88267DBA64}"/>
                </c:ext>
              </c:extLst>
            </c:dLbl>
            <c:dLbl>
              <c:idx val="4"/>
              <c:layout>
                <c:manualLayout>
                  <c:x val="-0.05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88-4359-B234-2F88267DBA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BMRI!$I$15:$M$15</c:f>
              <c:numCache>
                <c:formatCode>0.00%</c:formatCode>
                <c:ptCount val="5"/>
                <c:pt idx="0">
                  <c:v>5.6300000000000003E-2</c:v>
                </c:pt>
                <c:pt idx="1">
                  <c:v>5.5199999999999999E-2</c:v>
                </c:pt>
                <c:pt idx="2">
                  <c:v>5.4600000000000003E-2</c:v>
                </c:pt>
                <c:pt idx="3">
                  <c:v>4.48E-2</c:v>
                </c:pt>
                <c:pt idx="4">
                  <c:v>4.6699999999999998E-2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8-4359-B234-2F88267D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037424"/>
        <c:axId val="1639032848"/>
      </c:lineChart>
      <c:catAx>
        <c:axId val="1639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2848"/>
        <c:crosses val="autoZero"/>
        <c:auto val="1"/>
        <c:lblAlgn val="ctr"/>
        <c:lblOffset val="100"/>
        <c:noMultiLvlLbl val="0"/>
      </c:catAx>
      <c:valAx>
        <c:axId val="16390328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90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BMRI!$I$16:$M$16</c:f>
              <c:numCache>
                <c:formatCode>0.00%</c:formatCode>
                <c:ptCount val="5"/>
                <c:pt idx="0">
                  <c:v>0.7117</c:v>
                </c:pt>
                <c:pt idx="1">
                  <c:v>0.66479999999999995</c:v>
                </c:pt>
                <c:pt idx="2">
                  <c:v>0.6744</c:v>
                </c:pt>
                <c:pt idx="3">
                  <c:v>0.80030000000000001</c:v>
                </c:pt>
                <c:pt idx="4">
                  <c:v>0.68819999999999992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F8F-92B5-EC23980D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2016480"/>
        <c:axId val="1632014400"/>
      </c:barChart>
      <c:catAx>
        <c:axId val="16320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4400"/>
        <c:crosses val="autoZero"/>
        <c:auto val="1"/>
        <c:lblAlgn val="ctr"/>
        <c:lblOffset val="100"/>
        <c:noMultiLvlLbl val="0"/>
      </c:catAx>
      <c:valAx>
        <c:axId val="1632014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20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D83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BMRI!$I$17:$M$17</c:f>
              <c:numCache>
                <c:formatCode>0.00%</c:formatCode>
                <c:ptCount val="5"/>
                <c:pt idx="0">
                  <c:v>0.66229274801237781</c:v>
                </c:pt>
                <c:pt idx="1">
                  <c:v>0.64109622262287724</c:v>
                </c:pt>
                <c:pt idx="2">
                  <c:v>0.90662691214531621</c:v>
                </c:pt>
                <c:pt idx="3">
                  <c:v>0.68505493596300548</c:v>
                </c:pt>
                <c:pt idx="4">
                  <c:v>0.69737069261660034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1-490D-9ED0-05BE115A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7463632"/>
        <c:axId val="1637464880"/>
      </c:barChart>
      <c:catAx>
        <c:axId val="16374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D834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4880"/>
        <c:crosses val="autoZero"/>
        <c:auto val="1"/>
        <c:lblAlgn val="ctr"/>
        <c:lblOffset val="100"/>
        <c:noMultiLvlLbl val="0"/>
      </c:catAx>
      <c:valAx>
        <c:axId val="16374648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74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EPS &amp;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BMRI!$I$22:$M$22</c:f>
              <c:numCache>
                <c:formatCode>General</c:formatCode>
                <c:ptCount val="5"/>
                <c:pt idx="0">
                  <c:v>446.75</c:v>
                </c:pt>
                <c:pt idx="1">
                  <c:v>541.45000000000005</c:v>
                </c:pt>
                <c:pt idx="2">
                  <c:v>594.85</c:v>
                </c:pt>
                <c:pt idx="3">
                  <c:v>370.55</c:v>
                </c:pt>
                <c:pt idx="4">
                  <c:v>554.95000000000005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4347-AAB7-A0C592FA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81824"/>
        <c:axId val="1672084320"/>
      </c:barChart>
      <c:lineChart>
        <c:grouping val="standard"/>
        <c:varyColors val="0"/>
        <c:ser>
          <c:idx val="2"/>
          <c:order val="1"/>
          <c:tx>
            <c:v>PER</c:v>
          </c:tx>
          <c:spPr>
            <a:ln w="28575" cap="rnd">
              <a:solidFill>
                <a:srgbClr val="81D4F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222222222222221E-2"/>
                  <c:y val="-3.2407407407407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9-4347-AAB7-A0C592FA63F9}"/>
                </c:ext>
              </c:extLst>
            </c:dLbl>
            <c:dLbl>
              <c:idx val="1"/>
              <c:layout>
                <c:manualLayout>
                  <c:x val="-5.0925337632079971E-17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9-4347-AAB7-A0C592FA63F9}"/>
                </c:ext>
              </c:extLst>
            </c:dLbl>
            <c:dLbl>
              <c:idx val="2"/>
              <c:layout>
                <c:manualLayout>
                  <c:x val="1.19047619047619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9-4347-AAB7-A0C592FA63F9}"/>
                </c:ext>
              </c:extLst>
            </c:dLbl>
            <c:dLbl>
              <c:idx val="3"/>
              <c:layout>
                <c:manualLayout>
                  <c:x val="-4.722222222222232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9-4347-AAB7-A0C592FA63F9}"/>
                </c:ext>
              </c:extLst>
            </c:dLbl>
            <c:dLbl>
              <c:idx val="4"/>
              <c:layout>
                <c:manualLayout>
                  <c:x val="-0.136904761904762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9-4347-AAB7-A0C592FA6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BMRI!$I$24:$M$24</c:f>
              <c:numCache>
                <c:formatCode>General</c:formatCode>
                <c:ptCount val="5"/>
                <c:pt idx="0">
                  <c:v>17.91</c:v>
                </c:pt>
                <c:pt idx="1">
                  <c:v>13.62</c:v>
                </c:pt>
                <c:pt idx="2">
                  <c:v>12.9</c:v>
                </c:pt>
                <c:pt idx="3">
                  <c:v>17.07</c:v>
                </c:pt>
                <c:pt idx="4">
                  <c:v>12.88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9-4347-AAB7-A0C592FA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067264"/>
        <c:axId val="1672068512"/>
      </c:lineChart>
      <c:catAx>
        <c:axId val="16720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4320"/>
        <c:crosses val="autoZero"/>
        <c:auto val="1"/>
        <c:lblAlgn val="ctr"/>
        <c:lblOffset val="100"/>
        <c:noMultiLvlLbl val="0"/>
      </c:catAx>
      <c:valAx>
        <c:axId val="16720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1824"/>
        <c:crosses val="autoZero"/>
        <c:crossBetween val="between"/>
      </c:valAx>
      <c:valAx>
        <c:axId val="1672068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67264"/>
        <c:crosses val="max"/>
        <c:crossBetween val="between"/>
      </c:valAx>
      <c:catAx>
        <c:axId val="167206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206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BVPS</a:t>
            </a:r>
            <a:r>
              <a:rPr lang="en-GB" baseline="0"/>
              <a:t> &amp; PBV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BVPS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BMRI!$I$23:$M$23</c:f>
              <c:numCache>
                <c:formatCode>General</c:formatCode>
                <c:ptCount val="5"/>
                <c:pt idx="0">
                  <c:v>3679.79</c:v>
                </c:pt>
                <c:pt idx="1">
                  <c:v>4003.47</c:v>
                </c:pt>
                <c:pt idx="2">
                  <c:v>4524.5600000000004</c:v>
                </c:pt>
                <c:pt idx="3">
                  <c:v>4194.72</c:v>
                </c:pt>
                <c:pt idx="4">
                  <c:v>4710.6499999999996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0-45F2-B264-C9C20B61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997424"/>
        <c:axId val="1668999088"/>
      </c:barChart>
      <c:lineChart>
        <c:grouping val="standard"/>
        <c:varyColors val="0"/>
        <c:ser>
          <c:idx val="2"/>
          <c:order val="1"/>
          <c:tx>
            <c:v>PBV</c:v>
          </c:tx>
          <c:spPr>
            <a:ln w="28575" cap="rnd">
              <a:solidFill>
                <a:srgbClr val="66FFCC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66FFCC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67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10-45F2-B264-C9C20B61AF35}"/>
                </c:ext>
              </c:extLst>
            </c:dLbl>
            <c:dLbl>
              <c:idx val="1"/>
              <c:layout>
                <c:manualLayout>
                  <c:x val="-4.7222222222222276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10-45F2-B264-C9C20B61AF35}"/>
                </c:ext>
              </c:extLst>
            </c:dLbl>
            <c:dLbl>
              <c:idx val="2"/>
              <c:layout>
                <c:manualLayout>
                  <c:x val="-4.444444444444444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10-45F2-B264-C9C20B61AF35}"/>
                </c:ext>
              </c:extLst>
            </c:dLbl>
            <c:dLbl>
              <c:idx val="3"/>
              <c:layout>
                <c:manualLayout>
                  <c:x val="-4.4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10-45F2-B264-C9C20B61AF35}"/>
                </c:ext>
              </c:extLst>
            </c:dLbl>
            <c:dLbl>
              <c:idx val="4"/>
              <c:layout>
                <c:manualLayout>
                  <c:x val="-4.4444444444444543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10-45F2-B264-C9C20B61A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6FF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BMRI!$I$25:$M$25</c:f>
              <c:numCache>
                <c:formatCode>General</c:formatCode>
                <c:ptCount val="5"/>
                <c:pt idx="0">
                  <c:v>2.17</c:v>
                </c:pt>
                <c:pt idx="1">
                  <c:v>1.84</c:v>
                </c:pt>
                <c:pt idx="2">
                  <c:v>1.7</c:v>
                </c:pt>
                <c:pt idx="3">
                  <c:v>1.51</c:v>
                </c:pt>
                <c:pt idx="4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0-45F2-B264-C9C20B61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92432"/>
        <c:axId val="1668995760"/>
      </c:lineChart>
      <c:catAx>
        <c:axId val="16689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9088"/>
        <c:crosses val="autoZero"/>
        <c:auto val="1"/>
        <c:lblAlgn val="ctr"/>
        <c:lblOffset val="100"/>
        <c:noMultiLvlLbl val="0"/>
      </c:catAx>
      <c:valAx>
        <c:axId val="16689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7424"/>
        <c:crosses val="autoZero"/>
        <c:crossBetween val="between"/>
      </c:valAx>
      <c:valAx>
        <c:axId val="1668995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2432"/>
        <c:crosses val="max"/>
        <c:crossBetween val="between"/>
      </c:valAx>
      <c:catAx>
        <c:axId val="166899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899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BMRI!$I$20:$M$20</c:f>
              <c:numCache>
                <c:formatCode>0.00%</c:formatCode>
                <c:ptCount val="5"/>
                <c:pt idx="0">
                  <c:v>0.88109999999999999</c:v>
                </c:pt>
                <c:pt idx="1">
                  <c:v>0.96740000000000004</c:v>
                </c:pt>
                <c:pt idx="2">
                  <c:v>0.9637</c:v>
                </c:pt>
                <c:pt idx="3">
                  <c:v>0.82950000000000002</c:v>
                </c:pt>
                <c:pt idx="4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8-41C1-99FA-BDCFBE4F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72065184"/>
        <c:axId val="1672083072"/>
      </c:barChart>
      <c:catAx>
        <c:axId val="1672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3072"/>
        <c:crosses val="autoZero"/>
        <c:auto val="1"/>
        <c:lblAlgn val="ctr"/>
        <c:lblOffset val="100"/>
        <c:noMultiLvlLbl val="0"/>
      </c:catAx>
      <c:valAx>
        <c:axId val="1672083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72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BBNI!$K$3:$O$3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BBNI!$K$5:$O$5</c:f>
              <c:numCache>
                <c:formatCode>0.00%</c:formatCode>
                <c:ptCount val="5"/>
                <c:pt idx="0">
                  <c:v>0.18529999999999999</c:v>
                </c:pt>
                <c:pt idx="1">
                  <c:v>0.18509999999999999</c:v>
                </c:pt>
                <c:pt idx="2">
                  <c:v>0.1973</c:v>
                </c:pt>
                <c:pt idx="3">
                  <c:v>0.1678</c:v>
                </c:pt>
                <c:pt idx="4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E-42C3-A09F-F597E444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35230592"/>
        <c:axId val="1535234336"/>
      </c:barChart>
      <c:catAx>
        <c:axId val="1535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4336"/>
        <c:crosses val="autoZero"/>
        <c:auto val="1"/>
        <c:lblAlgn val="ctr"/>
        <c:lblOffset val="100"/>
        <c:noMultiLvlLbl val="0"/>
      </c:catAx>
      <c:valAx>
        <c:axId val="15352343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352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NPL</a:t>
            </a:r>
          </a:p>
        </c:rich>
      </c:tx>
      <c:layout>
        <c:manualLayout>
          <c:xMode val="edge"/>
          <c:yMode val="edge"/>
          <c:x val="0.44939047188177222"/>
          <c:y val="6.7562831242505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NPL-Gross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4"/>
            <c:marker>
              <c:symbol val="squar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AD-47A7-82B3-9953ACD14DFA}"/>
              </c:ext>
            </c:extLst>
          </c:dPt>
          <c:dLbls>
            <c:dLbl>
              <c:idx val="0"/>
              <c:layout>
                <c:manualLayout>
                  <c:x val="-0.05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AD-47A7-82B3-9953ACD14DFA}"/>
                </c:ext>
              </c:extLst>
            </c:dLbl>
            <c:dLbl>
              <c:idx val="1"/>
              <c:layout>
                <c:manualLayout>
                  <c:x val="-4.722222222222222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AD-47A7-82B3-9953ACD14DFA}"/>
                </c:ext>
              </c:extLst>
            </c:dLbl>
            <c:dLbl>
              <c:idx val="2"/>
              <c:layout>
                <c:manualLayout>
                  <c:x val="-0.05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AD-47A7-82B3-9953ACD14DFA}"/>
                </c:ext>
              </c:extLst>
            </c:dLbl>
            <c:dLbl>
              <c:idx val="3"/>
              <c:layout>
                <c:manualLayout>
                  <c:x val="-6.6666666666666666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AD-47A7-82B3-9953ACD14DFA}"/>
                </c:ext>
              </c:extLst>
            </c:dLbl>
            <c:dLbl>
              <c:idx val="4"/>
              <c:layout>
                <c:manualLayout>
                  <c:x val="-5.8333333333333438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AD-47A7-82B3-9953ACD14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BBCA!$I$9:$M$9</c:f>
              <c:numCache>
                <c:formatCode>0.00%</c:formatCode>
                <c:ptCount val="5"/>
                <c:pt idx="0">
                  <c:v>1.49E-2</c:v>
                </c:pt>
                <c:pt idx="1">
                  <c:v>1.41E-2</c:v>
                </c:pt>
                <c:pt idx="2">
                  <c:v>1.34E-2</c:v>
                </c:pt>
                <c:pt idx="3">
                  <c:v>1.7899999999999999E-2</c:v>
                </c:pt>
                <c:pt idx="4">
                  <c:v>2.3900000000000001E-2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7A7-82B3-9953ACD14DFA}"/>
            </c:ext>
          </c:extLst>
        </c:ser>
        <c:ser>
          <c:idx val="2"/>
          <c:order val="1"/>
          <c:tx>
            <c:v>NPL-Net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589A"/>
              </a:solidFill>
              <a:ln w="9525" cap="sq">
                <a:noFill/>
                <a:bevel/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AD-47A7-82B3-9953ACD14DFA}"/>
                </c:ext>
              </c:extLst>
            </c:dLbl>
            <c:dLbl>
              <c:idx val="1"/>
              <c:layout>
                <c:manualLayout>
                  <c:x val="-3.888888888888884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AD-47A7-82B3-9953ACD14DFA}"/>
                </c:ext>
              </c:extLst>
            </c:dLbl>
            <c:dLbl>
              <c:idx val="2"/>
              <c:layout>
                <c:manualLayout>
                  <c:x val="-5.277777777777777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AD-47A7-82B3-9953ACD14DFA}"/>
                </c:ext>
              </c:extLst>
            </c:dLbl>
            <c:dLbl>
              <c:idx val="3"/>
              <c:layout>
                <c:manualLayout>
                  <c:x val="-4.4444444444444446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AD-47A7-82B3-9953ACD14DFA}"/>
                </c:ext>
              </c:extLst>
            </c:dLbl>
            <c:dLbl>
              <c:idx val="4"/>
              <c:layout>
                <c:manualLayout>
                  <c:x val="-4.444444444444444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AD-47A7-82B3-9953ACD14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589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BBCA!$I$10:$M$10</c:f>
              <c:numCache>
                <c:formatCode>0.00%</c:formatCode>
                <c:ptCount val="5"/>
                <c:pt idx="0">
                  <c:v>4.4999999999999997E-3</c:v>
                </c:pt>
                <c:pt idx="1">
                  <c:v>4.4999999999999997E-3</c:v>
                </c:pt>
                <c:pt idx="2">
                  <c:v>4.7000000000000002E-3</c:v>
                </c:pt>
                <c:pt idx="3">
                  <c:v>7.4000000000000003E-3</c:v>
                </c:pt>
                <c:pt idx="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D-47A7-82B3-9953ACD1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431712"/>
        <c:axId val="813411328"/>
      </c:lineChart>
      <c:catAx>
        <c:axId val="8134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1328"/>
        <c:crosses val="autoZero"/>
        <c:auto val="1"/>
        <c:lblAlgn val="ctr"/>
        <c:lblOffset val="100"/>
        <c:noMultiLvlLbl val="0"/>
      </c:catAx>
      <c:valAx>
        <c:axId val="813411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134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CKPN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BMRI!$I$8:$M$8</c:f>
              <c:numCache>
                <c:formatCode>0.00%</c:formatCode>
                <c:ptCount val="5"/>
                <c:pt idx="0">
                  <c:v>3.7600000000000001E-2</c:v>
                </c:pt>
                <c:pt idx="1">
                  <c:v>3.4000000000000002E-2</c:v>
                </c:pt>
                <c:pt idx="2">
                  <c:v>2.8799999999999999E-2</c:v>
                </c:pt>
                <c:pt idx="3">
                  <c:v>5.3600000000000002E-2</c:v>
                </c:pt>
                <c:pt idx="4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D-47E6-83AF-2E645471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64467120"/>
        <c:axId val="1364468368"/>
      </c:barChart>
      <c:catAx>
        <c:axId val="13644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68368"/>
        <c:crosses val="autoZero"/>
        <c:auto val="1"/>
        <c:lblAlgn val="ctr"/>
        <c:lblOffset val="100"/>
        <c:noMultiLvlLbl val="0"/>
      </c:catAx>
      <c:valAx>
        <c:axId val="13644683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644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NPL-Gross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6674123788217748E-2"/>
                  <c:y val="-3.0933878272568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7-4BAE-BC96-4725CF490A43}"/>
                </c:ext>
              </c:extLst>
            </c:dLbl>
            <c:dLbl>
              <c:idx val="1"/>
              <c:layout>
                <c:manualLayout>
                  <c:x val="-4.4742729306487754E-2"/>
                  <c:y val="-5.7271444097208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C7-4BAE-BC96-4725CF490A43}"/>
                </c:ext>
              </c:extLst>
            </c:dLbl>
            <c:dLbl>
              <c:idx val="2"/>
              <c:layout>
                <c:manualLayout>
                  <c:x val="-5.3691275167785289E-2"/>
                  <c:y val="-5.3152485523279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7-4BAE-BC96-4725CF490A43}"/>
                </c:ext>
              </c:extLst>
            </c:dLbl>
            <c:dLbl>
              <c:idx val="3"/>
              <c:layout>
                <c:manualLayout>
                  <c:x val="-5.9656972408650262E-2"/>
                  <c:y val="-2.6432974198711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C7-4BAE-BC96-4725CF490A43}"/>
                </c:ext>
              </c:extLst>
            </c:dLbl>
            <c:dLbl>
              <c:idx val="4"/>
              <c:layout>
                <c:manualLayout>
                  <c:x val="-5.0708426547352831E-2"/>
                  <c:y val="-3.9649461298067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7-4BAE-BC96-4725CF490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BMRI!$I$9:$M$9</c:f>
              <c:numCache>
                <c:formatCode>0.00%</c:formatCode>
                <c:ptCount val="5"/>
                <c:pt idx="0">
                  <c:v>3.4500000000000003E-2</c:v>
                </c:pt>
                <c:pt idx="1">
                  <c:v>2.7900000000000001E-2</c:v>
                </c:pt>
                <c:pt idx="2">
                  <c:v>2.3900000000000001E-2</c:v>
                </c:pt>
                <c:pt idx="3">
                  <c:v>3.2899999999999999E-2</c:v>
                </c:pt>
                <c:pt idx="4">
                  <c:v>3.0599999999999999E-2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7-4BAE-BC96-4725CF490A43}"/>
            </c:ext>
          </c:extLst>
        </c:ser>
        <c:ser>
          <c:idx val="1"/>
          <c:order val="1"/>
          <c:tx>
            <c:v>NPL-Net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742729306487698E-2"/>
                  <c:y val="-3.9649461298067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7-4BAE-BC96-4725CF490A43}"/>
                </c:ext>
              </c:extLst>
            </c:dLbl>
            <c:dLbl>
              <c:idx val="1"/>
              <c:layout>
                <c:manualLayout>
                  <c:x val="-4.7725577926920261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C7-4BAE-BC96-4725CF490A43}"/>
                </c:ext>
              </c:extLst>
            </c:dLbl>
            <c:dLbl>
              <c:idx val="2"/>
              <c:layout>
                <c:manualLayout>
                  <c:x val="-6.2639821029082832E-2"/>
                  <c:y val="-3.0838469898496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C7-4BAE-BC96-4725CF490A43}"/>
                </c:ext>
              </c:extLst>
            </c:dLbl>
            <c:dLbl>
              <c:idx val="3"/>
              <c:layout>
                <c:manualLayout>
                  <c:x val="-5.9656972408650262E-2"/>
                  <c:y val="-4.4054956997852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C7-4BAE-BC96-4725CF490A43}"/>
                </c:ext>
              </c:extLst>
            </c:dLbl>
            <c:dLbl>
              <c:idx val="4"/>
              <c:layout>
                <c:manualLayout>
                  <c:x val="-5.6674123788217859E-2"/>
                  <c:y val="-3.524396559828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C7-4BAE-BC96-4725CF490A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BMRI!$I$10:$M$10</c:f>
              <c:numCache>
                <c:formatCode>0.00%</c:formatCode>
                <c:ptCount val="5"/>
                <c:pt idx="0">
                  <c:v>1.06E-2</c:v>
                </c:pt>
                <c:pt idx="1">
                  <c:v>6.7000000000000002E-3</c:v>
                </c:pt>
                <c:pt idx="2">
                  <c:v>8.3999999999999995E-3</c:v>
                </c:pt>
                <c:pt idx="3">
                  <c:v>4.3E-3</c:v>
                </c:pt>
                <c:pt idx="4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C7-4BAE-BC96-4725CF49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849136"/>
        <c:axId val="1544852464"/>
      </c:lineChart>
      <c:catAx>
        <c:axId val="15448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52464"/>
        <c:crosses val="autoZero"/>
        <c:auto val="1"/>
        <c:lblAlgn val="ctr"/>
        <c:lblOffset val="100"/>
        <c:noMultiLvlLbl val="0"/>
      </c:catAx>
      <c:valAx>
        <c:axId val="15448524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448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ROE,</a:t>
            </a:r>
            <a:r>
              <a:rPr lang="en-GB" baseline="0"/>
              <a:t> ROA, NIM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777777777777792E-2"/>
                  <c:y val="-5.125132851734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2-4DD6-B400-FC3DDE4909D5}"/>
                </c:ext>
              </c:extLst>
            </c:dLbl>
            <c:dLbl>
              <c:idx val="1"/>
              <c:layout>
                <c:manualLayout>
                  <c:x val="-5.8333333333333334E-2"/>
                  <c:y val="-4.1932905150556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2-4DD6-B400-FC3DDE4909D5}"/>
                </c:ext>
              </c:extLst>
            </c:dLbl>
            <c:dLbl>
              <c:idx val="2"/>
              <c:layout>
                <c:manualLayout>
                  <c:x val="-6.6666666666666721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E2-4DD6-B400-FC3DDE4909D5}"/>
                </c:ext>
              </c:extLst>
            </c:dLbl>
            <c:dLbl>
              <c:idx val="3"/>
              <c:layout>
                <c:manualLayout>
                  <c:x val="-4.7222222222222221E-2"/>
                  <c:y val="-5.5910540200742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E2-4DD6-B400-FC3DDE4909D5}"/>
                </c:ext>
              </c:extLst>
            </c:dLbl>
            <c:dLbl>
              <c:idx val="4"/>
              <c:layout>
                <c:manualLayout>
                  <c:x val="-6.6666666666666666E-2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2-4DD6-B400-FC3DDE490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BMRI!$I$13:$M$13</c:f>
              <c:numCache>
                <c:formatCode>0.00%</c:formatCode>
                <c:ptCount val="5"/>
                <c:pt idx="0">
                  <c:v>0.14530000000000001</c:v>
                </c:pt>
                <c:pt idx="1">
                  <c:v>0.1623</c:v>
                </c:pt>
                <c:pt idx="2">
                  <c:v>0.15079999999999999</c:v>
                </c:pt>
                <c:pt idx="3">
                  <c:v>9.3600000000000003E-2</c:v>
                </c:pt>
                <c:pt idx="4">
                  <c:v>0.15079999999999999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2-4DD6-B400-FC3DDE4909D5}"/>
            </c:ext>
          </c:extLst>
        </c:ser>
        <c:ser>
          <c:idx val="1"/>
          <c:order val="1"/>
          <c:tx>
            <c:v>ROA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46E-2"/>
                  <c:y val="-3.7273693467161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E2-4DD6-B400-FC3DDE4909D5}"/>
                </c:ext>
              </c:extLst>
            </c:dLbl>
            <c:dLbl>
              <c:idx val="1"/>
              <c:layout>
                <c:manualLayout>
                  <c:x val="-5.2777777777777826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E2-4DD6-B400-FC3DDE4909D5}"/>
                </c:ext>
              </c:extLst>
            </c:dLbl>
            <c:dLbl>
              <c:idx val="2"/>
              <c:layout>
                <c:manualLayout>
                  <c:x val="-0.05"/>
                  <c:y val="-2.7955270100371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E2-4DD6-B400-FC3DDE4909D5}"/>
                </c:ext>
              </c:extLst>
            </c:dLbl>
            <c:dLbl>
              <c:idx val="3"/>
              <c:layout>
                <c:manualLayout>
                  <c:x val="-4.1666666666666664E-2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E2-4DD6-B400-FC3DDE4909D5}"/>
                </c:ext>
              </c:extLst>
            </c:dLbl>
            <c:dLbl>
              <c:idx val="4"/>
              <c:layout>
                <c:manualLayout>
                  <c:x val="-0.05"/>
                  <c:y val="-3.261448178376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E2-4DD6-B400-FC3DDE490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BMRI!$I$14:$M$14</c:f>
              <c:numCache>
                <c:formatCode>0.00%</c:formatCode>
                <c:ptCount val="5"/>
                <c:pt idx="0">
                  <c:v>2.7199999999999998E-2</c:v>
                </c:pt>
                <c:pt idx="1">
                  <c:v>3.1699999999999999E-2</c:v>
                </c:pt>
                <c:pt idx="2">
                  <c:v>3.0300000000000001E-2</c:v>
                </c:pt>
                <c:pt idx="3">
                  <c:v>1.6400000000000001E-2</c:v>
                </c:pt>
                <c:pt idx="4">
                  <c:v>2.4199999999999999E-2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E2-4DD6-B400-FC3DDE4909D5}"/>
            </c:ext>
          </c:extLst>
        </c:ser>
        <c:ser>
          <c:idx val="2"/>
          <c:order val="2"/>
          <c:tx>
            <c:v>NIM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1666666666666664E-2"/>
                  <c:y val="-3.7273693467161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E2-4DD6-B400-FC3DDE4909D5}"/>
                </c:ext>
              </c:extLst>
            </c:dLbl>
            <c:dLbl>
              <c:idx val="1"/>
              <c:layout>
                <c:manualLayout>
                  <c:x val="-4.4444444444444495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E2-4DD6-B400-FC3DDE4909D5}"/>
                </c:ext>
              </c:extLst>
            </c:dLbl>
            <c:dLbl>
              <c:idx val="2"/>
              <c:layout>
                <c:manualLayout>
                  <c:x val="-5.8333333333333334E-2"/>
                  <c:y val="-2.79552701003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E2-4DD6-B400-FC3DDE4909D5}"/>
                </c:ext>
              </c:extLst>
            </c:dLbl>
            <c:dLbl>
              <c:idx val="3"/>
              <c:layout>
                <c:manualLayout>
                  <c:x val="-4.4444444444444446E-2"/>
                  <c:y val="-4.193290515055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E2-4DD6-B400-FC3DDE4909D5}"/>
                </c:ext>
              </c:extLst>
            </c:dLbl>
            <c:dLbl>
              <c:idx val="4"/>
              <c:layout>
                <c:manualLayout>
                  <c:x val="-0.05"/>
                  <c:y val="-3.261448178376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E2-4DD6-B400-FC3DDE490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BMRI!$I$15:$M$15</c:f>
              <c:numCache>
                <c:formatCode>0.00%</c:formatCode>
                <c:ptCount val="5"/>
                <c:pt idx="0">
                  <c:v>5.6300000000000003E-2</c:v>
                </c:pt>
                <c:pt idx="1">
                  <c:v>5.5199999999999999E-2</c:v>
                </c:pt>
                <c:pt idx="2">
                  <c:v>5.4600000000000003E-2</c:v>
                </c:pt>
                <c:pt idx="3">
                  <c:v>4.48E-2</c:v>
                </c:pt>
                <c:pt idx="4">
                  <c:v>4.6699999999999998E-2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E2-4DD6-B400-FC3DDE49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037424"/>
        <c:axId val="1639032848"/>
      </c:lineChart>
      <c:catAx>
        <c:axId val="1639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2848"/>
        <c:crosses val="autoZero"/>
        <c:auto val="1"/>
        <c:lblAlgn val="ctr"/>
        <c:lblOffset val="100"/>
        <c:noMultiLvlLbl val="0"/>
      </c:catAx>
      <c:valAx>
        <c:axId val="16390328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90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BMRI!$I$16:$M$16</c:f>
              <c:numCache>
                <c:formatCode>0.00%</c:formatCode>
                <c:ptCount val="5"/>
                <c:pt idx="0">
                  <c:v>0.7117</c:v>
                </c:pt>
                <c:pt idx="1">
                  <c:v>0.66479999999999995</c:v>
                </c:pt>
                <c:pt idx="2">
                  <c:v>0.6744</c:v>
                </c:pt>
                <c:pt idx="3">
                  <c:v>0.80030000000000001</c:v>
                </c:pt>
                <c:pt idx="4">
                  <c:v>0.68819999999999992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4F10-90FC-4CC3BC65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2016480"/>
        <c:axId val="1632014400"/>
      </c:barChart>
      <c:catAx>
        <c:axId val="16320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4400"/>
        <c:crosses val="autoZero"/>
        <c:auto val="1"/>
        <c:lblAlgn val="ctr"/>
        <c:lblOffset val="100"/>
        <c:noMultiLvlLbl val="0"/>
      </c:catAx>
      <c:valAx>
        <c:axId val="1632014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20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D83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BMRI!$I$17:$M$17</c:f>
              <c:numCache>
                <c:formatCode>0.00%</c:formatCode>
                <c:ptCount val="5"/>
                <c:pt idx="0">
                  <c:v>0.66229274801237781</c:v>
                </c:pt>
                <c:pt idx="1">
                  <c:v>0.64109622262287724</c:v>
                </c:pt>
                <c:pt idx="2">
                  <c:v>0.90662691214531621</c:v>
                </c:pt>
                <c:pt idx="3">
                  <c:v>0.68505493596300548</c:v>
                </c:pt>
                <c:pt idx="4">
                  <c:v>0.69737069261660034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C31-9798-5A3249C6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7463632"/>
        <c:axId val="1637464880"/>
      </c:barChart>
      <c:catAx>
        <c:axId val="16374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D834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4880"/>
        <c:crosses val="autoZero"/>
        <c:auto val="1"/>
        <c:lblAlgn val="ctr"/>
        <c:lblOffset val="100"/>
        <c:noMultiLvlLbl val="0"/>
      </c:catAx>
      <c:valAx>
        <c:axId val="16374648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74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EPS &amp;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BMRI!$I$22:$M$22</c:f>
              <c:numCache>
                <c:formatCode>General</c:formatCode>
                <c:ptCount val="5"/>
                <c:pt idx="0">
                  <c:v>446.75</c:v>
                </c:pt>
                <c:pt idx="1">
                  <c:v>541.45000000000005</c:v>
                </c:pt>
                <c:pt idx="2">
                  <c:v>594.85</c:v>
                </c:pt>
                <c:pt idx="3">
                  <c:v>370.55</c:v>
                </c:pt>
                <c:pt idx="4">
                  <c:v>554.95000000000005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1-4C5E-AE2A-936AE36F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81824"/>
        <c:axId val="1672084320"/>
      </c:barChart>
      <c:lineChart>
        <c:grouping val="standard"/>
        <c:varyColors val="0"/>
        <c:ser>
          <c:idx val="2"/>
          <c:order val="1"/>
          <c:tx>
            <c:v>PER</c:v>
          </c:tx>
          <c:spPr>
            <a:ln w="28575" cap="rnd">
              <a:solidFill>
                <a:srgbClr val="81D4F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222222222222221E-2"/>
                  <c:y val="-3.2407407407407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D1-4C5E-AE2A-936AE36FD90C}"/>
                </c:ext>
              </c:extLst>
            </c:dLbl>
            <c:dLbl>
              <c:idx val="1"/>
              <c:layout>
                <c:manualLayout>
                  <c:x val="-5.0925337632079971E-17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D1-4C5E-AE2A-936AE36FD90C}"/>
                </c:ext>
              </c:extLst>
            </c:dLbl>
            <c:dLbl>
              <c:idx val="2"/>
              <c:layout>
                <c:manualLayout>
                  <c:x val="1.19047619047619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D1-4C5E-AE2A-936AE36FD90C}"/>
                </c:ext>
              </c:extLst>
            </c:dLbl>
            <c:dLbl>
              <c:idx val="3"/>
              <c:layout>
                <c:manualLayout>
                  <c:x val="-4.722222222222232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D1-4C5E-AE2A-936AE36FD90C}"/>
                </c:ext>
              </c:extLst>
            </c:dLbl>
            <c:dLbl>
              <c:idx val="4"/>
              <c:layout>
                <c:manualLayout>
                  <c:x val="-0.136904761904762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D1-4C5E-AE2A-936AE36FD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BMRI!$I$24:$M$24</c:f>
              <c:numCache>
                <c:formatCode>General</c:formatCode>
                <c:ptCount val="5"/>
                <c:pt idx="0">
                  <c:v>17.91</c:v>
                </c:pt>
                <c:pt idx="1">
                  <c:v>13.62</c:v>
                </c:pt>
                <c:pt idx="2">
                  <c:v>12.9</c:v>
                </c:pt>
                <c:pt idx="3">
                  <c:v>17.07</c:v>
                </c:pt>
                <c:pt idx="4">
                  <c:v>12.88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D1-4C5E-AE2A-936AE36F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067264"/>
        <c:axId val="1672068512"/>
      </c:lineChart>
      <c:catAx>
        <c:axId val="16720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4320"/>
        <c:crosses val="autoZero"/>
        <c:auto val="1"/>
        <c:lblAlgn val="ctr"/>
        <c:lblOffset val="100"/>
        <c:noMultiLvlLbl val="0"/>
      </c:catAx>
      <c:valAx>
        <c:axId val="16720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1824"/>
        <c:crosses val="autoZero"/>
        <c:crossBetween val="between"/>
      </c:valAx>
      <c:valAx>
        <c:axId val="1672068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67264"/>
        <c:crosses val="max"/>
        <c:crossBetween val="between"/>
      </c:valAx>
      <c:catAx>
        <c:axId val="167206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206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BVPS</a:t>
            </a:r>
            <a:r>
              <a:rPr lang="en-GB" baseline="0"/>
              <a:t> &amp; PBV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BVPS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BMRI!$I$23:$M$23</c:f>
              <c:numCache>
                <c:formatCode>General</c:formatCode>
                <c:ptCount val="5"/>
                <c:pt idx="0">
                  <c:v>3679.79</c:v>
                </c:pt>
                <c:pt idx="1">
                  <c:v>4003.47</c:v>
                </c:pt>
                <c:pt idx="2">
                  <c:v>4524.5600000000004</c:v>
                </c:pt>
                <c:pt idx="3">
                  <c:v>4194.72</c:v>
                </c:pt>
                <c:pt idx="4">
                  <c:v>4710.6499999999996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5-4DE9-A052-FCA441EB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997424"/>
        <c:axId val="1668999088"/>
      </c:barChart>
      <c:lineChart>
        <c:grouping val="standard"/>
        <c:varyColors val="0"/>
        <c:ser>
          <c:idx val="2"/>
          <c:order val="1"/>
          <c:tx>
            <c:v>PBV</c:v>
          </c:tx>
          <c:spPr>
            <a:ln w="28575" cap="rnd">
              <a:solidFill>
                <a:srgbClr val="66FFCC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66FFCC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4444444444444467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45-4DE9-A052-FCA441EB8215}"/>
                </c:ext>
              </c:extLst>
            </c:dLbl>
            <c:dLbl>
              <c:idx val="1"/>
              <c:layout>
                <c:manualLayout>
                  <c:x val="-4.7222222222222276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45-4DE9-A052-FCA441EB8215}"/>
                </c:ext>
              </c:extLst>
            </c:dLbl>
            <c:dLbl>
              <c:idx val="2"/>
              <c:layout>
                <c:manualLayout>
                  <c:x val="-4.444444444444444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45-4DE9-A052-FCA441EB8215}"/>
                </c:ext>
              </c:extLst>
            </c:dLbl>
            <c:dLbl>
              <c:idx val="3"/>
              <c:layout>
                <c:manualLayout>
                  <c:x val="-4.444444444444444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45-4DE9-A052-FCA441EB8215}"/>
                </c:ext>
              </c:extLst>
            </c:dLbl>
            <c:dLbl>
              <c:idx val="4"/>
              <c:layout>
                <c:manualLayout>
                  <c:x val="-4.4444444444444543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45-4DE9-A052-FCA441EB82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6FF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BMRI!$I$25:$M$25</c:f>
              <c:numCache>
                <c:formatCode>General</c:formatCode>
                <c:ptCount val="5"/>
                <c:pt idx="0">
                  <c:v>2.17</c:v>
                </c:pt>
                <c:pt idx="1">
                  <c:v>1.84</c:v>
                </c:pt>
                <c:pt idx="2">
                  <c:v>1.7</c:v>
                </c:pt>
                <c:pt idx="3">
                  <c:v>1.51</c:v>
                </c:pt>
                <c:pt idx="4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5-4DE9-A052-FCA441EB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92432"/>
        <c:axId val="1668995760"/>
      </c:lineChart>
      <c:catAx>
        <c:axId val="16689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9088"/>
        <c:crosses val="autoZero"/>
        <c:auto val="1"/>
        <c:lblAlgn val="ctr"/>
        <c:lblOffset val="100"/>
        <c:noMultiLvlLbl val="0"/>
      </c:catAx>
      <c:valAx>
        <c:axId val="166899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7424"/>
        <c:crosses val="autoZero"/>
        <c:crossBetween val="between"/>
      </c:valAx>
      <c:valAx>
        <c:axId val="1668995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92432"/>
        <c:crosses val="max"/>
        <c:crossBetween val="between"/>
      </c:valAx>
      <c:catAx>
        <c:axId val="166899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899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BMRI!$I$3:$M$3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BMRI!$I$20:$M$20</c:f>
              <c:numCache>
                <c:formatCode>0.00%</c:formatCode>
                <c:ptCount val="5"/>
                <c:pt idx="0">
                  <c:v>0.88109999999999999</c:v>
                </c:pt>
                <c:pt idx="1">
                  <c:v>0.96740000000000004</c:v>
                </c:pt>
                <c:pt idx="2">
                  <c:v>0.9637</c:v>
                </c:pt>
                <c:pt idx="3">
                  <c:v>0.82950000000000002</c:v>
                </c:pt>
                <c:pt idx="4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4-4D96-8EEA-2DBBE263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72065184"/>
        <c:axId val="1672083072"/>
      </c:barChart>
      <c:catAx>
        <c:axId val="1672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83072"/>
        <c:crosses val="autoZero"/>
        <c:auto val="1"/>
        <c:lblAlgn val="ctr"/>
        <c:lblOffset val="100"/>
        <c:noMultiLvlLbl val="0"/>
      </c:catAx>
      <c:valAx>
        <c:axId val="1672083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72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Comparison'!$C$3:$C$4</c15:sqref>
                  </c15:fullRef>
                </c:ext>
              </c:extLst>
              <c:f>'Banking Comparison'!$C$4</c:f>
              <c:numCache>
                <c:formatCode>0.00%</c:formatCode>
                <c:ptCount val="1"/>
                <c:pt idx="0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F3D-BAA5-5B3E3A549383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Comparison'!$D$3:$D$4</c15:sqref>
                  </c15:fullRef>
                </c:ext>
              </c:extLst>
              <c:f>'Banking Comparison'!$D$4</c:f>
              <c:numCache>
                <c:formatCode>0.00%</c:formatCode>
                <c:ptCount val="1"/>
                <c:pt idx="0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8-4F3D-BAA5-5B3E3A549383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Comparison'!$E$3:$E$4</c15:sqref>
                  </c15:fullRef>
                </c:ext>
              </c:extLst>
              <c:f>'Banking Comparison'!$E$4</c:f>
              <c:numCache>
                <c:formatCode>0.00%</c:formatCode>
                <c:ptCount val="1"/>
                <c:pt idx="0">
                  <c:v>0.2162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8-4F3D-BAA5-5B3E3A549383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Comparison'!$F$3:$F$4</c15:sqref>
                  </c15:fullRef>
                </c:ext>
              </c:extLst>
              <c:f>'Banking Comparison'!$F$4</c:f>
              <c:numCache>
                <c:formatCode>0.00%</c:formatCode>
                <c:ptCount val="1"/>
                <c:pt idx="0">
                  <c:v>0.21390000000000001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8-4F3D-BAA5-5B3E3A549383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'Banking Comparison'!$G$3:$G$4</c15:sqref>
                  </c15:fullRef>
                </c:ext>
              </c:extLst>
              <c:f>'Banking Comparison'!$G$4</c:f>
              <c:numCache>
                <c:formatCode>0.00%</c:formatCode>
                <c:ptCount val="1"/>
                <c:pt idx="0">
                  <c:v>0.1973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8-4F3D-BAA5-5B3E3A549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285343"/>
        <c:axId val="674304063"/>
      </c:barChart>
      <c:catAx>
        <c:axId val="674285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304063"/>
        <c:crosses val="autoZero"/>
        <c:auto val="1"/>
        <c:lblAlgn val="ctr"/>
        <c:lblOffset val="100"/>
        <c:noMultiLvlLbl val="0"/>
      </c:catAx>
      <c:valAx>
        <c:axId val="674304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42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NPL-Gross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Comparison'!$C$8</c:f>
              <c:numCache>
                <c:formatCode>0.00%</c:formatCode>
                <c:ptCount val="1"/>
                <c:pt idx="0">
                  <c:v>2.53E-2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5-4B29-8725-0551C99E7688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Comparison'!$D$8</c:f>
              <c:numCache>
                <c:formatCode>0.00%</c:formatCode>
                <c:ptCount val="1"/>
                <c:pt idx="0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5-4B29-8725-0551C99E7688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Comparison'!$E$8</c:f>
              <c:numCache>
                <c:formatCode>0.00%</c:formatCode>
                <c:ptCount val="1"/>
                <c:pt idx="0">
                  <c:v>2.9600000000000001E-2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5-4B29-8725-0551C99E7688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Comparison'!$F$8</c:f>
              <c:numCache>
                <c:formatCode>0.00%</c:formatCode>
                <c:ptCount val="1"/>
                <c:pt idx="0">
                  <c:v>2.3900000000000001E-2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5-4B29-8725-0551C99E7688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Comparison'!$G$8</c:f>
              <c:numCache>
                <c:formatCode>0.00%</c:formatCode>
                <c:ptCount val="1"/>
                <c:pt idx="0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5-4B29-8725-0551C99E7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963839"/>
        <c:axId val="719954271"/>
      </c:barChart>
      <c:catAx>
        <c:axId val="719963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719954271"/>
        <c:crosses val="autoZero"/>
        <c:auto val="1"/>
        <c:lblAlgn val="ctr"/>
        <c:lblOffset val="100"/>
        <c:noMultiLvlLbl val="0"/>
      </c:catAx>
      <c:valAx>
        <c:axId val="71995427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199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CKPN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BBCA!$I$8:$M$8</c:f>
              <c:numCache>
                <c:formatCode>0.00%</c:formatCode>
                <c:ptCount val="5"/>
                <c:pt idx="0">
                  <c:v>2.1399999999999999E-2</c:v>
                </c:pt>
                <c:pt idx="1">
                  <c:v>1.9300000000000001E-2</c:v>
                </c:pt>
                <c:pt idx="2">
                  <c:v>1.89E-2</c:v>
                </c:pt>
                <c:pt idx="3">
                  <c:v>2.7799999999999998E-2</c:v>
                </c:pt>
                <c:pt idx="4">
                  <c:v>3.1699999999999999E-2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B-479F-84BC-75108714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30887568"/>
        <c:axId val="730888400"/>
      </c:barChart>
      <c:catAx>
        <c:axId val="7308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8400"/>
        <c:crosses val="autoZero"/>
        <c:auto val="1"/>
        <c:lblAlgn val="ctr"/>
        <c:lblOffset val="100"/>
        <c:noMultiLvlLbl val="0"/>
      </c:catAx>
      <c:valAx>
        <c:axId val="730888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30887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Comparison'!$C$13</c:f>
              <c:numCache>
                <c:formatCode>0.00%</c:formatCode>
                <c:ptCount val="1"/>
                <c:pt idx="0">
                  <c:v>2.47E-2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B-48FF-86AE-FCC9CEEA5DCE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Comparison'!$D$13</c:f>
              <c:numCache>
                <c:formatCode>0.00%</c:formatCode>
                <c:ptCount val="1"/>
                <c:pt idx="0">
                  <c:v>4.02E-2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B-48FF-86AE-FCC9CEEA5DCE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Comparison'!$E$13</c:f>
              <c:numCache>
                <c:formatCode>0.00%</c:formatCode>
                <c:ptCount val="1"/>
                <c:pt idx="0">
                  <c:v>3.4200000000000001E-2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B-48FF-86AE-FCC9CEEA5DCE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Comparison'!$F$13</c:f>
              <c:numCache>
                <c:formatCode>0.00%</c:formatCode>
                <c:ptCount val="1"/>
                <c:pt idx="0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B-48FF-86AE-FCC9CEEA5DCE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Comparison'!$G$13</c:f>
              <c:numCache>
                <c:formatCode>0.00%</c:formatCode>
                <c:ptCount val="1"/>
                <c:pt idx="0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B-48FF-86AE-FCC9CEEA5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393231"/>
        <c:axId val="709394063"/>
      </c:barChart>
      <c:catAx>
        <c:axId val="709393231"/>
        <c:scaling>
          <c:orientation val="minMax"/>
        </c:scaling>
        <c:delete val="1"/>
        <c:axPos val="b"/>
        <c:majorTickMark val="none"/>
        <c:minorTickMark val="none"/>
        <c:tickLblPos val="nextTo"/>
        <c:crossAx val="709394063"/>
        <c:crosses val="autoZero"/>
        <c:auto val="1"/>
        <c:lblAlgn val="ctr"/>
        <c:lblOffset val="100"/>
        <c:noMultiLvlLbl val="0"/>
      </c:catAx>
      <c:valAx>
        <c:axId val="70939406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093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Comparison'!$C$2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Comparison'!$C$19</c:f>
              <c:numCache>
                <c:formatCode>0.00%</c:formatCode>
                <c:ptCount val="1"/>
                <c:pt idx="0">
                  <c:v>0.94430000000000003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0-4106-BAAE-4D0FA1640555}"/>
            </c:ext>
          </c:extLst>
        </c:ser>
        <c:ser>
          <c:idx val="1"/>
          <c:order val="1"/>
          <c:tx>
            <c:strRef>
              <c:f>'Banking Comparison'!$D$2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Comparison'!$D$19</c:f>
              <c:numCache>
                <c:formatCode>0.00%</c:formatCode>
                <c:ptCount val="1"/>
                <c:pt idx="0">
                  <c:v>0.80469999999999997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0-4106-BAAE-4D0FA1640555}"/>
            </c:ext>
          </c:extLst>
        </c:ser>
        <c:ser>
          <c:idx val="2"/>
          <c:order val="2"/>
          <c:tx>
            <c:strRef>
              <c:f>'Banking Comparison'!$E$2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Comparison'!$E$19</c:f>
              <c:numCache>
                <c:formatCode>0.00%</c:formatCode>
                <c:ptCount val="1"/>
                <c:pt idx="0">
                  <c:v>0.93069999999999997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0-4106-BAAE-4D0FA1640555}"/>
            </c:ext>
          </c:extLst>
        </c:ser>
        <c:ser>
          <c:idx val="3"/>
          <c:order val="3"/>
          <c:tx>
            <c:strRef>
              <c:f>'Banking Comparison'!$F$2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Comparison'!$F$19</c:f>
              <c:numCache>
                <c:formatCode>0.00%</c:formatCode>
                <c:ptCount val="1"/>
                <c:pt idx="0">
                  <c:v>0.9637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0-4106-BAAE-4D0FA1640555}"/>
            </c:ext>
          </c:extLst>
        </c:ser>
        <c:ser>
          <c:idx val="4"/>
          <c:order val="4"/>
          <c:tx>
            <c:strRef>
              <c:f>'Banking Comparison'!$G$2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Comparison'!$G$19</c:f>
              <c:numCache>
                <c:formatCode>0.00%</c:formatCode>
                <c:ptCount val="1"/>
                <c:pt idx="0">
                  <c:v>0.91539999999999999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0-4106-BAAE-4D0FA1640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28767"/>
        <c:axId val="850829599"/>
      </c:barChart>
      <c:catAx>
        <c:axId val="850828767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29599"/>
        <c:crosses val="autoZero"/>
        <c:auto val="1"/>
        <c:lblAlgn val="ctr"/>
        <c:lblOffset val="100"/>
        <c:noMultiLvlLbl val="0"/>
      </c:catAx>
      <c:valAx>
        <c:axId val="8508295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Comparison'!$I$4</c:f>
              <c:numCache>
                <c:formatCode>0.00%</c:formatCode>
                <c:ptCount val="1"/>
                <c:pt idx="0">
                  <c:v>0.24249999999999999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6-44D3-AF66-D06B2D07B300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Comparison'!$J$4</c:f>
              <c:numCache>
                <c:formatCode>0.00%</c:formatCode>
                <c:ptCount val="1"/>
                <c:pt idx="0">
                  <c:v>0.25829999999999997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6-44D3-AF66-D06B2D07B300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Comparison'!$K$4</c:f>
              <c:numCache>
                <c:formatCode>0.00%</c:formatCode>
                <c:ptCount val="1"/>
                <c:pt idx="0">
                  <c:v>0.20380000000000001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6-44D3-AF66-D06B2D07B300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Comparison'!$L$4</c:f>
              <c:numCache>
                <c:formatCode>0.00%</c:formatCode>
                <c:ptCount val="1"/>
                <c:pt idx="0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6-44D3-AF66-D06B2D07B300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Comparison'!$M$4</c:f>
              <c:numCache>
                <c:formatCode>0.00%</c:formatCode>
                <c:ptCount val="1"/>
                <c:pt idx="0">
                  <c:v>0.1678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6-44D3-AF66-D06B2D07B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40159"/>
        <c:axId val="850740575"/>
      </c:barChart>
      <c:catAx>
        <c:axId val="850740159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40575"/>
        <c:crosses val="autoZero"/>
        <c:auto val="1"/>
        <c:lblAlgn val="ctr"/>
        <c:lblOffset val="100"/>
        <c:noMultiLvlLbl val="0"/>
      </c:catAx>
      <c:valAx>
        <c:axId val="85074057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Comparison'!$O$4</c:f>
              <c:numCache>
                <c:formatCode>0.00%</c:formatCode>
                <c:ptCount val="1"/>
                <c:pt idx="0">
                  <c:v>0.25140000000000001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0-4221-987B-C6A36664C482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Comparison'!$P$4</c:f>
              <c:numCache>
                <c:formatCode>0.00%</c:formatCode>
                <c:ptCount val="1"/>
                <c:pt idx="0">
                  <c:v>0.25330000000000003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0-4221-987B-C6A36664C482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Comparison'!$Q$4</c:f>
              <c:numCache>
                <c:formatCode>0.00%</c:formatCode>
                <c:ptCount val="1"/>
                <c:pt idx="0">
                  <c:v>0.2437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0-4221-987B-C6A36664C482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Comparison'!$R$4</c:f>
              <c:numCache>
                <c:formatCode>0.00%</c:formatCode>
                <c:ptCount val="1"/>
                <c:pt idx="0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0-4221-987B-C6A36664C482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Comparison'!$S$4</c:f>
              <c:numCache>
                <c:formatCode>0.00%</c:formatCode>
                <c:ptCount val="1"/>
                <c:pt idx="0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0-4221-987B-C6A36664C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88415"/>
        <c:axId val="850774687"/>
      </c:barChart>
      <c:catAx>
        <c:axId val="850788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74687"/>
        <c:crosses val="autoZero"/>
        <c:auto val="1"/>
        <c:lblAlgn val="ctr"/>
        <c:lblOffset val="100"/>
        <c:noMultiLvlLbl val="0"/>
      </c:catAx>
      <c:valAx>
        <c:axId val="85077468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NPL-Gross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Comparison'!$I$8</c:f>
              <c:numCache>
                <c:formatCode>0.00%</c:formatCode>
                <c:ptCount val="1"/>
                <c:pt idx="0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1AE-93C0-504690344CDC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Comparison'!$J$8</c:f>
              <c:numCache>
                <c:formatCode>0.00%</c:formatCode>
                <c:ptCount val="1"/>
                <c:pt idx="0">
                  <c:v>1.7899999999999999E-2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5-41AE-93C0-504690344CDC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Comparison'!$K$8</c:f>
              <c:numCache>
                <c:formatCode>0.00%</c:formatCode>
                <c:ptCount val="1"/>
                <c:pt idx="0">
                  <c:v>3.0200000000000001E-2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5-41AE-93C0-504690344CDC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Comparison'!$L$8</c:f>
              <c:numCache>
                <c:formatCode>0.00%</c:formatCode>
                <c:ptCount val="1"/>
                <c:pt idx="0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5-41AE-93C0-504690344CDC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Comparison'!$M$8</c:f>
              <c:numCache>
                <c:formatCode>0.00%</c:formatCode>
                <c:ptCount val="1"/>
                <c:pt idx="0">
                  <c:v>4.2500000000000003E-2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5-41AE-93C0-504690344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74271"/>
        <c:axId val="850776767"/>
      </c:barChart>
      <c:catAx>
        <c:axId val="850774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76767"/>
        <c:crosses val="autoZero"/>
        <c:auto val="1"/>
        <c:lblAlgn val="ctr"/>
        <c:lblOffset val="100"/>
        <c:noMultiLvlLbl val="0"/>
      </c:catAx>
      <c:valAx>
        <c:axId val="85077676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NPL-Gross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Comparison'!$O$8</c:f>
              <c:numCache>
                <c:formatCode>0.00%</c:formatCode>
                <c:ptCount val="1"/>
                <c:pt idx="0">
                  <c:v>3.2199999999999999E-2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CF1-BB31-8FAA77A6DD30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Comparison'!$P$8</c:f>
              <c:numCache>
                <c:formatCode>0.00%</c:formatCode>
                <c:ptCount val="1"/>
                <c:pt idx="0">
                  <c:v>2.3900000000000001E-2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CF1-BB31-8FAA77A6DD30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Comparison'!$Q$8</c:f>
              <c:numCache>
                <c:formatCode>0.00%</c:formatCode>
                <c:ptCount val="1"/>
                <c:pt idx="0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CF1-BB31-8FAA77A6DD30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Comparison'!$R$8</c:f>
              <c:numCache>
                <c:formatCode>0.00%</c:formatCode>
                <c:ptCount val="1"/>
                <c:pt idx="0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CF1-BB31-8FAA77A6DD30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Comparison'!$S$8</c:f>
              <c:numCache>
                <c:formatCode>0.00%</c:formatCode>
                <c:ptCount val="1"/>
                <c:pt idx="0">
                  <c:v>3.8100000000000002E-2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CF1-BB31-8FAA77A6D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788831"/>
        <c:axId val="850780511"/>
      </c:barChart>
      <c:catAx>
        <c:axId val="8507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80511"/>
        <c:crosses val="autoZero"/>
        <c:auto val="1"/>
        <c:lblAlgn val="ctr"/>
        <c:lblOffset val="100"/>
        <c:noMultiLvlLbl val="0"/>
      </c:catAx>
      <c:valAx>
        <c:axId val="8507805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7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Comparison'!$I$13</c:f>
              <c:numCache>
                <c:formatCode>0.00%</c:formatCode>
                <c:ptCount val="1"/>
                <c:pt idx="0">
                  <c:v>1.6400000000000001E-2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2-4506-BA3C-B6DB2F5D5BB1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Comparison'!$J$13</c:f>
              <c:numCache>
                <c:formatCode>0.00%</c:formatCode>
                <c:ptCount val="1"/>
                <c:pt idx="0">
                  <c:v>3.32E-2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2-4506-BA3C-B6DB2F5D5BB1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Comparison'!$K$13</c:f>
              <c:numCache>
                <c:formatCode>0.00%</c:formatCode>
                <c:ptCount val="1"/>
                <c:pt idx="0">
                  <c:v>2.07E-2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2-4506-BA3C-B6DB2F5D5BB1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Comparison'!$L$13</c:f>
              <c:numCache>
                <c:formatCode>0.00%</c:formatCode>
                <c:ptCount val="1"/>
                <c:pt idx="0">
                  <c:v>1.6400000000000001E-2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2-4506-BA3C-B6DB2F5D5BB1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Comparison'!$M$13</c:f>
              <c:numCache>
                <c:formatCode>0.00%</c:formatCode>
                <c:ptCount val="1"/>
                <c:pt idx="0">
                  <c:v>5.4000000000000003E-3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32-4506-BA3C-B6DB2F5D5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08383"/>
        <c:axId val="850816703"/>
      </c:barChart>
      <c:catAx>
        <c:axId val="850808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16703"/>
        <c:crosses val="autoZero"/>
        <c:auto val="1"/>
        <c:lblAlgn val="ctr"/>
        <c:lblOffset val="100"/>
        <c:noMultiLvlLbl val="0"/>
      </c:catAx>
      <c:valAx>
        <c:axId val="85081670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0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Comparison'!$I$2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Comparison'!$I$19</c:f>
              <c:numCache>
                <c:formatCode>0.00%</c:formatCode>
                <c:ptCount val="1"/>
                <c:pt idx="0">
                  <c:v>0.82330000000000003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46E-BDB7-0CB722017708}"/>
            </c:ext>
          </c:extLst>
        </c:ser>
        <c:ser>
          <c:idx val="1"/>
          <c:order val="1"/>
          <c:tx>
            <c:strRef>
              <c:f>'Banking Comparison'!$J$2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Comparison'!$J$19</c:f>
              <c:numCache>
                <c:formatCode>0.00%</c:formatCode>
                <c:ptCount val="1"/>
                <c:pt idx="0">
                  <c:v>0.65769999999999995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3-446E-BDB7-0CB722017708}"/>
            </c:ext>
          </c:extLst>
        </c:ser>
        <c:ser>
          <c:idx val="2"/>
          <c:order val="2"/>
          <c:tx>
            <c:strRef>
              <c:f>'Banking Comparison'!$K$2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Comparison'!$K$19</c:f>
              <c:numCache>
                <c:formatCode>0.00%</c:formatCode>
                <c:ptCount val="1"/>
                <c:pt idx="0">
                  <c:v>0.82579999999999998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3-446E-BDB7-0CB722017708}"/>
            </c:ext>
          </c:extLst>
        </c:ser>
        <c:ser>
          <c:idx val="3"/>
          <c:order val="3"/>
          <c:tx>
            <c:strRef>
              <c:f>'Banking Comparison'!$L$2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Comparison'!$L$19</c:f>
              <c:numCache>
                <c:formatCode>0.00%</c:formatCode>
                <c:ptCount val="1"/>
                <c:pt idx="0">
                  <c:v>0.82950000000000002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3-446E-BDB7-0CB722017708}"/>
            </c:ext>
          </c:extLst>
        </c:ser>
        <c:ser>
          <c:idx val="4"/>
          <c:order val="4"/>
          <c:tx>
            <c:strRef>
              <c:f>'Banking Comparison'!$M$2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Comparison'!$M$19</c:f>
              <c:numCache>
                <c:formatCode>0.00%</c:formatCode>
                <c:ptCount val="1"/>
                <c:pt idx="0">
                  <c:v>0.87280000000000002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3-446E-BDB7-0CB7220177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05471"/>
        <c:axId val="850809631"/>
      </c:barChart>
      <c:catAx>
        <c:axId val="8508054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09631"/>
        <c:crosses val="autoZero"/>
        <c:auto val="1"/>
        <c:lblAlgn val="ctr"/>
        <c:lblOffset val="100"/>
        <c:noMultiLvlLbl val="0"/>
      </c:catAx>
      <c:valAx>
        <c:axId val="8508096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Comparison'!$O$19</c:f>
              <c:numCache>
                <c:formatCode>0.00%</c:formatCode>
                <c:ptCount val="1"/>
                <c:pt idx="0">
                  <c:v>0.79110000000000003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E4C-A601-05F13FDDCD13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Comparison'!$P$19</c:f>
              <c:numCache>
                <c:formatCode>0.00%</c:formatCode>
                <c:ptCount val="1"/>
                <c:pt idx="0">
                  <c:v>0.62350000000000005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4-4E4C-A601-05F13FDDCD13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Comparison'!$Q$19</c:f>
              <c:numCache>
                <c:formatCode>0.00%</c:formatCode>
                <c:ptCount val="1"/>
                <c:pt idx="0">
                  <c:v>0.83050000000000002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4-4E4C-A601-05F13FDDCD13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Comparison'!$R$19</c:f>
              <c:numCache>
                <c:formatCode>0.00%</c:formatCode>
                <c:ptCount val="1"/>
                <c:pt idx="0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4-4E4C-A601-05F13FDDCD13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Comparison'!$S$19</c:f>
              <c:numCache>
                <c:formatCode>0.00%</c:formatCode>
                <c:ptCount val="1"/>
                <c:pt idx="0">
                  <c:v>0.85140000000000005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4-4E4C-A601-05F13FDDC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05887"/>
        <c:axId val="850793407"/>
      </c:barChart>
      <c:catAx>
        <c:axId val="850805887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793407"/>
        <c:crosses val="autoZero"/>
        <c:auto val="1"/>
        <c:lblAlgn val="ctr"/>
        <c:lblOffset val="100"/>
        <c:noMultiLvlLbl val="0"/>
      </c:catAx>
      <c:valAx>
        <c:axId val="85079340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'Banking Comparison'!$O$2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Comparison'!$O$13</c:f>
              <c:numCache>
                <c:formatCode>0.00%</c:formatCode>
                <c:ptCount val="1"/>
                <c:pt idx="0">
                  <c:v>1.9099999999999999E-2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6A1-9BA3-EF6E9763E65F}"/>
            </c:ext>
          </c:extLst>
        </c:ser>
        <c:ser>
          <c:idx val="1"/>
          <c:order val="1"/>
          <c:tx>
            <c:strRef>
              <c:f>'Banking Comparison'!$P$2</c:f>
              <c:strCache>
                <c:ptCount val="1"/>
                <c:pt idx="0">
                  <c:v>BBCA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Comparison'!$P$13</c:f>
              <c:numCache>
                <c:formatCode>0.00%</c:formatCode>
                <c:ptCount val="1"/>
                <c:pt idx="0">
                  <c:v>3.1399999999999997E-2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6-46A1-9BA3-EF6E9763E65F}"/>
            </c:ext>
          </c:extLst>
        </c:ser>
        <c:ser>
          <c:idx val="2"/>
          <c:order val="2"/>
          <c:tx>
            <c:strRef>
              <c:f>'Banking Comparison'!$Q$2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Comparison'!$Q$13</c:f>
              <c:numCache>
                <c:formatCode>0.00%</c:formatCode>
                <c:ptCount val="1"/>
                <c:pt idx="0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6-46A1-9BA3-EF6E9763E65F}"/>
            </c:ext>
          </c:extLst>
        </c:ser>
        <c:ser>
          <c:idx val="3"/>
          <c:order val="3"/>
          <c:tx>
            <c:strRef>
              <c:f>'Banking Comparison'!$R$2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Comparison'!$R$13</c:f>
              <c:numCache>
                <c:formatCode>0.00%</c:formatCode>
                <c:ptCount val="1"/>
                <c:pt idx="0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6-46A1-9BA3-EF6E9763E65F}"/>
            </c:ext>
          </c:extLst>
        </c:ser>
        <c:ser>
          <c:idx val="4"/>
          <c:order val="4"/>
          <c:tx>
            <c:strRef>
              <c:f>'Banking Comparison'!$S$2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'Banking Comparison'!$S$13</c:f>
              <c:numCache>
                <c:formatCode>0.00%</c:formatCode>
                <c:ptCount val="1"/>
                <c:pt idx="0">
                  <c:v>1.5100000000000001E-2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6-46A1-9BA3-EF6E9763E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822943"/>
        <c:axId val="850824191"/>
      </c:barChart>
      <c:catAx>
        <c:axId val="850822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824191"/>
        <c:crosses val="autoZero"/>
        <c:auto val="1"/>
        <c:lblAlgn val="ctr"/>
        <c:lblOffset val="100"/>
        <c:noMultiLvlLbl val="0"/>
      </c:catAx>
      <c:valAx>
        <c:axId val="850824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508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BBCA!$I$20:$M$20</c:f>
              <c:numCache>
                <c:formatCode>0.00%</c:formatCode>
                <c:ptCount val="5"/>
                <c:pt idx="0">
                  <c:v>0.81579999999999997</c:v>
                </c:pt>
                <c:pt idx="1">
                  <c:v>0.78220000000000001</c:v>
                </c:pt>
                <c:pt idx="2">
                  <c:v>0.80469999999999997</c:v>
                </c:pt>
                <c:pt idx="3">
                  <c:v>0.65769999999999995</c:v>
                </c:pt>
                <c:pt idx="4">
                  <c:v>0.62350000000000005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C-4037-B37D-83D3A62D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662770304"/>
        <c:axId val="662771136"/>
      </c:barChart>
      <c:catAx>
        <c:axId val="6627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1136"/>
        <c:crosses val="autoZero"/>
        <c:auto val="1"/>
        <c:lblAlgn val="ctr"/>
        <c:lblOffset val="100"/>
        <c:noMultiLvlLbl val="0"/>
      </c:catAx>
      <c:valAx>
        <c:axId val="6627711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277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ROE, ROA, NIM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ROE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282900733963571E-2"/>
                  <c:y val="-5.6894237644094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4B-4F2C-8FB7-C4FA4B6DD388}"/>
                </c:ext>
              </c:extLst>
            </c:dLbl>
            <c:dLbl>
              <c:idx val="1"/>
              <c:layout>
                <c:manualLayout>
                  <c:x val="-3.043867645284766E-2"/>
                  <c:y val="-4.17224409390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4B-4F2C-8FB7-C4FA4B6DD388}"/>
                </c:ext>
              </c:extLst>
            </c:dLbl>
            <c:dLbl>
              <c:idx val="2"/>
              <c:layout>
                <c:manualLayout>
                  <c:x val="-4.0584901937130151E-2"/>
                  <c:y val="-5.3101288467821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4B-4F2C-8FB7-C4FA4B6DD388}"/>
                </c:ext>
              </c:extLst>
            </c:dLbl>
            <c:dLbl>
              <c:idx val="3"/>
              <c:layout>
                <c:manualLayout>
                  <c:x val="-4.3121458308200883E-2"/>
                  <c:y val="-5.3101288467821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4B-4F2C-8FB7-C4FA4B6DD388}"/>
                </c:ext>
              </c:extLst>
            </c:dLbl>
            <c:dLbl>
              <c:idx val="4"/>
              <c:layout>
                <c:manualLayout>
                  <c:x val="-5.8340796534624595E-2"/>
                  <c:y val="-4.5515390115275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4B-4F2C-8FB7-C4FA4B6D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BBCA!$I$13:$M$13</c:f>
              <c:numCache>
                <c:formatCode>0.00%</c:formatCode>
                <c:ptCount val="5"/>
                <c:pt idx="0">
                  <c:v>0.192</c:v>
                </c:pt>
                <c:pt idx="1">
                  <c:v>0.1883</c:v>
                </c:pt>
                <c:pt idx="2">
                  <c:v>0.1797</c:v>
                </c:pt>
                <c:pt idx="3">
                  <c:v>0.16539999999999999</c:v>
                </c:pt>
                <c:pt idx="4">
                  <c:v>0.1663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B-4F2C-8FB7-C4FA4B6DD388}"/>
            </c:ext>
          </c:extLst>
        </c:ser>
        <c:ser>
          <c:idx val="1"/>
          <c:order val="1"/>
          <c:tx>
            <c:v>ROA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5270054565673E-2"/>
                  <c:y val="-3.083254861057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4B-4F2C-8FB7-C4FA4B6DD388}"/>
                </c:ext>
              </c:extLst>
            </c:dLbl>
            <c:dLbl>
              <c:idx val="1"/>
              <c:layout>
                <c:manualLayout>
                  <c:x val="-4.3174974432976E-2"/>
                  <c:y val="-2.6978480034255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4B-4F2C-8FB7-C4FA4B6DD388}"/>
                </c:ext>
              </c:extLst>
            </c:dLbl>
            <c:dLbl>
              <c:idx val="2"/>
              <c:layout>
                <c:manualLayout>
                  <c:x val="-4.5714678811386356E-2"/>
                  <c:y val="-3.4686617186900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4B-4F2C-8FB7-C4FA4B6DD388}"/>
                </c:ext>
              </c:extLst>
            </c:dLbl>
            <c:dLbl>
              <c:idx val="3"/>
              <c:layout>
                <c:manualLayout>
                  <c:x val="-3.5555861297745038E-2"/>
                  <c:y val="-3.083254861057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4B-4F2C-8FB7-C4FA4B6DD388}"/>
                </c:ext>
              </c:extLst>
            </c:dLbl>
            <c:dLbl>
              <c:idx val="4"/>
              <c:layout>
                <c:manualLayout>
                  <c:x val="-4.8254383189796891E-2"/>
                  <c:y val="-2.6978480034255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34B-4F2C-8FB7-C4FA4B6D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BBCA!$I$14:$M$14</c:f>
              <c:numCache>
                <c:formatCode>0.00%</c:formatCode>
                <c:ptCount val="5"/>
                <c:pt idx="0">
                  <c:v>3.8899999999999997E-2</c:v>
                </c:pt>
                <c:pt idx="1">
                  <c:v>4.0099999999999997E-2</c:v>
                </c:pt>
                <c:pt idx="2">
                  <c:v>4.02E-2</c:v>
                </c:pt>
                <c:pt idx="3">
                  <c:v>3.32E-2</c:v>
                </c:pt>
                <c:pt idx="4">
                  <c:v>3.1399999999999997E-2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B-4F2C-8FB7-C4FA4B6DD388}"/>
            </c:ext>
          </c:extLst>
        </c:ser>
        <c:ser>
          <c:idx val="2"/>
          <c:order val="2"/>
          <c:tx>
            <c:v>NIM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555861297744941E-2"/>
                  <c:y val="-2.3124411457933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34B-4F2C-8FB7-C4FA4B6DD388}"/>
                </c:ext>
              </c:extLst>
            </c:dLbl>
            <c:dLbl>
              <c:idx val="1"/>
              <c:layout>
                <c:manualLayout>
                  <c:x val="-3.3016156919334592E-2"/>
                  <c:y val="-2.6978480034255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34B-4F2C-8FB7-C4FA4B6DD388}"/>
                </c:ext>
              </c:extLst>
            </c:dLbl>
            <c:dLbl>
              <c:idx val="2"/>
              <c:layout>
                <c:manualLayout>
                  <c:x val="-4.0635270054565652E-2"/>
                  <c:y val="-2.6978480034255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34B-4F2C-8FB7-C4FA4B6DD388}"/>
                </c:ext>
              </c:extLst>
            </c:dLbl>
            <c:dLbl>
              <c:idx val="3"/>
              <c:layout>
                <c:manualLayout>
                  <c:x val="-3.8095565676155387E-2"/>
                  <c:y val="-2.3124411457933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34B-4F2C-8FB7-C4FA4B6DD388}"/>
                </c:ext>
              </c:extLst>
            </c:dLbl>
            <c:dLbl>
              <c:idx val="4"/>
              <c:layout>
                <c:manualLayout>
                  <c:x val="-4.5714678811386356E-2"/>
                  <c:y val="-2.3124411457933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34B-4F2C-8FB7-C4FA4B6DD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BBCA!$I$15:$M$15</c:f>
              <c:numCache>
                <c:formatCode>0.00%</c:formatCode>
                <c:ptCount val="5"/>
                <c:pt idx="0">
                  <c:v>6.1900000000000004E-2</c:v>
                </c:pt>
                <c:pt idx="1">
                  <c:v>6.13E-2</c:v>
                </c:pt>
                <c:pt idx="2">
                  <c:v>6.2399999999999997E-2</c:v>
                </c:pt>
                <c:pt idx="3">
                  <c:v>5.7000000000000002E-2</c:v>
                </c:pt>
                <c:pt idx="4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4B-4F2C-8FB7-C4FA4B6D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05183"/>
        <c:axId val="642408095"/>
      </c:lineChart>
      <c:catAx>
        <c:axId val="6424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08095"/>
        <c:crosses val="autoZero"/>
        <c:auto val="1"/>
        <c:lblAlgn val="ctr"/>
        <c:lblOffset val="100"/>
        <c:noMultiLvlLbl val="0"/>
      </c:catAx>
      <c:valAx>
        <c:axId val="64240809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24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BOPO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BBCA!$I$16:$M$16</c:f>
              <c:numCache>
                <c:formatCode>0.00%</c:formatCode>
                <c:ptCount val="5"/>
                <c:pt idx="0">
                  <c:v>0.58650000000000002</c:v>
                </c:pt>
                <c:pt idx="1">
                  <c:v>0.58240000000000003</c:v>
                </c:pt>
                <c:pt idx="2">
                  <c:v>0.59089999999999998</c:v>
                </c:pt>
                <c:pt idx="3">
                  <c:v>0.63449999999999995</c:v>
                </c:pt>
                <c:pt idx="4">
                  <c:v>0.6028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5-43AE-BBBC-F46EC62D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9601711"/>
        <c:axId val="609592975"/>
      </c:barChart>
      <c:catAx>
        <c:axId val="6096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2975"/>
        <c:crosses val="autoZero"/>
        <c:auto val="1"/>
        <c:lblAlgn val="ctr"/>
        <c:lblOffset val="100"/>
        <c:noMultiLvlLbl val="0"/>
      </c:catAx>
      <c:valAx>
        <c:axId val="60959297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096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CASA</a:t>
            </a:r>
          </a:p>
        </c:rich>
      </c:tx>
      <c:layout>
        <c:manualLayout>
          <c:xMode val="edge"/>
          <c:yMode val="edge"/>
          <c:x val="0.43139007002599333"/>
          <c:y val="5.165968066745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BBCA!$I$17:$M$17</c:f>
              <c:numCache>
                <c:formatCode>0.00%</c:formatCode>
                <c:ptCount val="5"/>
                <c:pt idx="0">
                  <c:v>0.76347417730468781</c:v>
                </c:pt>
                <c:pt idx="1">
                  <c:v>0.76690145783610852</c:v>
                </c:pt>
                <c:pt idx="2">
                  <c:v>0.75872370011884926</c:v>
                </c:pt>
                <c:pt idx="3">
                  <c:v>0.7692839927115841</c:v>
                </c:pt>
                <c:pt idx="4">
                  <c:v>0.7786478829156438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1-486E-951F-8917DE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42397279"/>
        <c:axId val="642408511"/>
      </c:barChart>
      <c:catAx>
        <c:axId val="6423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08511"/>
        <c:crosses val="autoZero"/>
        <c:auto val="1"/>
        <c:lblAlgn val="ctr"/>
        <c:lblOffset val="100"/>
        <c:noMultiLvlLbl val="0"/>
      </c:catAx>
      <c:valAx>
        <c:axId val="6424085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23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EPS &amp;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EPS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BBCA!$I$23:$M$23</c:f>
              <c:numCache>
                <c:formatCode>0.00</c:formatCode>
                <c:ptCount val="5"/>
                <c:pt idx="0">
                  <c:v>138.04599999999999</c:v>
                </c:pt>
                <c:pt idx="1">
                  <c:v>151.70599999999999</c:v>
                </c:pt>
                <c:pt idx="2">
                  <c:v>171.48</c:v>
                </c:pt>
                <c:pt idx="3">
                  <c:v>164.22200000000001</c:v>
                </c:pt>
                <c:pt idx="4">
                  <c:v>253.53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B86-84F9-EAD313AC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401983"/>
        <c:axId val="816396159"/>
      </c:barChart>
      <c:lineChart>
        <c:grouping val="stacked"/>
        <c:varyColors val="0"/>
        <c:ser>
          <c:idx val="2"/>
          <c:order val="1"/>
          <c:tx>
            <c:v>PER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2323653756964862E-2"/>
                  <c:y val="-2.5657609732459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80-4B86-84F9-EAD313AC65FC}"/>
                </c:ext>
              </c:extLst>
            </c:dLbl>
            <c:dLbl>
              <c:idx val="1"/>
              <c:layout>
                <c:manualLayout>
                  <c:x val="-4.4674967854573998E-2"/>
                  <c:y val="-2.932298255138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80-4B86-84F9-EAD313AC65FC}"/>
                </c:ext>
              </c:extLst>
            </c:dLbl>
            <c:dLbl>
              <c:idx val="2"/>
              <c:layout>
                <c:manualLayout>
                  <c:x val="-4.7026281952183245E-2"/>
                  <c:y val="-2.932298255138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80-4B86-84F9-EAD313AC65FC}"/>
                </c:ext>
              </c:extLst>
            </c:dLbl>
            <c:dLbl>
              <c:idx val="3"/>
              <c:layout>
                <c:manualLayout>
                  <c:x val="-4.4674967854573998E-2"/>
                  <c:y val="-3.298835537030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80-4B86-84F9-EAD313AC65FC}"/>
                </c:ext>
              </c:extLst>
            </c:dLbl>
            <c:dLbl>
              <c:idx val="4"/>
              <c:layout>
                <c:manualLayout>
                  <c:x val="-4.4674967854574171E-2"/>
                  <c:y val="-4.3984473827073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80-4B86-84F9-EAD313AC6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BBCA!$I$25:$M$25</c:f>
              <c:numCache>
                <c:formatCode>0.00</c:formatCode>
                <c:ptCount val="5"/>
                <c:pt idx="0">
                  <c:v>22.92</c:v>
                </c:pt>
                <c:pt idx="1">
                  <c:v>24.54</c:v>
                </c:pt>
                <c:pt idx="2">
                  <c:v>28.55</c:v>
                </c:pt>
                <c:pt idx="3">
                  <c:v>30.44</c:v>
                </c:pt>
                <c:pt idx="4">
                  <c:v>29.58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0-4B86-84F9-EAD313AC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15295"/>
        <c:axId val="816419871"/>
      </c:lineChart>
      <c:catAx>
        <c:axId val="8164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159"/>
        <c:crosses val="autoZero"/>
        <c:auto val="1"/>
        <c:lblAlgn val="ctr"/>
        <c:lblOffset val="100"/>
        <c:noMultiLvlLbl val="0"/>
      </c:catAx>
      <c:valAx>
        <c:axId val="81639615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01983"/>
        <c:crosses val="autoZero"/>
        <c:crossBetween val="between"/>
      </c:valAx>
      <c:valAx>
        <c:axId val="81641987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15295"/>
        <c:crosses val="max"/>
        <c:crossBetween val="between"/>
      </c:valAx>
      <c:catAx>
        <c:axId val="816415295"/>
        <c:scaling>
          <c:orientation val="minMax"/>
        </c:scaling>
        <c:delete val="1"/>
        <c:axPos val="b"/>
        <c:majorTickMark val="out"/>
        <c:minorTickMark val="none"/>
        <c:tickLblPos val="nextTo"/>
        <c:crossAx val="81641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BVPS</a:t>
            </a:r>
            <a:r>
              <a:rPr lang="en-GB" baseline="0"/>
              <a:t> &amp; PBV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BVPS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BBCA!$I$3:$M$3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BBCA!$I$24:$M$24</c:f>
              <c:numCache>
                <c:formatCode>0.00</c:formatCode>
                <c:ptCount val="5"/>
                <c:pt idx="0">
                  <c:v>1045.116</c:v>
                </c:pt>
                <c:pt idx="1">
                  <c:v>1177.5040000000001</c:v>
                </c:pt>
                <c:pt idx="2">
                  <c:v>1376.4280000000001</c:v>
                </c:pt>
                <c:pt idx="3">
                  <c:v>1467.8440000000001</c:v>
                </c:pt>
                <c:pt idx="4">
                  <c:v>1669.48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6-4295-9B13-476A9C72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586735"/>
        <c:axId val="609590063"/>
      </c:barChart>
      <c:lineChart>
        <c:grouping val="standard"/>
        <c:varyColors val="0"/>
        <c:ser>
          <c:idx val="2"/>
          <c:order val="1"/>
          <c:tx>
            <c:v>PBV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7594766168459736E-2"/>
                  <c:y val="-4.5632617840578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96-4295-9B13-476A9C7275B8}"/>
                </c:ext>
              </c:extLst>
            </c:dLbl>
            <c:dLbl>
              <c:idx val="1"/>
              <c:layout>
                <c:manualLayout>
                  <c:x val="-4.7594766168459708E-2"/>
                  <c:y val="4.56545500305611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96-4295-9B13-476A9C7275B8}"/>
                </c:ext>
              </c:extLst>
            </c:dLbl>
            <c:dLbl>
              <c:idx val="2"/>
              <c:layout>
                <c:manualLayout>
                  <c:x val="-5.6518784825045958E-2"/>
                  <c:y val="-3.2015073373578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96-4295-9B13-476A9C7275B8}"/>
                </c:ext>
              </c:extLst>
            </c:dLbl>
            <c:dLbl>
              <c:idx val="3"/>
              <c:layout>
                <c:manualLayout>
                  <c:x val="-5.056943905398855E-2"/>
                  <c:y val="5.027253442634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96-4295-9B13-476A9C7275B8}"/>
                </c:ext>
              </c:extLst>
            </c:dLbl>
            <c:dLbl>
              <c:idx val="4"/>
              <c:layout>
                <c:manualLayout>
                  <c:x val="-4.7594766168459708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96-4295-9B13-476A9C727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D66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BBCA!$I$26:$M$26</c:f>
              <c:numCache>
                <c:formatCode>General</c:formatCode>
                <c:ptCount val="5"/>
                <c:pt idx="0">
                  <c:v>4.07</c:v>
                </c:pt>
                <c:pt idx="1">
                  <c:v>4.18</c:v>
                </c:pt>
                <c:pt idx="2">
                  <c:v>4.68</c:v>
                </c:pt>
                <c:pt idx="3">
                  <c:v>4.47</c:v>
                </c:pt>
                <c:pt idx="4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6-4295-9B13-476A9C72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68431"/>
        <c:axId val="609589647"/>
      </c:lineChart>
      <c:catAx>
        <c:axId val="6095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0063"/>
        <c:crosses val="autoZero"/>
        <c:auto val="1"/>
        <c:lblAlgn val="ctr"/>
        <c:lblOffset val="100"/>
        <c:noMultiLvlLbl val="0"/>
      </c:catAx>
      <c:valAx>
        <c:axId val="609590063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6735"/>
        <c:crosses val="autoZero"/>
        <c:crossBetween val="between"/>
      </c:valAx>
      <c:valAx>
        <c:axId val="6095896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8431"/>
        <c:crosses val="max"/>
        <c:crossBetween val="between"/>
      </c:valAx>
      <c:catAx>
        <c:axId val="609568431"/>
        <c:scaling>
          <c:orientation val="minMax"/>
        </c:scaling>
        <c:delete val="1"/>
        <c:axPos val="b"/>
        <c:majorTickMark val="none"/>
        <c:minorTickMark val="none"/>
        <c:tickLblPos val="nextTo"/>
        <c:crossAx val="609589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312420</xdr:colOff>
      <xdr:row>1</xdr:row>
      <xdr:rowOff>190500</xdr:rowOff>
    </xdr:from>
    <xdr:to>
      <xdr:col>54</xdr:col>
      <xdr:colOff>371268</xdr:colOff>
      <xdr:row>16</xdr:row>
      <xdr:rowOff>17192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01EB7-F752-446B-94DC-5F5E02B2E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48340" y="373380"/>
          <a:ext cx="4935648" cy="301185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4</xdr:row>
      <xdr:rowOff>12700</xdr:rowOff>
    </xdr:from>
    <xdr:to>
      <xdr:col>22</xdr:col>
      <xdr:colOff>12700</xdr:colOff>
      <xdr:row>18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E0369-07C5-F033-EFB0-738442CE1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15389</xdr:colOff>
      <xdr:row>38</xdr:row>
      <xdr:rowOff>39521</xdr:rowOff>
    </xdr:from>
    <xdr:to>
      <xdr:col>22</xdr:col>
      <xdr:colOff>14194</xdr:colOff>
      <xdr:row>56</xdr:row>
      <xdr:rowOff>7770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E4E02C-A383-43BE-EB64-57474171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15240</xdr:rowOff>
    </xdr:from>
    <xdr:to>
      <xdr:col>22</xdr:col>
      <xdr:colOff>15240</xdr:colOff>
      <xdr:row>37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5EB440-0F55-E307-1D45-A51B8CB1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4480</xdr:colOff>
      <xdr:row>40</xdr:row>
      <xdr:rowOff>17929</xdr:rowOff>
    </xdr:from>
    <xdr:to>
      <xdr:col>38</xdr:col>
      <xdr:colOff>0</xdr:colOff>
      <xdr:row>56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3978AB-2DA3-C92C-A3D1-90A153926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295414</xdr:colOff>
      <xdr:row>4</xdr:row>
      <xdr:rowOff>6361</xdr:rowOff>
    </xdr:from>
    <xdr:to>
      <xdr:col>30</xdr:col>
      <xdr:colOff>0</xdr:colOff>
      <xdr:row>18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90833-E654-50B7-3B91-A61BD2B5F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22</xdr:row>
      <xdr:rowOff>17929</xdr:rowOff>
    </xdr:from>
    <xdr:to>
      <xdr:col>30</xdr:col>
      <xdr:colOff>0</xdr:colOff>
      <xdr:row>37</xdr:row>
      <xdr:rowOff>4484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4FAD8-16C0-729A-A3C5-0FC8DECD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31377</xdr:colOff>
      <xdr:row>38</xdr:row>
      <xdr:rowOff>40343</xdr:rowOff>
    </xdr:from>
    <xdr:to>
      <xdr:col>29</xdr:col>
      <xdr:colOff>600636</xdr:colOff>
      <xdr:row>56</xdr:row>
      <xdr:rowOff>8964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5E52B6-4D2F-DA04-4571-FD2F621F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291353</xdr:colOff>
      <xdr:row>4</xdr:row>
      <xdr:rowOff>8966</xdr:rowOff>
    </xdr:from>
    <xdr:to>
      <xdr:col>38</xdr:col>
      <xdr:colOff>26895</xdr:colOff>
      <xdr:row>18</xdr:row>
      <xdr:rowOff>170330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F441D8-5B83-BF5B-E07E-9DA31C20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13063</xdr:colOff>
      <xdr:row>22</xdr:row>
      <xdr:rowOff>45720</xdr:rowOff>
    </xdr:from>
    <xdr:to>
      <xdr:col>38</xdr:col>
      <xdr:colOff>15240</xdr:colOff>
      <xdr:row>37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9272A-9C41-2924-5415-95C722948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186690</xdr:rowOff>
    </xdr:from>
    <xdr:to>
      <xdr:col>22</xdr:col>
      <xdr:colOff>15240</xdr:colOff>
      <xdr:row>17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129D1-576E-DF4B-57E1-142BD7EA4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201930</xdr:rowOff>
    </xdr:from>
    <xdr:to>
      <xdr:col>22</xdr:col>
      <xdr:colOff>7620</xdr:colOff>
      <xdr:row>35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D66F17-7C84-BECD-13C7-5B28AA913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36</xdr:row>
      <xdr:rowOff>180973</xdr:rowOff>
    </xdr:from>
    <xdr:to>
      <xdr:col>22</xdr:col>
      <xdr:colOff>9525</xdr:colOff>
      <xdr:row>53</xdr:row>
      <xdr:rowOff>10885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AAE61-A86A-01AA-3C32-F2F5C56B3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10885</xdr:colOff>
      <xdr:row>4</xdr:row>
      <xdr:rowOff>1089</xdr:rowOff>
    </xdr:from>
    <xdr:to>
      <xdr:col>30</xdr:col>
      <xdr:colOff>0</xdr:colOff>
      <xdr:row>17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24BB2-4D0B-2C3A-82C0-3723D34D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7620</xdr:colOff>
      <xdr:row>20</xdr:row>
      <xdr:rowOff>194310</xdr:rowOff>
    </xdr:from>
    <xdr:to>
      <xdr:col>29</xdr:col>
      <xdr:colOff>601980</xdr:colOff>
      <xdr:row>36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F7AA00-3C50-AAA6-CCC8-7C68C104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36</xdr:row>
      <xdr:rowOff>163829</xdr:rowOff>
    </xdr:from>
    <xdr:to>
      <xdr:col>29</xdr:col>
      <xdr:colOff>601980</xdr:colOff>
      <xdr:row>52</xdr:row>
      <xdr:rowOff>185056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4D728D-0726-00A8-D3DF-7B069751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38</xdr:col>
      <xdr:colOff>0</xdr:colOff>
      <xdr:row>18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079ED2F-DC50-4A9A-B4E3-E4D105613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38</xdr:col>
      <xdr:colOff>0</xdr:colOff>
      <xdr:row>35</xdr:row>
      <xdr:rowOff>175260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43E5D5-44EF-4D01-82D0-9A66019EB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38</xdr:row>
      <xdr:rowOff>97974</xdr:rowOff>
    </xdr:from>
    <xdr:to>
      <xdr:col>38</xdr:col>
      <xdr:colOff>0</xdr:colOff>
      <xdr:row>53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6A02400-E6E1-45E1-A835-09D26F92A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186690</xdr:rowOff>
    </xdr:from>
    <xdr:to>
      <xdr:col>24</xdr:col>
      <xdr:colOff>15240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9834C-CF6D-4EB8-8409-1FE2EDC0B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201930</xdr:rowOff>
    </xdr:from>
    <xdr:to>
      <xdr:col>24</xdr:col>
      <xdr:colOff>7620</xdr:colOff>
      <xdr:row>35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BCE04-5B06-4186-821E-C02AA224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36</xdr:row>
      <xdr:rowOff>180973</xdr:rowOff>
    </xdr:from>
    <xdr:to>
      <xdr:col>24</xdr:col>
      <xdr:colOff>9525</xdr:colOff>
      <xdr:row>53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547AB-0ACA-4BC9-8E83-7D2F29378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10885</xdr:colOff>
      <xdr:row>4</xdr:row>
      <xdr:rowOff>1089</xdr:rowOff>
    </xdr:from>
    <xdr:to>
      <xdr:col>32</xdr:col>
      <xdr:colOff>0</xdr:colOff>
      <xdr:row>17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50A9E-1E59-401B-BAAA-49F948A49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7620</xdr:colOff>
      <xdr:row>20</xdr:row>
      <xdr:rowOff>194310</xdr:rowOff>
    </xdr:from>
    <xdr:to>
      <xdr:col>31</xdr:col>
      <xdr:colOff>601980</xdr:colOff>
      <xdr:row>36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202B7-5CA0-40D4-BCF7-F4CDD672C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36</xdr:row>
      <xdr:rowOff>163829</xdr:rowOff>
    </xdr:from>
    <xdr:to>
      <xdr:col>31</xdr:col>
      <xdr:colOff>601980</xdr:colOff>
      <xdr:row>52</xdr:row>
      <xdr:rowOff>185056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54E360-062D-492D-96A6-5F96AD73C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40</xdr:col>
      <xdr:colOff>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A12EF-99B7-4304-A942-1CE72F17F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40</xdr:col>
      <xdr:colOff>0</xdr:colOff>
      <xdr:row>35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92A00-3AFC-4857-973A-E6A367417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38</xdr:row>
      <xdr:rowOff>97974</xdr:rowOff>
    </xdr:from>
    <xdr:to>
      <xdr:col>40</xdr:col>
      <xdr:colOff>0</xdr:colOff>
      <xdr:row>53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D58E5-BAD0-4116-9694-E41BEF9A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4</xdr:row>
      <xdr:rowOff>47625</xdr:rowOff>
    </xdr:from>
    <xdr:to>
      <xdr:col>20</xdr:col>
      <xdr:colOff>4619625</xdr:colOff>
      <xdr:row>15</xdr:row>
      <xdr:rowOff>130968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A2ABAE-6AA8-41FE-BBF9-9F2E64D9F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18</xdr:row>
      <xdr:rowOff>71436</xdr:rowOff>
    </xdr:from>
    <xdr:to>
      <xdr:col>20</xdr:col>
      <xdr:colOff>4631532</xdr:colOff>
      <xdr:row>29</xdr:row>
      <xdr:rowOff>107155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28A36F-97A2-42A9-BA7A-A21C9112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392905</xdr:colOff>
      <xdr:row>32</xdr:row>
      <xdr:rowOff>11906</xdr:rowOff>
    </xdr:from>
    <xdr:to>
      <xdr:col>20</xdr:col>
      <xdr:colOff>4607718</xdr:colOff>
      <xdr:row>43</xdr:row>
      <xdr:rowOff>154781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5F77D6-7CA8-41F5-A0F9-0DDFAB0EB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357188</xdr:colOff>
      <xdr:row>46</xdr:row>
      <xdr:rowOff>59532</xdr:rowOff>
    </xdr:from>
    <xdr:to>
      <xdr:col>20</xdr:col>
      <xdr:colOff>4583906</xdr:colOff>
      <xdr:row>58</xdr:row>
      <xdr:rowOff>178594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9D37E-5AC2-40F8-99F9-56226103F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154781</xdr:colOff>
      <xdr:row>4</xdr:row>
      <xdr:rowOff>47626</xdr:rowOff>
    </xdr:from>
    <xdr:to>
      <xdr:col>21</xdr:col>
      <xdr:colOff>4393405</xdr:colOff>
      <xdr:row>15</xdr:row>
      <xdr:rowOff>83344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4EB662-4871-4BA4-AF02-A0D42269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130968</xdr:colOff>
      <xdr:row>4</xdr:row>
      <xdr:rowOff>0</xdr:rowOff>
    </xdr:from>
    <xdr:to>
      <xdr:col>22</xdr:col>
      <xdr:colOff>4548187</xdr:colOff>
      <xdr:row>15</xdr:row>
      <xdr:rowOff>107156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93463D-4372-4AFA-B1B7-C70B1146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107156</xdr:colOff>
      <xdr:row>18</xdr:row>
      <xdr:rowOff>0</xdr:rowOff>
    </xdr:from>
    <xdr:to>
      <xdr:col>21</xdr:col>
      <xdr:colOff>4381500</xdr:colOff>
      <xdr:row>29</xdr:row>
      <xdr:rowOff>107156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38BCAA7-05AD-43B9-BB2E-2423EBA89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130968</xdr:colOff>
      <xdr:row>18</xdr:row>
      <xdr:rowOff>0</xdr:rowOff>
    </xdr:from>
    <xdr:to>
      <xdr:col>22</xdr:col>
      <xdr:colOff>4571999</xdr:colOff>
      <xdr:row>29</xdr:row>
      <xdr:rowOff>154781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10BCBEB-BED4-4AC5-A542-BAA99D286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83344</xdr:colOff>
      <xdr:row>32</xdr:row>
      <xdr:rowOff>47625</xdr:rowOff>
    </xdr:from>
    <xdr:to>
      <xdr:col>21</xdr:col>
      <xdr:colOff>4405312</xdr:colOff>
      <xdr:row>43</xdr:row>
      <xdr:rowOff>202405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A183CC3-E568-44B1-82D0-6073FFA4F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46</xdr:row>
      <xdr:rowOff>71436</xdr:rowOff>
    </xdr:from>
    <xdr:to>
      <xdr:col>21</xdr:col>
      <xdr:colOff>4572000</xdr:colOff>
      <xdr:row>58</xdr:row>
      <xdr:rowOff>171449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0EC5680-8CC8-41F6-ABB1-4C51D78A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71438</xdr:colOff>
      <xdr:row>46</xdr:row>
      <xdr:rowOff>71437</xdr:rowOff>
    </xdr:from>
    <xdr:to>
      <xdr:col>22</xdr:col>
      <xdr:colOff>4572000</xdr:colOff>
      <xdr:row>58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C700E6D-E16A-41EC-8E28-439F0AECE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107156</xdr:colOff>
      <xdr:row>32</xdr:row>
      <xdr:rowOff>47625</xdr:rowOff>
    </xdr:from>
    <xdr:to>
      <xdr:col>22</xdr:col>
      <xdr:colOff>4572000</xdr:colOff>
      <xdr:row>43</xdr:row>
      <xdr:rowOff>202407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6C674F0-5BD4-48E5-A3B5-045B3B6CC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C345-8C6E-4730-AE15-F518B4A4EA5B}">
  <sheetPr>
    <tabColor rgb="FF00B050"/>
  </sheetPr>
  <dimension ref="A1:AL333"/>
  <sheetViews>
    <sheetView showGridLines="0" tabSelected="1" zoomScale="80" zoomScaleNormal="80" workbookViewId="0"/>
  </sheetViews>
  <sheetFormatPr defaultRowHeight="14.4" x14ac:dyDescent="0.3"/>
  <cols>
    <col min="1" max="1" width="65.77734375" style="108" bestFit="1" customWidth="1"/>
    <col min="2" max="3" width="15" style="138" customWidth="1"/>
    <col min="4" max="4" width="15" style="108" customWidth="1"/>
    <col min="6" max="6" width="9.109375" style="58"/>
    <col min="7" max="7" width="2.44140625" style="58" customWidth="1"/>
    <col min="8" max="8" width="40.88671875" customWidth="1"/>
    <col min="9" max="9" width="12" bestFit="1" customWidth="1"/>
    <col min="14" max="15" width="9" customWidth="1"/>
    <col min="23" max="23" width="4.33203125" customWidth="1"/>
    <col min="31" max="31" width="4.33203125" customWidth="1"/>
  </cols>
  <sheetData>
    <row r="1" spans="1:38" x14ac:dyDescent="0.3">
      <c r="A1" s="105"/>
      <c r="D1" s="105"/>
    </row>
    <row r="2" spans="1:38" ht="16.8" customHeight="1" x14ac:dyDescent="0.4">
      <c r="A2" s="235" t="s">
        <v>160</v>
      </c>
      <c r="B2" s="235"/>
      <c r="C2" s="235"/>
      <c r="D2" s="235"/>
      <c r="G2" s="236" t="s">
        <v>936</v>
      </c>
      <c r="H2" s="236"/>
      <c r="I2" s="235" t="s">
        <v>6</v>
      </c>
      <c r="J2" s="235"/>
      <c r="K2" s="235"/>
      <c r="L2" s="235"/>
      <c r="M2" s="235"/>
      <c r="P2" s="157" t="s">
        <v>2</v>
      </c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8" customHeight="1" x14ac:dyDescent="0.4">
      <c r="A3" s="240" t="s">
        <v>90</v>
      </c>
      <c r="B3" s="240"/>
      <c r="C3" s="240"/>
      <c r="D3" s="240"/>
      <c r="G3" s="236"/>
      <c r="H3" s="236"/>
      <c r="I3" s="181">
        <v>2017</v>
      </c>
      <c r="J3" s="181">
        <v>2018</v>
      </c>
      <c r="K3" s="181">
        <v>2019</v>
      </c>
      <c r="L3" s="181">
        <v>2020</v>
      </c>
      <c r="M3" s="181">
        <v>2021</v>
      </c>
      <c r="P3" s="180" t="s">
        <v>8</v>
      </c>
      <c r="Q3" s="180"/>
      <c r="R3" s="180"/>
      <c r="S3" s="180"/>
      <c r="T3" s="180"/>
      <c r="U3" s="180"/>
      <c r="V3" s="180"/>
      <c r="W3" s="152"/>
      <c r="X3" s="180" t="s">
        <v>16</v>
      </c>
      <c r="Y3" s="180"/>
      <c r="Z3" s="180"/>
      <c r="AA3" s="180"/>
      <c r="AB3" s="180"/>
      <c r="AC3" s="180"/>
      <c r="AD3" s="180"/>
      <c r="AE3" s="152"/>
      <c r="AF3" s="180" t="s">
        <v>867</v>
      </c>
      <c r="AG3" s="180"/>
      <c r="AH3" s="180"/>
      <c r="AI3" s="180"/>
      <c r="AJ3" s="180"/>
      <c r="AK3" s="180"/>
      <c r="AL3" s="180"/>
    </row>
    <row r="4" spans="1:38" ht="16.8" x14ac:dyDescent="0.4">
      <c r="A4" s="239" t="s">
        <v>161</v>
      </c>
      <c r="B4" s="239"/>
      <c r="C4" s="239"/>
      <c r="D4" s="239"/>
      <c r="G4" s="237" t="s">
        <v>8</v>
      </c>
      <c r="H4" s="238"/>
      <c r="I4" s="178"/>
      <c r="J4" s="178"/>
      <c r="K4" s="178"/>
      <c r="L4" s="178"/>
      <c r="M4" s="178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</row>
    <row r="5" spans="1:38" ht="16.8" x14ac:dyDescent="0.4">
      <c r="A5" s="105"/>
      <c r="D5" s="105"/>
      <c r="G5" s="178"/>
      <c r="H5" s="176" t="s">
        <v>966</v>
      </c>
      <c r="I5" s="131">
        <v>0.2306</v>
      </c>
      <c r="J5" s="131">
        <v>0.2339</v>
      </c>
      <c r="K5" s="131">
        <v>0.23799999999999999</v>
      </c>
      <c r="L5" s="131">
        <v>0.25829999999999997</v>
      </c>
      <c r="M5" s="131">
        <v>0.25330000000000003</v>
      </c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</row>
    <row r="6" spans="1:38" ht="16.8" x14ac:dyDescent="0.4">
      <c r="A6" s="105"/>
      <c r="B6" s="235" t="s">
        <v>6</v>
      </c>
      <c r="C6" s="235"/>
      <c r="D6" s="235"/>
      <c r="G6" s="178"/>
      <c r="H6" s="178"/>
      <c r="I6" s="108"/>
      <c r="J6" s="108"/>
      <c r="K6" s="131"/>
      <c r="L6" s="131"/>
      <c r="M6" s="131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</row>
    <row r="7" spans="1:38" ht="16.8" x14ac:dyDescent="0.4">
      <c r="A7" s="106"/>
      <c r="B7" s="139">
        <v>44196</v>
      </c>
      <c r="C7" s="139">
        <v>44561</v>
      </c>
      <c r="D7" s="109">
        <v>44926</v>
      </c>
      <c r="G7" s="237" t="s">
        <v>12</v>
      </c>
      <c r="H7" s="238"/>
      <c r="I7" s="108"/>
      <c r="J7" s="108"/>
      <c r="K7" s="131"/>
      <c r="L7" s="131"/>
      <c r="M7" s="131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</row>
    <row r="8" spans="1:38" ht="16.8" x14ac:dyDescent="0.4">
      <c r="A8" s="107" t="s">
        <v>120</v>
      </c>
      <c r="G8" s="178"/>
      <c r="H8" s="176" t="s">
        <v>13</v>
      </c>
      <c r="I8" s="131">
        <v>2.1399999999999999E-2</v>
      </c>
      <c r="J8" s="131">
        <v>1.9300000000000001E-2</v>
      </c>
      <c r="K8" s="131">
        <v>1.89E-2</v>
      </c>
      <c r="L8" s="131">
        <v>2.7799999999999998E-2</v>
      </c>
      <c r="M8" s="131">
        <v>3.1699999999999999E-2</v>
      </c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</row>
    <row r="9" spans="1:38" ht="16.8" x14ac:dyDescent="0.4">
      <c r="A9" s="108" t="s">
        <v>91</v>
      </c>
      <c r="B9" s="140">
        <v>24322335</v>
      </c>
      <c r="C9" s="140">
        <v>23615635</v>
      </c>
      <c r="D9" s="110"/>
      <c r="G9" s="178"/>
      <c r="H9" s="176" t="s">
        <v>14</v>
      </c>
      <c r="I9" s="131">
        <v>1.49E-2</v>
      </c>
      <c r="J9" s="131">
        <v>1.41E-2</v>
      </c>
      <c r="K9" s="131">
        <v>1.34E-2</v>
      </c>
      <c r="L9" s="131">
        <v>1.7899999999999999E-2</v>
      </c>
      <c r="M9" s="131">
        <v>2.3900000000000001E-2</v>
      </c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spans="1:38" ht="16.8" x14ac:dyDescent="0.4">
      <c r="A10" s="108" t="s">
        <v>92</v>
      </c>
      <c r="B10" s="140">
        <v>27482178</v>
      </c>
      <c r="C10" s="140">
        <v>65785161</v>
      </c>
      <c r="D10" s="110"/>
      <c r="G10" s="178"/>
      <c r="H10" s="176" t="s">
        <v>15</v>
      </c>
      <c r="I10" s="131">
        <v>4.4999999999999997E-3</v>
      </c>
      <c r="J10" s="131">
        <v>4.4999999999999997E-3</v>
      </c>
      <c r="K10" s="131">
        <v>4.7000000000000002E-3</v>
      </c>
      <c r="L10" s="131">
        <v>7.4000000000000003E-3</v>
      </c>
      <c r="M10" s="131">
        <v>8.9999999999999993E-3</v>
      </c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</row>
    <row r="11" spans="1:38" x14ac:dyDescent="0.3">
      <c r="A11" s="108" t="s">
        <v>899</v>
      </c>
      <c r="D11" s="110"/>
      <c r="G11" s="178"/>
      <c r="H11" s="178"/>
      <c r="I11" s="108"/>
      <c r="J11" s="108"/>
      <c r="K11" s="131"/>
      <c r="L11" s="131"/>
      <c r="M11" s="131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</row>
    <row r="12" spans="1:38" ht="16.8" x14ac:dyDescent="0.4">
      <c r="A12" s="116" t="s">
        <v>900</v>
      </c>
      <c r="D12" s="110"/>
      <c r="G12" s="237" t="s">
        <v>16</v>
      </c>
      <c r="H12" s="238"/>
      <c r="I12" s="108"/>
      <c r="J12" s="108"/>
      <c r="K12" s="131"/>
      <c r="L12" s="131"/>
      <c r="M12" s="131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</row>
    <row r="13" spans="1:38" ht="16.8" x14ac:dyDescent="0.4">
      <c r="A13" s="116" t="s">
        <v>869</v>
      </c>
      <c r="B13" s="140">
        <v>11972409</v>
      </c>
      <c r="C13" s="140">
        <v>11604834</v>
      </c>
      <c r="D13" s="110"/>
      <c r="F13" s="178"/>
      <c r="G13" s="177"/>
      <c r="H13" s="176" t="s">
        <v>17</v>
      </c>
      <c r="I13" s="131">
        <v>0.192</v>
      </c>
      <c r="J13" s="131">
        <v>0.1883</v>
      </c>
      <c r="K13" s="131">
        <v>0.1797</v>
      </c>
      <c r="L13" s="131">
        <v>0.16539999999999999</v>
      </c>
      <c r="M13" s="131">
        <v>0.1663</v>
      </c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</row>
    <row r="14" spans="1:38" s="29" customFormat="1" ht="16.8" x14ac:dyDescent="0.4">
      <c r="A14" s="108"/>
      <c r="B14" s="138"/>
      <c r="C14" s="138"/>
      <c r="D14" s="110"/>
      <c r="F14" s="58"/>
      <c r="G14" s="177"/>
      <c r="H14" s="176" t="s">
        <v>18</v>
      </c>
      <c r="I14" s="131">
        <v>3.8899999999999997E-2</v>
      </c>
      <c r="J14" s="131">
        <v>4.0099999999999997E-2</v>
      </c>
      <c r="K14" s="131">
        <v>4.02E-2</v>
      </c>
      <c r="L14" s="131">
        <v>3.32E-2</v>
      </c>
      <c r="M14" s="131">
        <v>3.1399999999999997E-2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</row>
    <row r="15" spans="1:38" ht="16.8" x14ac:dyDescent="0.4">
      <c r="A15" s="108" t="s">
        <v>93</v>
      </c>
      <c r="D15" s="110"/>
      <c r="G15" s="177"/>
      <c r="H15" s="176" t="s">
        <v>19</v>
      </c>
      <c r="I15" s="131">
        <v>6.1900000000000004E-2</v>
      </c>
      <c r="J15" s="131">
        <v>6.13E-2</v>
      </c>
      <c r="K15" s="131">
        <v>6.2399999999999997E-2</v>
      </c>
      <c r="L15" s="131">
        <v>5.7000000000000002E-2</v>
      </c>
      <c r="M15" s="131">
        <v>5.2499999999999998E-2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</row>
    <row r="16" spans="1:38" ht="16.8" x14ac:dyDescent="0.4">
      <c r="A16" s="116" t="s">
        <v>94</v>
      </c>
      <c r="D16" s="110"/>
      <c r="G16" s="177"/>
      <c r="H16" s="176" t="s">
        <v>20</v>
      </c>
      <c r="I16" s="131">
        <v>0.58650000000000002</v>
      </c>
      <c r="J16" s="131">
        <v>0.58240000000000003</v>
      </c>
      <c r="K16" s="131">
        <v>0.59089999999999998</v>
      </c>
      <c r="L16" s="131">
        <v>0.63449999999999995</v>
      </c>
      <c r="M16" s="131">
        <v>0.6028</v>
      </c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</row>
    <row r="17" spans="1:38" ht="16.8" x14ac:dyDescent="0.4">
      <c r="A17" s="116" t="s">
        <v>870</v>
      </c>
      <c r="D17" s="110"/>
      <c r="G17" s="177"/>
      <c r="H17" s="176" t="s">
        <v>21</v>
      </c>
      <c r="I17" s="132">
        <f>(151249905+292416729)/(151249905+292416729+137448808)</f>
        <v>0.76347417730468781</v>
      </c>
      <c r="J17" s="132">
        <f>(166821953+316181801)/(166821953+316181801+146808263)</f>
        <v>0.76690145783610852</v>
      </c>
      <c r="K17" s="131">
        <f>(184945203+345633760)/(184945203+345633760+168725623)</f>
        <v>0.75872370011884926</v>
      </c>
      <c r="L17" s="131">
        <f>(229060890+413161288)/(229060890+413161288+192608891)</f>
        <v>0.7692839927115841</v>
      </c>
      <c r="M17" s="131">
        <f>(248237397+448838010)/(248237397+448838010+198162893)</f>
        <v>0.7786478829156438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</row>
    <row r="18" spans="1:38" x14ac:dyDescent="0.3">
      <c r="A18" s="116" t="s">
        <v>95</v>
      </c>
      <c r="B18" s="140">
        <v>47450890</v>
      </c>
      <c r="C18" s="140">
        <v>87149005</v>
      </c>
      <c r="D18" s="110"/>
      <c r="G18" s="178"/>
      <c r="H18" s="178"/>
      <c r="I18" s="108"/>
      <c r="J18" s="108"/>
      <c r="K18" s="131"/>
      <c r="L18" s="131"/>
      <c r="M18" s="131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</row>
    <row r="19" spans="1:38" ht="16.8" x14ac:dyDescent="0.4">
      <c r="A19" s="108" t="s">
        <v>96</v>
      </c>
      <c r="B19" s="140">
        <v>2936245</v>
      </c>
      <c r="C19" s="140">
        <v>2447163</v>
      </c>
      <c r="D19" s="110"/>
      <c r="G19" s="237" t="s">
        <v>0</v>
      </c>
      <c r="H19" s="238"/>
      <c r="I19" s="108"/>
      <c r="J19" s="108"/>
      <c r="K19" s="131"/>
      <c r="L19" s="131"/>
      <c r="M19" s="131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</row>
    <row r="20" spans="1:38" s="29" customFormat="1" ht="16.8" x14ac:dyDescent="0.4">
      <c r="A20" s="108"/>
      <c r="B20" s="138"/>
      <c r="C20" s="138"/>
      <c r="D20" s="110"/>
      <c r="F20" s="58"/>
      <c r="G20" s="177"/>
      <c r="H20" s="176" t="s">
        <v>24</v>
      </c>
      <c r="I20" s="131">
        <v>0.81579999999999997</v>
      </c>
      <c r="J20" s="131">
        <v>0.78220000000000001</v>
      </c>
      <c r="K20" s="131">
        <v>0.80469999999999997</v>
      </c>
      <c r="L20" s="131">
        <v>0.65769999999999995</v>
      </c>
      <c r="M20" s="131">
        <v>0.62350000000000005</v>
      </c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</row>
    <row r="21" spans="1:38" ht="16.8" x14ac:dyDescent="0.4">
      <c r="A21" s="108" t="s">
        <v>901</v>
      </c>
      <c r="D21" s="110"/>
      <c r="G21" s="178"/>
      <c r="H21" s="178"/>
      <c r="I21" s="108"/>
      <c r="J21" s="108"/>
      <c r="K21" s="131"/>
      <c r="L21" s="131"/>
      <c r="M21" s="131"/>
      <c r="P21" s="180" t="s">
        <v>8</v>
      </c>
      <c r="Q21" s="180"/>
      <c r="R21" s="180"/>
      <c r="S21" s="180"/>
      <c r="T21" s="180"/>
      <c r="U21" s="180"/>
      <c r="V21" s="180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</row>
    <row r="22" spans="1:38" ht="16.8" x14ac:dyDescent="0.4">
      <c r="A22" s="116" t="s">
        <v>902</v>
      </c>
      <c r="D22" s="110"/>
      <c r="G22" s="237" t="s">
        <v>867</v>
      </c>
      <c r="H22" s="238"/>
      <c r="I22" s="108"/>
      <c r="J22" s="108"/>
      <c r="K22" s="108"/>
      <c r="L22" s="108"/>
      <c r="M22" s="108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</row>
    <row r="23" spans="1:38" ht="16.8" x14ac:dyDescent="0.4">
      <c r="A23" s="116" t="s">
        <v>903</v>
      </c>
      <c r="B23" s="140">
        <v>8144843</v>
      </c>
      <c r="C23" s="140">
        <v>10941030</v>
      </c>
      <c r="D23" s="110"/>
      <c r="G23" s="178"/>
      <c r="H23" s="176" t="s">
        <v>83</v>
      </c>
      <c r="I23" s="179">
        <f>690.23/5</f>
        <v>138.04599999999999</v>
      </c>
      <c r="J23" s="179">
        <f>758.53/5</f>
        <v>151.70599999999999</v>
      </c>
      <c r="K23" s="179">
        <f>857.4/5</f>
        <v>171.48</v>
      </c>
      <c r="L23" s="179">
        <f>821.11/5</f>
        <v>164.22200000000001</v>
      </c>
      <c r="M23" s="179">
        <v>253.53</v>
      </c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</row>
    <row r="24" spans="1:38" s="29" customFormat="1" ht="16.8" x14ac:dyDescent="0.4">
      <c r="A24" s="108"/>
      <c r="B24" s="138"/>
      <c r="C24" s="138"/>
      <c r="D24" s="110"/>
      <c r="F24" s="58"/>
      <c r="G24" s="178"/>
      <c r="H24" s="176" t="s">
        <v>866</v>
      </c>
      <c r="I24" s="179">
        <f>5225.58/5</f>
        <v>1045.116</v>
      </c>
      <c r="J24" s="179">
        <f>5887.52/5</f>
        <v>1177.5040000000001</v>
      </c>
      <c r="K24" s="179">
        <f>6882.14/5</f>
        <v>1376.4280000000001</v>
      </c>
      <c r="L24" s="179">
        <f>7339.22/5</f>
        <v>1467.8440000000001</v>
      </c>
      <c r="M24" s="179">
        <v>1669.48</v>
      </c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</row>
    <row r="25" spans="1:38" ht="16.8" x14ac:dyDescent="0.4">
      <c r="A25" s="108" t="s">
        <v>97</v>
      </c>
      <c r="D25" s="110"/>
      <c r="G25" s="178"/>
      <c r="H25" s="176" t="s">
        <v>865</v>
      </c>
      <c r="I25" s="179">
        <v>22.92</v>
      </c>
      <c r="J25" s="179">
        <v>24.54</v>
      </c>
      <c r="K25" s="179">
        <v>28.55</v>
      </c>
      <c r="L25" s="179">
        <v>30.44</v>
      </c>
      <c r="M25" s="179">
        <v>29.58</v>
      </c>
      <c r="N25" s="58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</row>
    <row r="26" spans="1:38" ht="16.8" x14ac:dyDescent="0.4">
      <c r="A26" s="116" t="s">
        <v>871</v>
      </c>
      <c r="D26" s="110"/>
      <c r="G26" s="178"/>
      <c r="H26" s="176" t="s">
        <v>84</v>
      </c>
      <c r="I26" s="133">
        <v>4.07</v>
      </c>
      <c r="J26" s="133">
        <v>4.18</v>
      </c>
      <c r="K26" s="133">
        <v>4.68</v>
      </c>
      <c r="L26" s="133">
        <v>4.47</v>
      </c>
      <c r="M26" s="133">
        <v>4.49</v>
      </c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</row>
    <row r="27" spans="1:38" x14ac:dyDescent="0.3">
      <c r="A27" s="116" t="s">
        <v>872</v>
      </c>
      <c r="B27" s="140">
        <v>8091013</v>
      </c>
      <c r="C27" s="140">
        <v>6311972</v>
      </c>
      <c r="D27" s="110"/>
      <c r="G27" s="178"/>
      <c r="H27" s="178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</row>
    <row r="28" spans="1:38" s="29" customFormat="1" x14ac:dyDescent="0.3">
      <c r="A28" s="108"/>
      <c r="B28" s="138"/>
      <c r="C28" s="138"/>
      <c r="D28" s="110"/>
      <c r="F28" s="58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</row>
    <row r="29" spans="1:38" ht="12.75" customHeight="1" x14ac:dyDescent="0.3">
      <c r="A29" s="108" t="s">
        <v>98</v>
      </c>
      <c r="D29" s="110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</row>
    <row r="30" spans="1:38" x14ac:dyDescent="0.3">
      <c r="A30" s="116" t="s">
        <v>874</v>
      </c>
      <c r="D30" s="110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</row>
    <row r="31" spans="1:38" x14ac:dyDescent="0.3">
      <c r="A31" s="116" t="s">
        <v>873</v>
      </c>
      <c r="D31" s="110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</row>
    <row r="32" spans="1:38" x14ac:dyDescent="0.3">
      <c r="A32" s="116" t="s">
        <v>99</v>
      </c>
      <c r="B32" s="140">
        <v>146819249</v>
      </c>
      <c r="C32" s="140">
        <v>147064861</v>
      </c>
      <c r="D32" s="110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</row>
    <row r="33" spans="1:38" s="29" customFormat="1" x14ac:dyDescent="0.3">
      <c r="A33" s="108"/>
      <c r="B33" s="138"/>
      <c r="C33" s="138"/>
      <c r="D33" s="110"/>
      <c r="F33" s="58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</row>
    <row r="34" spans="1:38" x14ac:dyDescent="0.3">
      <c r="A34" s="108" t="s">
        <v>100</v>
      </c>
      <c r="D34" s="110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</row>
    <row r="35" spans="1:38" x14ac:dyDescent="0.3">
      <c r="A35" s="116" t="s">
        <v>875</v>
      </c>
      <c r="D35" s="110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</row>
    <row r="36" spans="1:38" x14ac:dyDescent="0.3">
      <c r="A36" s="116" t="s">
        <v>873</v>
      </c>
      <c r="D36" s="110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</row>
    <row r="37" spans="1:38" x14ac:dyDescent="0.3">
      <c r="A37" s="116" t="s">
        <v>101</v>
      </c>
      <c r="D37" s="110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</row>
    <row r="38" spans="1:38" x14ac:dyDescent="0.3">
      <c r="A38" s="117" t="s">
        <v>102</v>
      </c>
      <c r="B38" s="140">
        <v>5203700</v>
      </c>
      <c r="C38" s="140">
        <v>8794219</v>
      </c>
      <c r="D38" s="110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</row>
    <row r="39" spans="1:38" ht="16.8" x14ac:dyDescent="0.4">
      <c r="A39" s="117" t="s">
        <v>103</v>
      </c>
      <c r="B39" s="140">
        <v>542439966</v>
      </c>
      <c r="C39" s="140">
        <v>581019359</v>
      </c>
      <c r="D39" s="110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80" t="s">
        <v>0</v>
      </c>
      <c r="AG39" s="180"/>
      <c r="AH39" s="180"/>
      <c r="AI39" s="180"/>
      <c r="AJ39" s="180"/>
      <c r="AK39" s="180"/>
      <c r="AL39" s="180"/>
    </row>
    <row r="40" spans="1:38" s="29" customFormat="1" x14ac:dyDescent="0.3">
      <c r="A40" s="108"/>
      <c r="B40" s="138"/>
      <c r="C40" s="138"/>
      <c r="D40" s="110"/>
      <c r="F40" s="58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</row>
    <row r="41" spans="1:38" x14ac:dyDescent="0.3">
      <c r="A41" s="108" t="s">
        <v>104</v>
      </c>
      <c r="D41" s="110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</row>
    <row r="42" spans="1:38" x14ac:dyDescent="0.3">
      <c r="A42" s="116" t="s">
        <v>876</v>
      </c>
      <c r="D42" s="110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</row>
    <row r="43" spans="1:38" x14ac:dyDescent="0.3">
      <c r="A43" s="116" t="s">
        <v>873</v>
      </c>
      <c r="D43" s="110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</row>
    <row r="44" spans="1:38" x14ac:dyDescent="0.3">
      <c r="A44" s="116" t="s">
        <v>105</v>
      </c>
      <c r="B44" s="140">
        <v>7605934</v>
      </c>
      <c r="C44" s="140">
        <v>7855976</v>
      </c>
      <c r="D44" s="110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</row>
    <row r="45" spans="1:38" s="29" customFormat="1" x14ac:dyDescent="0.3">
      <c r="A45" s="108"/>
      <c r="B45" s="138"/>
      <c r="C45" s="138"/>
      <c r="D45" s="110"/>
      <c r="F45" s="58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</row>
    <row r="46" spans="1:38" x14ac:dyDescent="0.3">
      <c r="A46" s="108" t="s">
        <v>106</v>
      </c>
      <c r="D46" s="110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</row>
    <row r="47" spans="1:38" x14ac:dyDescent="0.3">
      <c r="A47" s="116" t="s">
        <v>878</v>
      </c>
      <c r="D47" s="110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</row>
    <row r="48" spans="1:38" x14ac:dyDescent="0.3">
      <c r="A48" s="116" t="s">
        <v>877</v>
      </c>
      <c r="B48" s="140">
        <v>100299</v>
      </c>
      <c r="C48" s="140">
        <v>84145</v>
      </c>
      <c r="D48" s="110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</row>
    <row r="49" spans="1:38" s="29" customFormat="1" x14ac:dyDescent="0.3">
      <c r="A49" s="108"/>
      <c r="B49" s="138"/>
      <c r="C49" s="138"/>
      <c r="D49" s="110"/>
      <c r="F49" s="58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</row>
    <row r="50" spans="1:38" x14ac:dyDescent="0.3">
      <c r="A50" s="108" t="s">
        <v>107</v>
      </c>
      <c r="D50" s="110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</row>
    <row r="51" spans="1:38" x14ac:dyDescent="0.3">
      <c r="A51" s="116" t="s">
        <v>879</v>
      </c>
      <c r="D51" s="110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</row>
    <row r="52" spans="1:38" x14ac:dyDescent="0.3">
      <c r="A52" s="116" t="s">
        <v>873</v>
      </c>
      <c r="D52" s="110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</row>
    <row r="53" spans="1:38" x14ac:dyDescent="0.3">
      <c r="A53" s="116" t="s">
        <v>108</v>
      </c>
      <c r="B53" s="140">
        <v>5408030</v>
      </c>
      <c r="C53" s="140">
        <v>5993787</v>
      </c>
      <c r="D53" s="110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</row>
    <row r="54" spans="1:38" s="29" customFormat="1" x14ac:dyDescent="0.3">
      <c r="A54" s="108"/>
      <c r="B54" s="138"/>
      <c r="C54" s="138"/>
      <c r="D54" s="110"/>
      <c r="F54" s="58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</row>
    <row r="55" spans="1:38" x14ac:dyDescent="0.3">
      <c r="A55" s="108" t="s">
        <v>109</v>
      </c>
      <c r="D55" s="110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</row>
    <row r="56" spans="1:38" x14ac:dyDescent="0.3">
      <c r="A56" s="116" t="s">
        <v>880</v>
      </c>
      <c r="D56" s="110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</row>
    <row r="57" spans="1:38" x14ac:dyDescent="0.3">
      <c r="A57" s="116" t="s">
        <v>873</v>
      </c>
      <c r="D57" s="110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</row>
    <row r="58" spans="1:38" x14ac:dyDescent="0.3">
      <c r="A58" s="116" t="s">
        <v>110</v>
      </c>
      <c r="B58" s="140">
        <v>192553101</v>
      </c>
      <c r="C58" s="140">
        <v>224232416</v>
      </c>
      <c r="D58" s="110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</row>
    <row r="59" spans="1:38" x14ac:dyDescent="0.3">
      <c r="A59" s="108" t="s">
        <v>111</v>
      </c>
      <c r="B59" s="140">
        <v>788583</v>
      </c>
      <c r="C59" s="140">
        <v>631488</v>
      </c>
      <c r="D59" s="110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</row>
    <row r="60" spans="1:38" x14ac:dyDescent="0.3">
      <c r="A60" s="108" t="s">
        <v>112</v>
      </c>
      <c r="B60" s="140">
        <v>31215</v>
      </c>
      <c r="C60" s="140">
        <v>28786</v>
      </c>
      <c r="D60" s="110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</row>
    <row r="61" spans="1:38" s="29" customFormat="1" x14ac:dyDescent="0.3">
      <c r="A61" s="108"/>
      <c r="B61" s="138"/>
      <c r="C61" s="138"/>
      <c r="D61" s="110"/>
      <c r="F61" s="58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</row>
    <row r="62" spans="1:38" x14ac:dyDescent="0.3">
      <c r="A62" s="108" t="s">
        <v>113</v>
      </c>
      <c r="D62" s="110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</row>
    <row r="63" spans="1:38" x14ac:dyDescent="0.3">
      <c r="A63" s="116" t="s">
        <v>881</v>
      </c>
      <c r="D63" s="110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</row>
    <row r="64" spans="1:38" x14ac:dyDescent="0.3">
      <c r="A64" s="116" t="s">
        <v>114</v>
      </c>
      <c r="B64" s="140">
        <v>21915054</v>
      </c>
      <c r="C64" s="140">
        <v>22169299</v>
      </c>
      <c r="D64" s="110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</row>
    <row r="65" spans="1:38" s="29" customFormat="1" x14ac:dyDescent="0.3">
      <c r="A65" s="108"/>
      <c r="B65" s="138"/>
      <c r="C65" s="138"/>
      <c r="D65" s="110"/>
      <c r="F65" s="58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</row>
    <row r="66" spans="1:38" x14ac:dyDescent="0.3">
      <c r="A66" s="108" t="s">
        <v>115</v>
      </c>
      <c r="D66" s="110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</row>
    <row r="67" spans="1:38" x14ac:dyDescent="0.3">
      <c r="A67" s="116" t="s">
        <v>882</v>
      </c>
      <c r="D67" s="110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</row>
    <row r="68" spans="1:38" x14ac:dyDescent="0.3">
      <c r="A68" s="116" t="s">
        <v>116</v>
      </c>
      <c r="B68" s="140">
        <v>1629620</v>
      </c>
      <c r="C68" s="140">
        <v>1582292</v>
      </c>
      <c r="D68" s="110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</row>
    <row r="69" spans="1:38" x14ac:dyDescent="0.3">
      <c r="A69" s="108" t="s">
        <v>117</v>
      </c>
      <c r="B69" s="140">
        <v>4880722</v>
      </c>
      <c r="C69" s="140">
        <v>5525516</v>
      </c>
      <c r="D69" s="110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</row>
    <row r="70" spans="1:38" s="29" customFormat="1" x14ac:dyDescent="0.3">
      <c r="A70" s="108"/>
      <c r="B70" s="138"/>
      <c r="C70" s="138"/>
      <c r="D70" s="110"/>
      <c r="F70" s="58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</row>
    <row r="71" spans="1:38" x14ac:dyDescent="0.3">
      <c r="A71" s="108" t="s">
        <v>118</v>
      </c>
      <c r="D71" s="110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</row>
    <row r="72" spans="1:38" x14ac:dyDescent="0.3">
      <c r="A72" s="116" t="s">
        <v>883</v>
      </c>
      <c r="D72" s="110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</row>
    <row r="73" spans="1:38" x14ac:dyDescent="0.3">
      <c r="A73" s="116" t="s">
        <v>884</v>
      </c>
      <c r="B73" s="140"/>
      <c r="D73" s="110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</row>
    <row r="74" spans="1:38" x14ac:dyDescent="0.3">
      <c r="A74" s="117" t="s">
        <v>102</v>
      </c>
      <c r="B74" s="140">
        <v>8368</v>
      </c>
      <c r="C74" s="140">
        <v>8482</v>
      </c>
      <c r="D74" s="110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</row>
    <row r="75" spans="1:38" x14ac:dyDescent="0.3">
      <c r="A75" s="118" t="s">
        <v>103</v>
      </c>
      <c r="B75" s="140">
        <v>15786502</v>
      </c>
      <c r="C75" s="140">
        <v>15499254</v>
      </c>
      <c r="D75" s="111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</row>
    <row r="76" spans="1:38" ht="15" thickBot="1" x14ac:dyDescent="0.35">
      <c r="A76" s="112" t="s">
        <v>119</v>
      </c>
      <c r="B76" s="143">
        <v>1075570256</v>
      </c>
      <c r="C76" s="143">
        <v>1228344680</v>
      </c>
      <c r="D76" s="115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</row>
    <row r="77" spans="1:38" s="29" customFormat="1" ht="15" thickTop="1" x14ac:dyDescent="0.3">
      <c r="A77" s="107"/>
      <c r="B77" s="140"/>
      <c r="C77" s="138"/>
      <c r="D77" s="110"/>
      <c r="F77" s="58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</row>
    <row r="78" spans="1:38" x14ac:dyDescent="0.3">
      <c r="A78" s="107" t="s">
        <v>158</v>
      </c>
      <c r="P78" s="101"/>
      <c r="Q78" s="101"/>
      <c r="R78" s="101"/>
      <c r="S78" s="101"/>
      <c r="T78" s="101"/>
      <c r="U78" s="101"/>
      <c r="V78" s="101"/>
      <c r="W78" s="101"/>
      <c r="X78" s="58"/>
    </row>
    <row r="79" spans="1:38" x14ac:dyDescent="0.3">
      <c r="A79" s="107" t="s">
        <v>121</v>
      </c>
      <c r="B79" s="140"/>
      <c r="C79" s="140"/>
      <c r="D79" s="110"/>
    </row>
    <row r="80" spans="1:38" x14ac:dyDescent="0.3">
      <c r="A80" s="108" t="s">
        <v>122</v>
      </c>
      <c r="B80" s="140"/>
      <c r="C80" s="140"/>
      <c r="D80" s="110"/>
      <c r="P80" s="101"/>
      <c r="Q80" s="101"/>
      <c r="R80" s="101"/>
      <c r="S80" s="101"/>
      <c r="T80" s="101"/>
      <c r="U80" s="101"/>
      <c r="V80" s="101"/>
      <c r="W80" s="101"/>
      <c r="X80" s="58"/>
      <c r="Y80" s="29"/>
      <c r="Z80" s="29"/>
      <c r="AA80" s="29"/>
      <c r="AB80" s="29"/>
      <c r="AC80" s="29"/>
      <c r="AD80" s="29"/>
    </row>
    <row r="81" spans="1:30" x14ac:dyDescent="0.3">
      <c r="A81" s="116" t="s">
        <v>102</v>
      </c>
      <c r="B81" s="140">
        <v>1628726</v>
      </c>
      <c r="C81" s="140">
        <v>2730363</v>
      </c>
      <c r="D81" s="110"/>
      <c r="P81" s="101"/>
      <c r="Q81" s="101"/>
      <c r="R81" s="101"/>
      <c r="S81" s="101"/>
      <c r="T81" s="101"/>
      <c r="U81" s="101"/>
      <c r="V81" s="101"/>
      <c r="W81" s="101"/>
      <c r="X81" s="58"/>
    </row>
    <row r="82" spans="1:30" x14ac:dyDescent="0.3">
      <c r="A82" s="116" t="s">
        <v>103</v>
      </c>
      <c r="B82" s="140">
        <v>832655117</v>
      </c>
      <c r="C82" s="140">
        <v>965876381</v>
      </c>
      <c r="D82" s="110"/>
      <c r="X82" s="58"/>
    </row>
    <row r="83" spans="1:30" x14ac:dyDescent="0.3">
      <c r="A83" s="108" t="s">
        <v>123</v>
      </c>
      <c r="B83" s="140">
        <v>1151652</v>
      </c>
      <c r="C83" s="140">
        <v>1620039</v>
      </c>
      <c r="D83" s="110"/>
      <c r="X83" s="58"/>
    </row>
    <row r="84" spans="1:30" x14ac:dyDescent="0.3">
      <c r="A84" s="108" t="s">
        <v>124</v>
      </c>
      <c r="B84" s="140">
        <v>10163163</v>
      </c>
      <c r="C84" s="140">
        <v>10017194</v>
      </c>
      <c r="D84" s="110"/>
      <c r="X84" s="58"/>
    </row>
    <row r="85" spans="1:30" x14ac:dyDescent="0.3">
      <c r="A85" s="108" t="s">
        <v>125</v>
      </c>
      <c r="D85" s="110"/>
      <c r="X85" s="58"/>
      <c r="Y85" s="29"/>
      <c r="Z85" s="29"/>
      <c r="AA85" s="29"/>
      <c r="AB85" s="29"/>
      <c r="AC85" s="29"/>
      <c r="AD85" s="29"/>
    </row>
    <row r="86" spans="1:30" x14ac:dyDescent="0.3">
      <c r="A86" s="116" t="s">
        <v>126</v>
      </c>
      <c r="B86" s="140">
        <v>138757</v>
      </c>
      <c r="C86" s="149">
        <v>55162</v>
      </c>
      <c r="D86" s="110"/>
      <c r="X86" s="58"/>
    </row>
    <row r="87" spans="1:30" x14ac:dyDescent="0.3">
      <c r="A87" s="108" t="s">
        <v>127</v>
      </c>
      <c r="B87" s="140">
        <v>4400045</v>
      </c>
      <c r="C87" s="140">
        <v>6644294</v>
      </c>
      <c r="D87" s="110"/>
      <c r="X87" s="58"/>
    </row>
    <row r="88" spans="1:30" x14ac:dyDescent="0.3">
      <c r="A88" s="108" t="s">
        <v>128</v>
      </c>
      <c r="B88" s="140" t="s">
        <v>159</v>
      </c>
      <c r="C88" s="140">
        <v>77021</v>
      </c>
      <c r="D88" s="110"/>
      <c r="X88" s="58"/>
    </row>
    <row r="89" spans="1:30" x14ac:dyDescent="0.3">
      <c r="A89" s="108" t="s">
        <v>129</v>
      </c>
      <c r="B89" s="140">
        <v>590821</v>
      </c>
      <c r="C89" s="140">
        <v>482149</v>
      </c>
      <c r="D89" s="110"/>
      <c r="X89" s="58"/>
    </row>
    <row r="90" spans="1:30" x14ac:dyDescent="0.3">
      <c r="A90" s="108" t="s">
        <v>130</v>
      </c>
      <c r="B90" s="140">
        <v>2272189</v>
      </c>
      <c r="C90" s="140">
        <v>1819660</v>
      </c>
      <c r="D90" s="110"/>
      <c r="X90" s="58"/>
      <c r="Y90" s="29"/>
      <c r="Z90" s="29"/>
      <c r="AA90" s="29"/>
      <c r="AB90" s="29"/>
      <c r="AC90" s="29"/>
      <c r="AD90" s="29"/>
    </row>
    <row r="91" spans="1:30" x14ac:dyDescent="0.3">
      <c r="A91" s="108" t="s">
        <v>131</v>
      </c>
      <c r="B91" s="140">
        <v>1307298</v>
      </c>
      <c r="C91" s="140">
        <v>976225</v>
      </c>
      <c r="D91" s="110"/>
      <c r="X91" s="58"/>
    </row>
    <row r="92" spans="1:30" x14ac:dyDescent="0.3">
      <c r="A92" s="108" t="s">
        <v>132</v>
      </c>
      <c r="B92" s="140">
        <v>5957</v>
      </c>
      <c r="C92" s="140" t="s">
        <v>159</v>
      </c>
      <c r="D92" s="110"/>
      <c r="X92" s="58"/>
    </row>
    <row r="93" spans="1:30" x14ac:dyDescent="0.3">
      <c r="A93" s="108" t="s">
        <v>133</v>
      </c>
      <c r="B93" s="140">
        <v>3537741</v>
      </c>
      <c r="C93" s="140">
        <v>3239171</v>
      </c>
      <c r="D93" s="110"/>
    </row>
    <row r="94" spans="1:30" x14ac:dyDescent="0.3">
      <c r="A94" s="108" t="s">
        <v>134</v>
      </c>
      <c r="B94" s="140">
        <v>17540226</v>
      </c>
      <c r="C94" s="140">
        <v>18479001</v>
      </c>
      <c r="D94" s="110"/>
    </row>
    <row r="95" spans="1:30" x14ac:dyDescent="0.3">
      <c r="A95" s="108" t="s">
        <v>135</v>
      </c>
      <c r="B95" s="140">
        <v>9646227</v>
      </c>
      <c r="C95" s="140">
        <v>7257098</v>
      </c>
      <c r="D95" s="110"/>
    </row>
    <row r="96" spans="1:30" x14ac:dyDescent="0.3">
      <c r="A96" s="108" t="s">
        <v>136</v>
      </c>
      <c r="B96" s="140">
        <v>500000</v>
      </c>
      <c r="C96" s="140">
        <v>500000</v>
      </c>
      <c r="D96" s="111"/>
    </row>
    <row r="97" spans="1:23" x14ac:dyDescent="0.3">
      <c r="A97" s="119" t="s">
        <v>137</v>
      </c>
      <c r="B97" s="148">
        <v>885537919</v>
      </c>
      <c r="C97" s="148">
        <v>1019773758</v>
      </c>
      <c r="D97" s="115"/>
    </row>
    <row r="98" spans="1:23" x14ac:dyDescent="0.3">
      <c r="A98" s="107" t="s">
        <v>138</v>
      </c>
      <c r="B98" s="146">
        <v>5317628</v>
      </c>
      <c r="C98" s="146">
        <v>5721988</v>
      </c>
      <c r="D98" s="113"/>
    </row>
    <row r="99" spans="1:23" s="29" customFormat="1" x14ac:dyDescent="0.3">
      <c r="A99" s="107"/>
      <c r="B99" s="140"/>
      <c r="C99" s="140"/>
      <c r="D99" s="110"/>
      <c r="F99" s="58"/>
      <c r="W99"/>
    </row>
    <row r="100" spans="1:23" x14ac:dyDescent="0.3">
      <c r="A100" s="107" t="s">
        <v>139</v>
      </c>
      <c r="B100" s="140"/>
      <c r="C100" s="140"/>
      <c r="D100" s="110"/>
    </row>
    <row r="101" spans="1:23" x14ac:dyDescent="0.3">
      <c r="A101" s="108" t="s">
        <v>904</v>
      </c>
      <c r="B101" s="140"/>
      <c r="C101" s="140"/>
      <c r="D101" s="110"/>
    </row>
    <row r="102" spans="1:23" s="101" customFormat="1" x14ac:dyDescent="0.3">
      <c r="A102" s="116" t="s">
        <v>885</v>
      </c>
      <c r="B102" s="140"/>
      <c r="C102" s="140"/>
      <c r="D102" s="110"/>
      <c r="W102"/>
    </row>
    <row r="103" spans="1:23" s="101" customFormat="1" x14ac:dyDescent="0.3">
      <c r="A103" s="117" t="s">
        <v>886</v>
      </c>
      <c r="B103" s="140"/>
      <c r="C103" s="140"/>
      <c r="D103" s="110"/>
      <c r="W103"/>
    </row>
    <row r="104" spans="1:23" s="101" customFormat="1" x14ac:dyDescent="0.3">
      <c r="A104" s="117" t="s">
        <v>887</v>
      </c>
      <c r="B104" s="140"/>
      <c r="C104" s="140"/>
      <c r="D104" s="110"/>
      <c r="W104"/>
    </row>
    <row r="105" spans="1:23" s="101" customFormat="1" x14ac:dyDescent="0.3">
      <c r="A105" s="117" t="s">
        <v>888</v>
      </c>
      <c r="B105" s="140"/>
      <c r="C105" s="140"/>
      <c r="D105" s="110"/>
      <c r="W105"/>
    </row>
    <row r="106" spans="1:23" s="101" customFormat="1" x14ac:dyDescent="0.3">
      <c r="A106" s="128" t="s">
        <v>889</v>
      </c>
      <c r="B106" s="140"/>
      <c r="C106" s="140"/>
      <c r="D106" s="110"/>
      <c r="W106"/>
    </row>
    <row r="107" spans="1:23" s="101" customFormat="1" x14ac:dyDescent="0.3">
      <c r="A107" s="117" t="s">
        <v>140</v>
      </c>
      <c r="B107" s="140"/>
      <c r="C107" s="140"/>
      <c r="D107" s="110"/>
      <c r="W107"/>
    </row>
    <row r="108" spans="1:23" x14ac:dyDescent="0.3">
      <c r="A108" s="128" t="s">
        <v>890</v>
      </c>
      <c r="B108" s="140"/>
      <c r="C108" s="140"/>
      <c r="D108" s="110"/>
    </row>
    <row r="109" spans="1:23" x14ac:dyDescent="0.3">
      <c r="A109" s="128" t="s">
        <v>891</v>
      </c>
      <c r="B109" s="140">
        <v>1540938</v>
      </c>
      <c r="C109" s="140">
        <v>1540938</v>
      </c>
      <c r="D109" s="110"/>
    </row>
    <row r="110" spans="1:23" x14ac:dyDescent="0.3">
      <c r="A110" s="108" t="s">
        <v>141</v>
      </c>
      <c r="B110" s="140">
        <v>5548977</v>
      </c>
      <c r="C110" s="140">
        <v>5548977</v>
      </c>
      <c r="D110" s="110"/>
    </row>
    <row r="111" spans="1:23" x14ac:dyDescent="0.3">
      <c r="A111" s="108" t="s">
        <v>142</v>
      </c>
      <c r="B111" s="140">
        <v>9521414</v>
      </c>
      <c r="C111" s="140">
        <v>9521504</v>
      </c>
      <c r="D111" s="110"/>
    </row>
    <row r="112" spans="1:23" x14ac:dyDescent="0.3">
      <c r="A112" s="108" t="s">
        <v>143</v>
      </c>
      <c r="D112" s="110"/>
    </row>
    <row r="113" spans="1:23" x14ac:dyDescent="0.3">
      <c r="A113" s="116" t="s">
        <v>144</v>
      </c>
      <c r="B113" s="140">
        <v>373092</v>
      </c>
      <c r="C113" s="140">
        <v>377660</v>
      </c>
      <c r="D113" s="110"/>
    </row>
    <row r="114" spans="1:23" x14ac:dyDescent="0.3">
      <c r="A114" s="108" t="s">
        <v>145</v>
      </c>
      <c r="D114" s="110"/>
    </row>
    <row r="115" spans="1:23" x14ac:dyDescent="0.3">
      <c r="A115" s="116" t="s">
        <v>146</v>
      </c>
      <c r="D115" s="110"/>
      <c r="W115" s="29"/>
    </row>
    <row r="116" spans="1:23" x14ac:dyDescent="0.3">
      <c r="A116" s="108" t="s">
        <v>147</v>
      </c>
      <c r="B116" s="140">
        <v>7070825</v>
      </c>
      <c r="C116" s="140">
        <v>6142177</v>
      </c>
      <c r="D116" s="110"/>
    </row>
    <row r="117" spans="1:23" x14ac:dyDescent="0.3">
      <c r="A117" s="108" t="s">
        <v>148</v>
      </c>
      <c r="D117" s="110"/>
    </row>
    <row r="118" spans="1:23" x14ac:dyDescent="0.3">
      <c r="A118" s="116" t="s">
        <v>149</v>
      </c>
      <c r="B118" s="140">
        <v>2241254</v>
      </c>
      <c r="C118" s="140">
        <v>2512565</v>
      </c>
      <c r="D118" s="110"/>
    </row>
    <row r="119" spans="1:23" x14ac:dyDescent="0.3">
      <c r="A119" s="116" t="s">
        <v>150</v>
      </c>
      <c r="B119" s="140">
        <v>158298441</v>
      </c>
      <c r="C119" s="140">
        <v>177067556</v>
      </c>
      <c r="D119" s="110"/>
    </row>
    <row r="120" spans="1:23" x14ac:dyDescent="0.3">
      <c r="A120" s="120" t="s">
        <v>151</v>
      </c>
      <c r="B120" s="141">
        <v>1385</v>
      </c>
      <c r="C120" s="141">
        <v>1385</v>
      </c>
      <c r="D120" s="111"/>
    </row>
    <row r="121" spans="1:23" x14ac:dyDescent="0.3">
      <c r="A121" s="108" t="s">
        <v>152</v>
      </c>
      <c r="D121" s="110"/>
      <c r="W121" s="29"/>
    </row>
    <row r="122" spans="1:23" x14ac:dyDescent="0.3">
      <c r="A122" s="116" t="s">
        <v>153</v>
      </c>
      <c r="B122" s="140">
        <v>184596326</v>
      </c>
      <c r="C122" s="146">
        <v>202712762</v>
      </c>
      <c r="D122" s="113"/>
    </row>
    <row r="123" spans="1:23" x14ac:dyDescent="0.3">
      <c r="A123" s="120" t="s">
        <v>154</v>
      </c>
      <c r="B123" s="141">
        <v>118383</v>
      </c>
      <c r="C123" s="140">
        <v>136172</v>
      </c>
      <c r="D123" s="111"/>
    </row>
    <row r="124" spans="1:23" x14ac:dyDescent="0.3">
      <c r="A124" s="121" t="s">
        <v>155</v>
      </c>
      <c r="B124" s="148">
        <v>184714709</v>
      </c>
      <c r="C124" s="148">
        <v>202848934</v>
      </c>
      <c r="D124" s="115"/>
    </row>
    <row r="125" spans="1:23" x14ac:dyDescent="0.3">
      <c r="A125" s="107" t="s">
        <v>156</v>
      </c>
      <c r="D125" s="110"/>
    </row>
    <row r="126" spans="1:23" ht="15" thickBot="1" x14ac:dyDescent="0.35">
      <c r="A126" s="114" t="s">
        <v>157</v>
      </c>
      <c r="B126" s="147">
        <v>1075570256</v>
      </c>
      <c r="C126" s="147">
        <v>1228344680</v>
      </c>
      <c r="D126" s="115"/>
    </row>
    <row r="127" spans="1:23" ht="15" thickTop="1" x14ac:dyDescent="0.3"/>
    <row r="129" spans="1:23" x14ac:dyDescent="0.3">
      <c r="W129" s="29"/>
    </row>
    <row r="130" spans="1:23" ht="16.8" x14ac:dyDescent="0.4">
      <c r="A130" s="235" t="s">
        <v>160</v>
      </c>
      <c r="B130" s="235"/>
      <c r="C130" s="235"/>
      <c r="D130" s="235"/>
    </row>
    <row r="131" spans="1:23" ht="16.8" x14ac:dyDescent="0.4">
      <c r="A131" s="240" t="s">
        <v>162</v>
      </c>
      <c r="B131" s="240"/>
      <c r="C131" s="240"/>
      <c r="D131" s="240"/>
    </row>
    <row r="132" spans="1:23" x14ac:dyDescent="0.3">
      <c r="A132" s="239" t="s">
        <v>161</v>
      </c>
      <c r="B132" s="239"/>
      <c r="C132" s="239"/>
      <c r="D132" s="239"/>
    </row>
    <row r="133" spans="1:23" x14ac:dyDescent="0.3">
      <c r="A133" s="105"/>
      <c r="D133" s="105"/>
    </row>
    <row r="134" spans="1:23" ht="16.8" x14ac:dyDescent="0.4">
      <c r="A134" s="105"/>
      <c r="B134" s="235" t="s">
        <v>6</v>
      </c>
      <c r="C134" s="235"/>
      <c r="D134" s="235"/>
    </row>
    <row r="135" spans="1:23" x14ac:dyDescent="0.3">
      <c r="A135" s="106"/>
      <c r="B135" s="160">
        <v>44196</v>
      </c>
      <c r="C135" s="160">
        <v>44561</v>
      </c>
      <c r="D135" s="160">
        <v>44926</v>
      </c>
    </row>
    <row r="136" spans="1:23" x14ac:dyDescent="0.3">
      <c r="A136" s="107" t="s">
        <v>163</v>
      </c>
      <c r="B136" s="140"/>
      <c r="C136" s="140"/>
      <c r="D136" s="110"/>
    </row>
    <row r="137" spans="1:23" x14ac:dyDescent="0.3">
      <c r="A137" s="108" t="s">
        <v>164</v>
      </c>
      <c r="B137" s="140"/>
      <c r="C137" s="140"/>
      <c r="D137" s="110"/>
    </row>
    <row r="138" spans="1:23" x14ac:dyDescent="0.3">
      <c r="A138" s="116" t="s">
        <v>165</v>
      </c>
      <c r="B138" s="140">
        <v>64728072</v>
      </c>
      <c r="C138" s="140">
        <v>65022846</v>
      </c>
      <c r="D138" s="110"/>
    </row>
    <row r="139" spans="1:23" x14ac:dyDescent="0.3">
      <c r="A139" s="120" t="s">
        <v>166</v>
      </c>
      <c r="B139" s="142">
        <v>675089</v>
      </c>
      <c r="C139" s="142">
        <v>604130</v>
      </c>
      <c r="D139" s="111"/>
    </row>
    <row r="140" spans="1:23" x14ac:dyDescent="0.3">
      <c r="A140" s="123" t="s">
        <v>167</v>
      </c>
      <c r="B140" s="148">
        <v>65403161</v>
      </c>
      <c r="C140" s="148">
        <v>65626976</v>
      </c>
      <c r="D140" s="111"/>
    </row>
    <row r="141" spans="1:23" s="29" customFormat="1" x14ac:dyDescent="0.3">
      <c r="A141" s="108"/>
      <c r="B141" s="138"/>
      <c r="C141" s="138"/>
      <c r="D141" s="110"/>
      <c r="F141" s="58"/>
      <c r="W141"/>
    </row>
    <row r="142" spans="1:23" x14ac:dyDescent="0.3">
      <c r="A142" s="108" t="s">
        <v>168</v>
      </c>
      <c r="D142" s="110"/>
    </row>
    <row r="143" spans="1:23" x14ac:dyDescent="0.3">
      <c r="A143" s="116" t="s">
        <v>169</v>
      </c>
      <c r="B143" s="140">
        <v>-10959204</v>
      </c>
      <c r="C143" s="140">
        <v>-9288454</v>
      </c>
      <c r="D143" s="110"/>
    </row>
    <row r="144" spans="1:23" x14ac:dyDescent="0.3">
      <c r="A144" s="120" t="s">
        <v>170</v>
      </c>
      <c r="B144" s="140">
        <v>-282687</v>
      </c>
      <c r="C144" s="140">
        <v>-202947</v>
      </c>
      <c r="D144" s="111"/>
      <c r="W144" s="29"/>
    </row>
    <row r="145" spans="1:23" x14ac:dyDescent="0.3">
      <c r="A145" s="123" t="s">
        <v>171</v>
      </c>
      <c r="B145" s="148">
        <v>-11241891</v>
      </c>
      <c r="C145" s="148">
        <v>-9491401</v>
      </c>
      <c r="D145" s="111"/>
    </row>
    <row r="146" spans="1:23" x14ac:dyDescent="0.3">
      <c r="A146" s="121" t="s">
        <v>172</v>
      </c>
      <c r="B146" s="148">
        <v>54161270</v>
      </c>
      <c r="C146" s="148">
        <v>56135575</v>
      </c>
      <c r="D146" s="115"/>
      <c r="W146" s="29"/>
    </row>
    <row r="147" spans="1:23" s="29" customFormat="1" x14ac:dyDescent="0.3">
      <c r="A147" s="108"/>
      <c r="B147" s="138"/>
      <c r="C147" s="138"/>
      <c r="D147" s="110"/>
      <c r="F147" s="58"/>
      <c r="W147"/>
    </row>
    <row r="148" spans="1:23" x14ac:dyDescent="0.3">
      <c r="A148" s="107" t="s">
        <v>173</v>
      </c>
      <c r="D148" s="110"/>
    </row>
    <row r="149" spans="1:23" x14ac:dyDescent="0.3">
      <c r="A149" s="116" t="s">
        <v>174</v>
      </c>
      <c r="B149" s="142">
        <v>13159846</v>
      </c>
      <c r="C149" s="142">
        <v>14679637</v>
      </c>
      <c r="D149" s="110"/>
    </row>
    <row r="150" spans="1:23" x14ac:dyDescent="0.3">
      <c r="A150" s="116" t="s">
        <v>175</v>
      </c>
      <c r="D150" s="110"/>
    </row>
    <row r="151" spans="1:23" x14ac:dyDescent="0.3">
      <c r="A151" s="117" t="s">
        <v>176</v>
      </c>
      <c r="B151" s="142">
        <v>4302773</v>
      </c>
      <c r="C151" s="142">
        <v>2772327</v>
      </c>
      <c r="D151" s="110"/>
      <c r="W151" s="29"/>
    </row>
    <row r="152" spans="1:23" x14ac:dyDescent="0.3">
      <c r="A152" s="120" t="s">
        <v>177</v>
      </c>
      <c r="B152" s="140">
        <v>3541409</v>
      </c>
      <c r="C152" s="140">
        <v>4885830</v>
      </c>
      <c r="D152" s="111"/>
    </row>
    <row r="153" spans="1:23" x14ac:dyDescent="0.3">
      <c r="A153" s="122" t="s">
        <v>178</v>
      </c>
      <c r="B153" s="144">
        <v>21004028</v>
      </c>
      <c r="C153" s="144">
        <v>22337794</v>
      </c>
      <c r="D153" s="111"/>
    </row>
    <row r="154" spans="1:23" x14ac:dyDescent="0.3">
      <c r="A154" s="122" t="s">
        <v>179</v>
      </c>
      <c r="B154" s="144">
        <v>-11628076</v>
      </c>
      <c r="C154" s="144">
        <v>-9323995</v>
      </c>
      <c r="D154" s="111"/>
      <c r="W154" s="29"/>
    </row>
    <row r="155" spans="1:23" s="29" customFormat="1" x14ac:dyDescent="0.3">
      <c r="A155" s="108"/>
      <c r="B155" s="138"/>
      <c r="C155" s="138"/>
      <c r="D155" s="110"/>
      <c r="F155" s="58"/>
      <c r="W155"/>
    </row>
    <row r="156" spans="1:23" x14ac:dyDescent="0.3">
      <c r="A156" s="107" t="s">
        <v>180</v>
      </c>
      <c r="D156" s="110"/>
    </row>
    <row r="157" spans="1:23" x14ac:dyDescent="0.3">
      <c r="A157" s="116" t="s">
        <v>181</v>
      </c>
      <c r="B157" s="140">
        <v>-13349775</v>
      </c>
      <c r="C157" s="140">
        <v>-13487127</v>
      </c>
      <c r="D157" s="110"/>
    </row>
    <row r="158" spans="1:23" x14ac:dyDescent="0.3">
      <c r="A158" s="116" t="s">
        <v>182</v>
      </c>
      <c r="B158" s="140">
        <v>-12978260</v>
      </c>
      <c r="C158" s="140">
        <v>-13494571</v>
      </c>
      <c r="D158" s="110"/>
      <c r="W158" s="29"/>
    </row>
    <row r="159" spans="1:23" x14ac:dyDescent="0.3">
      <c r="A159" s="120" t="s">
        <v>177</v>
      </c>
      <c r="B159" s="140">
        <v>-3640680</v>
      </c>
      <c r="C159" s="140">
        <v>-3326502</v>
      </c>
      <c r="D159" s="111"/>
    </row>
    <row r="160" spans="1:23" x14ac:dyDescent="0.3">
      <c r="A160" s="123" t="s">
        <v>183</v>
      </c>
      <c r="B160" s="144">
        <v>-29968715</v>
      </c>
      <c r="C160" s="144">
        <v>-30308200</v>
      </c>
      <c r="D160" s="111"/>
    </row>
    <row r="161" spans="1:23" x14ac:dyDescent="0.3">
      <c r="A161" s="121" t="s">
        <v>184</v>
      </c>
      <c r="B161" s="148">
        <v>33568507</v>
      </c>
      <c r="C161" s="148">
        <v>38841174</v>
      </c>
      <c r="D161" s="115"/>
    </row>
    <row r="162" spans="1:23" x14ac:dyDescent="0.3">
      <c r="A162" s="119" t="s">
        <v>185</v>
      </c>
      <c r="B162" s="148">
        <v>-6421398</v>
      </c>
      <c r="C162" s="148">
        <v>-7401015</v>
      </c>
      <c r="D162" s="115"/>
    </row>
    <row r="163" spans="1:23" x14ac:dyDescent="0.3">
      <c r="A163" s="121" t="s">
        <v>822</v>
      </c>
      <c r="B163" s="148">
        <v>27147109</v>
      </c>
      <c r="C163" s="148">
        <v>31440159</v>
      </c>
      <c r="D163" s="115"/>
      <c r="W163" s="29"/>
    </row>
    <row r="164" spans="1:23" x14ac:dyDescent="0.3">
      <c r="D164" s="110"/>
    </row>
    <row r="165" spans="1:23" x14ac:dyDescent="0.3">
      <c r="A165" s="107" t="s">
        <v>186</v>
      </c>
      <c r="D165" s="110"/>
    </row>
    <row r="166" spans="1:23" x14ac:dyDescent="0.3">
      <c r="A166" s="108" t="s">
        <v>187</v>
      </c>
      <c r="D166" s="110"/>
    </row>
    <row r="167" spans="1:23" x14ac:dyDescent="0.3">
      <c r="A167" s="116" t="s">
        <v>188</v>
      </c>
      <c r="B167" s="140">
        <v>-1483912</v>
      </c>
      <c r="C167" s="140">
        <v>1667261</v>
      </c>
      <c r="D167" s="110"/>
    </row>
    <row r="168" spans="1:23" x14ac:dyDescent="0.3">
      <c r="A168" s="108" t="s">
        <v>189</v>
      </c>
      <c r="D168" s="110"/>
      <c r="W168" s="29"/>
    </row>
    <row r="169" spans="1:23" x14ac:dyDescent="0.3">
      <c r="A169" s="120" t="s">
        <v>190</v>
      </c>
      <c r="B169" s="141">
        <v>243248</v>
      </c>
      <c r="C169" s="141">
        <v>-316592</v>
      </c>
      <c r="D169" s="111"/>
    </row>
    <row r="170" spans="1:23" s="29" customFormat="1" x14ac:dyDescent="0.3">
      <c r="A170" s="108"/>
      <c r="B170" s="140">
        <v>-1240664</v>
      </c>
      <c r="C170" s="140">
        <v>1350669</v>
      </c>
      <c r="D170" s="110"/>
      <c r="F170" s="58"/>
      <c r="W170"/>
    </row>
    <row r="171" spans="1:23" x14ac:dyDescent="0.3">
      <c r="A171" s="122" t="s">
        <v>142</v>
      </c>
      <c r="B171" s="142">
        <v>469</v>
      </c>
      <c r="C171" s="142">
        <v>90</v>
      </c>
      <c r="D171" s="111"/>
    </row>
    <row r="172" spans="1:23" s="29" customFormat="1" x14ac:dyDescent="0.3">
      <c r="A172" s="123"/>
      <c r="B172" s="148">
        <v>-1240195</v>
      </c>
      <c r="C172" s="148">
        <v>1350759</v>
      </c>
      <c r="D172" s="111"/>
      <c r="F172" s="58"/>
      <c r="P172" s="58"/>
      <c r="Q172"/>
      <c r="R172"/>
      <c r="S172"/>
      <c r="T172"/>
      <c r="U172"/>
      <c r="V172"/>
      <c r="W172"/>
    </row>
    <row r="173" spans="1:23" x14ac:dyDescent="0.3">
      <c r="A173" s="108" t="s">
        <v>191</v>
      </c>
      <c r="D173" s="110"/>
      <c r="P173" s="58"/>
    </row>
    <row r="174" spans="1:23" x14ac:dyDescent="0.3">
      <c r="A174" s="116" t="s">
        <v>192</v>
      </c>
      <c r="D174" s="110"/>
      <c r="P174" s="58"/>
    </row>
    <row r="175" spans="1:23" s="152" customFormat="1" x14ac:dyDescent="0.3">
      <c r="A175" s="116" t="s">
        <v>935</v>
      </c>
      <c r="B175" s="138"/>
      <c r="C175" s="138"/>
      <c r="D175" s="110"/>
    </row>
    <row r="176" spans="1:23" x14ac:dyDescent="0.3">
      <c r="A176" s="116" t="s">
        <v>329</v>
      </c>
      <c r="B176" s="140">
        <v>6290838</v>
      </c>
      <c r="C176" s="140">
        <v>-1144615</v>
      </c>
      <c r="D176" s="110"/>
      <c r="P176" s="58"/>
    </row>
    <row r="177" spans="1:23" x14ac:dyDescent="0.3">
      <c r="A177" s="122" t="s">
        <v>194</v>
      </c>
      <c r="B177" s="141">
        <v>-1169409</v>
      </c>
      <c r="C177" s="141">
        <v>216194</v>
      </c>
      <c r="D177" s="111"/>
      <c r="P177" s="58"/>
    </row>
    <row r="178" spans="1:23" s="29" customFormat="1" x14ac:dyDescent="0.3">
      <c r="A178" s="108"/>
      <c r="B178" s="140">
        <v>5121429</v>
      </c>
      <c r="C178" s="140">
        <v>-928421</v>
      </c>
      <c r="D178" s="110"/>
      <c r="F178" s="58"/>
      <c r="P178" s="58"/>
      <c r="Q178"/>
      <c r="R178"/>
      <c r="S178"/>
      <c r="T178"/>
      <c r="U178"/>
      <c r="V178"/>
      <c r="W178"/>
    </row>
    <row r="179" spans="1:23" x14ac:dyDescent="0.3">
      <c r="A179" s="108" t="s">
        <v>143</v>
      </c>
      <c r="D179" s="110"/>
      <c r="P179" s="58"/>
    </row>
    <row r="180" spans="1:23" x14ac:dyDescent="0.3">
      <c r="A180" s="120" t="s">
        <v>144</v>
      </c>
      <c r="B180" s="140">
        <v>8108</v>
      </c>
      <c r="C180" s="140">
        <v>4568</v>
      </c>
      <c r="D180" s="111"/>
      <c r="P180" s="58"/>
    </row>
    <row r="181" spans="1:23" s="29" customFormat="1" x14ac:dyDescent="0.3">
      <c r="A181" s="123"/>
      <c r="B181" s="148">
        <v>5129537</v>
      </c>
      <c r="C181" s="148">
        <v>-923853</v>
      </c>
      <c r="D181" s="111"/>
      <c r="F181" s="58"/>
      <c r="P181" s="58"/>
      <c r="Q181"/>
      <c r="R181"/>
      <c r="S181"/>
      <c r="T181"/>
      <c r="U181"/>
      <c r="V181"/>
      <c r="W181"/>
    </row>
    <row r="182" spans="1:23" x14ac:dyDescent="0.3">
      <c r="A182" s="107" t="s">
        <v>195</v>
      </c>
      <c r="D182" s="110"/>
      <c r="P182" s="58"/>
    </row>
    <row r="183" spans="1:23" x14ac:dyDescent="0.3">
      <c r="A183" s="126" t="s">
        <v>196</v>
      </c>
      <c r="B183" s="140">
        <v>3889342</v>
      </c>
      <c r="C183" s="140">
        <v>426906</v>
      </c>
      <c r="D183" s="111"/>
      <c r="P183" s="58"/>
    </row>
    <row r="184" spans="1:23" ht="15" thickBot="1" x14ac:dyDescent="0.35">
      <c r="A184" s="124" t="s">
        <v>197</v>
      </c>
      <c r="B184" s="143">
        <v>31036451</v>
      </c>
      <c r="C184" s="143">
        <v>31867065</v>
      </c>
      <c r="D184" s="115"/>
      <c r="P184" s="58"/>
    </row>
    <row r="185" spans="1:23" s="29" customFormat="1" ht="15" thickTop="1" x14ac:dyDescent="0.3">
      <c r="A185" s="108"/>
      <c r="B185" s="140"/>
      <c r="C185" s="140"/>
      <c r="D185" s="110"/>
      <c r="F185" s="58"/>
      <c r="P185" s="58"/>
      <c r="Q185"/>
      <c r="R185"/>
      <c r="S185"/>
      <c r="T185"/>
      <c r="U185"/>
      <c r="V185"/>
      <c r="W185"/>
    </row>
    <row r="186" spans="1:23" x14ac:dyDescent="0.3">
      <c r="A186" s="107" t="s">
        <v>198</v>
      </c>
      <c r="B186" s="140"/>
      <c r="C186" s="140"/>
      <c r="D186" s="110"/>
      <c r="P186" s="101"/>
      <c r="Q186" s="101"/>
      <c r="R186" s="101"/>
      <c r="S186" s="101"/>
      <c r="T186" s="101"/>
      <c r="U186" s="101"/>
      <c r="V186" s="101"/>
      <c r="W186" s="101"/>
    </row>
    <row r="187" spans="1:23" x14ac:dyDescent="0.3">
      <c r="A187" s="125" t="s">
        <v>199</v>
      </c>
      <c r="B187" s="140"/>
      <c r="C187" s="140"/>
      <c r="D187" s="110"/>
      <c r="P187" s="58"/>
    </row>
    <row r="188" spans="1:23" x14ac:dyDescent="0.3">
      <c r="A188" s="116" t="s">
        <v>200</v>
      </c>
      <c r="B188" s="140">
        <v>27131109</v>
      </c>
      <c r="C188" s="140">
        <v>31422660</v>
      </c>
      <c r="D188" s="110"/>
      <c r="P188" s="58"/>
    </row>
    <row r="189" spans="1:23" x14ac:dyDescent="0.3">
      <c r="A189" s="120" t="s">
        <v>154</v>
      </c>
      <c r="B189" s="142">
        <v>16</v>
      </c>
      <c r="C189" s="142">
        <v>17499</v>
      </c>
      <c r="D189" s="111"/>
      <c r="P189" s="58"/>
    </row>
    <row r="190" spans="1:23" s="29" customFormat="1" ht="15" thickBot="1" x14ac:dyDescent="0.35">
      <c r="A190" s="124"/>
      <c r="B190" s="143">
        <v>27147109</v>
      </c>
      <c r="C190" s="143">
        <v>31440159</v>
      </c>
      <c r="D190" s="115"/>
      <c r="F190" s="58"/>
      <c r="P190" s="58"/>
      <c r="Q190"/>
      <c r="R190"/>
      <c r="S190"/>
      <c r="T190"/>
      <c r="U190"/>
      <c r="V190"/>
      <c r="W190"/>
    </row>
    <row r="191" spans="1:23" ht="15" thickTop="1" x14ac:dyDescent="0.3">
      <c r="A191" s="107" t="s">
        <v>201</v>
      </c>
      <c r="D191" s="110"/>
      <c r="P191" s="58"/>
    </row>
    <row r="192" spans="1:23" x14ac:dyDescent="0.3">
      <c r="A192" s="107" t="s">
        <v>202</v>
      </c>
      <c r="D192" s="110"/>
      <c r="P192" s="58"/>
    </row>
    <row r="193" spans="1:23" x14ac:dyDescent="0.3">
      <c r="A193" s="116" t="s">
        <v>200</v>
      </c>
      <c r="B193" s="140">
        <v>31018293</v>
      </c>
      <c r="C193" s="140">
        <v>31849276</v>
      </c>
      <c r="D193" s="110"/>
    </row>
    <row r="194" spans="1:23" x14ac:dyDescent="0.3">
      <c r="A194" s="120" t="s">
        <v>154</v>
      </c>
      <c r="B194" s="140">
        <v>18158</v>
      </c>
      <c r="C194" s="140">
        <v>17789</v>
      </c>
      <c r="D194" s="111"/>
    </row>
    <row r="195" spans="1:23" s="29" customFormat="1" ht="15" thickBot="1" x14ac:dyDescent="0.35">
      <c r="A195" s="124"/>
      <c r="B195" s="143">
        <v>31036451</v>
      </c>
      <c r="C195" s="143">
        <v>31867065</v>
      </c>
      <c r="D195" s="115"/>
      <c r="F195" s="58"/>
      <c r="W195"/>
    </row>
    <row r="196" spans="1:23" ht="15" thickTop="1" x14ac:dyDescent="0.3">
      <c r="A196" s="107" t="s">
        <v>203</v>
      </c>
      <c r="D196" s="110"/>
    </row>
    <row r="197" spans="1:23" x14ac:dyDescent="0.3">
      <c r="A197" s="125" t="s">
        <v>204</v>
      </c>
      <c r="B197" s="140"/>
      <c r="C197" s="140"/>
      <c r="D197" s="110"/>
    </row>
    <row r="198" spans="1:23" ht="15" thickBot="1" x14ac:dyDescent="0.35">
      <c r="A198" s="130" t="s">
        <v>205</v>
      </c>
      <c r="B198" s="147">
        <v>220</v>
      </c>
      <c r="C198" s="147">
        <v>255</v>
      </c>
      <c r="D198" s="115"/>
    </row>
    <row r="199" spans="1:23" ht="15" thickTop="1" x14ac:dyDescent="0.3"/>
    <row r="202" spans="1:23" ht="16.8" x14ac:dyDescent="0.4">
      <c r="A202" s="235" t="s">
        <v>160</v>
      </c>
      <c r="B202" s="235"/>
      <c r="C202" s="235"/>
      <c r="D202" s="235"/>
    </row>
    <row r="203" spans="1:23" ht="16.8" x14ac:dyDescent="0.4">
      <c r="A203" s="240" t="s">
        <v>206</v>
      </c>
      <c r="B203" s="240"/>
      <c r="C203" s="240"/>
      <c r="D203" s="240"/>
    </row>
    <row r="204" spans="1:23" x14ac:dyDescent="0.3">
      <c r="A204" s="239" t="s">
        <v>161</v>
      </c>
      <c r="B204" s="239"/>
      <c r="C204" s="239"/>
      <c r="D204" s="239"/>
    </row>
    <row r="205" spans="1:23" x14ac:dyDescent="0.3">
      <c r="A205" s="105"/>
      <c r="D205" s="105"/>
    </row>
    <row r="206" spans="1:23" ht="16.8" x14ac:dyDescent="0.4">
      <c r="A206" s="105"/>
      <c r="B206" s="235" t="s">
        <v>6</v>
      </c>
      <c r="C206" s="235"/>
      <c r="D206" s="235"/>
    </row>
    <row r="207" spans="1:23" x14ac:dyDescent="0.3">
      <c r="A207" s="106"/>
      <c r="B207" s="109">
        <v>44196</v>
      </c>
      <c r="C207" s="109">
        <v>44561</v>
      </c>
      <c r="D207" s="109">
        <v>44926</v>
      </c>
    </row>
    <row r="208" spans="1:23" x14ac:dyDescent="0.3">
      <c r="A208" s="107" t="s">
        <v>207</v>
      </c>
      <c r="B208" s="140"/>
      <c r="C208" s="140"/>
      <c r="D208" s="110"/>
    </row>
    <row r="209" spans="1:23" x14ac:dyDescent="0.3">
      <c r="A209" s="108" t="s">
        <v>208</v>
      </c>
      <c r="B209" s="140">
        <v>78589390</v>
      </c>
      <c r="C209" s="140">
        <v>87630904</v>
      </c>
      <c r="D209" s="110"/>
    </row>
    <row r="210" spans="1:23" x14ac:dyDescent="0.3">
      <c r="A210" s="108" t="s">
        <v>209</v>
      </c>
      <c r="B210" s="140">
        <v>3438074</v>
      </c>
      <c r="C210" s="140">
        <v>4787096</v>
      </c>
      <c r="D210" s="110"/>
    </row>
    <row r="211" spans="1:23" x14ac:dyDescent="0.3">
      <c r="A211" s="108" t="s">
        <v>210</v>
      </c>
      <c r="B211" s="140">
        <v>-11422371</v>
      </c>
      <c r="C211" s="140">
        <v>-9606910</v>
      </c>
      <c r="D211" s="110"/>
    </row>
    <row r="212" spans="1:23" s="101" customFormat="1" x14ac:dyDescent="0.3">
      <c r="A212" s="108" t="s">
        <v>892</v>
      </c>
      <c r="B212" s="140">
        <v>-1031589</v>
      </c>
      <c r="C212" s="140">
        <v>-2020877</v>
      </c>
      <c r="D212" s="110"/>
      <c r="W212" s="29"/>
    </row>
    <row r="213" spans="1:23" x14ac:dyDescent="0.3">
      <c r="A213" s="108" t="s">
        <v>211</v>
      </c>
      <c r="B213" s="140">
        <v>106142</v>
      </c>
      <c r="C213" s="140">
        <v>1488981</v>
      </c>
      <c r="D213" s="110"/>
    </row>
    <row r="214" spans="1:23" x14ac:dyDescent="0.3">
      <c r="A214" s="108" t="s">
        <v>212</v>
      </c>
      <c r="B214" s="140">
        <v>-26021802</v>
      </c>
      <c r="C214" s="140">
        <v>-27304565</v>
      </c>
      <c r="D214" s="110"/>
    </row>
    <row r="215" spans="1:23" x14ac:dyDescent="0.3">
      <c r="A215" s="108" t="s">
        <v>213</v>
      </c>
      <c r="B215" s="140">
        <v>-445180</v>
      </c>
      <c r="C215" s="140">
        <v>-440390</v>
      </c>
      <c r="D215" s="110"/>
    </row>
    <row r="216" spans="1:23" x14ac:dyDescent="0.3">
      <c r="A216" s="108" t="s">
        <v>214</v>
      </c>
      <c r="D216" s="110"/>
    </row>
    <row r="217" spans="1:23" x14ac:dyDescent="0.3">
      <c r="A217" s="116" t="s">
        <v>215</v>
      </c>
      <c r="D217" s="110"/>
    </row>
    <row r="218" spans="1:23" x14ac:dyDescent="0.3">
      <c r="A218" s="117" t="s">
        <v>216</v>
      </c>
      <c r="B218" s="140">
        <v>-3278195</v>
      </c>
      <c r="C218" s="140">
        <v>-5905153</v>
      </c>
      <c r="D218" s="110"/>
    </row>
    <row r="219" spans="1:23" x14ac:dyDescent="0.3">
      <c r="A219" s="108" t="s">
        <v>96</v>
      </c>
      <c r="B219" s="140">
        <v>2622554</v>
      </c>
      <c r="C219" s="140">
        <v>887455</v>
      </c>
      <c r="D219" s="110"/>
    </row>
    <row r="220" spans="1:23" x14ac:dyDescent="0.3">
      <c r="A220" s="108" t="s">
        <v>217</v>
      </c>
      <c r="B220" s="140">
        <v>1115402</v>
      </c>
      <c r="C220" s="140">
        <v>-2906339</v>
      </c>
      <c r="D220" s="110"/>
    </row>
    <row r="221" spans="1:23" x14ac:dyDescent="0.3">
      <c r="A221" s="108" t="s">
        <v>218</v>
      </c>
      <c r="B221" s="140">
        <v>30292</v>
      </c>
      <c r="C221" s="140">
        <v>1766963</v>
      </c>
      <c r="D221" s="110"/>
    </row>
    <row r="222" spans="1:23" x14ac:dyDescent="0.3">
      <c r="A222" s="108" t="s">
        <v>219</v>
      </c>
      <c r="B222" s="140">
        <v>-137243099</v>
      </c>
      <c r="C222" s="140">
        <v>-245707</v>
      </c>
      <c r="D222" s="110"/>
    </row>
    <row r="223" spans="1:23" x14ac:dyDescent="0.3">
      <c r="A223" s="108" t="s">
        <v>220</v>
      </c>
      <c r="B223" s="140">
        <v>9394072</v>
      </c>
      <c r="C223" s="140">
        <v>-51043093</v>
      </c>
      <c r="D223" s="110"/>
    </row>
    <row r="224" spans="1:23" x14ac:dyDescent="0.3">
      <c r="A224" s="108" t="s">
        <v>221</v>
      </c>
      <c r="B224" s="140">
        <v>2327408</v>
      </c>
      <c r="C224" s="140">
        <v>-400472</v>
      </c>
      <c r="D224" s="110"/>
    </row>
    <row r="225" spans="1:23" x14ac:dyDescent="0.3">
      <c r="A225" s="108" t="s">
        <v>222</v>
      </c>
      <c r="B225" s="140">
        <v>51267</v>
      </c>
      <c r="C225" s="140">
        <v>10292</v>
      </c>
      <c r="D225" s="110"/>
    </row>
    <row r="226" spans="1:23" x14ac:dyDescent="0.3">
      <c r="A226" s="108" t="s">
        <v>223</v>
      </c>
      <c r="B226" s="140">
        <v>-65298</v>
      </c>
      <c r="C226" s="140">
        <v>-840578</v>
      </c>
      <c r="D226" s="110"/>
    </row>
    <row r="227" spans="1:23" x14ac:dyDescent="0.3">
      <c r="A227" s="108" t="s">
        <v>224</v>
      </c>
      <c r="B227" s="140">
        <v>-2568705</v>
      </c>
      <c r="C227" s="140">
        <v>1059049</v>
      </c>
      <c r="D227" s="110"/>
      <c r="W227" s="101"/>
    </row>
    <row r="228" spans="1:23" x14ac:dyDescent="0.3">
      <c r="A228" s="108" t="s">
        <v>122</v>
      </c>
      <c r="B228" s="140">
        <v>135030737</v>
      </c>
      <c r="C228" s="140">
        <v>133511934</v>
      </c>
      <c r="D228" s="110"/>
    </row>
    <row r="229" spans="1:23" x14ac:dyDescent="0.3">
      <c r="A229" s="108" t="s">
        <v>123</v>
      </c>
      <c r="B229" s="140">
        <v>116126</v>
      </c>
      <c r="C229" s="140">
        <v>468387</v>
      </c>
      <c r="D229" s="110"/>
    </row>
    <row r="230" spans="1:23" x14ac:dyDescent="0.3">
      <c r="A230" s="108" t="s">
        <v>124</v>
      </c>
      <c r="B230" s="140">
        <v>3474062</v>
      </c>
      <c r="C230" s="140">
        <v>-206217</v>
      </c>
      <c r="D230" s="110"/>
    </row>
    <row r="231" spans="1:23" x14ac:dyDescent="0.3">
      <c r="A231" s="108" t="s">
        <v>127</v>
      </c>
      <c r="B231" s="140">
        <v>-921204</v>
      </c>
      <c r="C231" s="140">
        <v>2244249</v>
      </c>
      <c r="D231" s="110"/>
    </row>
    <row r="232" spans="1:23" x14ac:dyDescent="0.3">
      <c r="A232" s="108" t="s">
        <v>134</v>
      </c>
      <c r="B232" s="140">
        <v>4075180</v>
      </c>
      <c r="C232" s="140">
        <v>1372445</v>
      </c>
      <c r="D232" s="110"/>
    </row>
    <row r="233" spans="1:23" x14ac:dyDescent="0.3">
      <c r="A233" s="122" t="s">
        <v>225</v>
      </c>
      <c r="B233" s="141">
        <v>538599</v>
      </c>
      <c r="C233" s="141">
        <v>404360</v>
      </c>
      <c r="D233" s="111"/>
    </row>
    <row r="234" spans="1:23" x14ac:dyDescent="0.3">
      <c r="A234" s="107" t="s">
        <v>226</v>
      </c>
      <c r="B234" s="106"/>
      <c r="C234" s="106"/>
      <c r="D234" s="110"/>
    </row>
    <row r="235" spans="1:23" x14ac:dyDescent="0.3">
      <c r="A235" s="125" t="s">
        <v>227</v>
      </c>
      <c r="B235" s="151">
        <v>57911862</v>
      </c>
      <c r="C235" s="151">
        <v>134711814</v>
      </c>
      <c r="D235" s="110"/>
    </row>
    <row r="236" spans="1:23" x14ac:dyDescent="0.3">
      <c r="A236" s="122" t="s">
        <v>228</v>
      </c>
      <c r="B236" s="141">
        <v>-6932987</v>
      </c>
      <c r="C236" s="141">
        <v>-8525496</v>
      </c>
      <c r="D236" s="111"/>
    </row>
    <row r="237" spans="1:23" x14ac:dyDescent="0.3">
      <c r="A237" s="121" t="s">
        <v>931</v>
      </c>
      <c r="B237" s="145">
        <v>50978875</v>
      </c>
      <c r="C237" s="145">
        <v>126186318</v>
      </c>
      <c r="D237" s="113"/>
    </row>
    <row r="238" spans="1:23" s="29" customFormat="1" x14ac:dyDescent="0.3">
      <c r="A238" s="108"/>
      <c r="B238" s="140"/>
      <c r="C238" s="140"/>
      <c r="D238" s="110"/>
      <c r="F238" s="58"/>
      <c r="W238"/>
    </row>
    <row r="239" spans="1:23" x14ac:dyDescent="0.3">
      <c r="A239" s="107" t="s">
        <v>229</v>
      </c>
      <c r="B239" s="140"/>
      <c r="C239" s="140"/>
      <c r="D239" s="110"/>
    </row>
    <row r="240" spans="1:23" x14ac:dyDescent="0.3">
      <c r="A240" s="108" t="s">
        <v>230</v>
      </c>
      <c r="B240" s="140">
        <v>-130808823</v>
      </c>
      <c r="C240" s="140">
        <v>-128125285</v>
      </c>
      <c r="D240" s="110"/>
      <c r="W240" s="29"/>
    </row>
    <row r="241" spans="1:23" x14ac:dyDescent="0.3">
      <c r="A241" s="108" t="s">
        <v>231</v>
      </c>
      <c r="B241" s="140">
        <v>61671</v>
      </c>
      <c r="C241" s="140">
        <v>3656</v>
      </c>
      <c r="D241" s="110"/>
    </row>
    <row r="242" spans="1:23" x14ac:dyDescent="0.3">
      <c r="A242" s="108" t="s">
        <v>232</v>
      </c>
      <c r="D242" s="110"/>
    </row>
    <row r="243" spans="1:23" x14ac:dyDescent="0.3">
      <c r="A243" s="116" t="s">
        <v>233</v>
      </c>
      <c r="B243" s="140">
        <v>89587869</v>
      </c>
      <c r="C243" s="140">
        <v>90154180</v>
      </c>
      <c r="D243" s="110"/>
    </row>
    <row r="244" spans="1:23" x14ac:dyDescent="0.3">
      <c r="A244" s="108" t="s">
        <v>234</v>
      </c>
      <c r="B244" s="140">
        <v>-303726</v>
      </c>
      <c r="C244" s="140" t="s">
        <v>159</v>
      </c>
      <c r="D244" s="110"/>
    </row>
    <row r="245" spans="1:23" x14ac:dyDescent="0.3">
      <c r="A245" s="108" t="s">
        <v>235</v>
      </c>
      <c r="B245" s="140">
        <v>9147</v>
      </c>
      <c r="C245" s="140">
        <v>10034</v>
      </c>
      <c r="D245" s="110"/>
    </row>
    <row r="246" spans="1:23" x14ac:dyDescent="0.3">
      <c r="A246" s="108" t="s">
        <v>236</v>
      </c>
      <c r="B246" s="140">
        <v>-2282555</v>
      </c>
      <c r="C246" s="140">
        <v>-3061820</v>
      </c>
      <c r="D246" s="110"/>
    </row>
    <row r="247" spans="1:23" x14ac:dyDescent="0.3">
      <c r="A247" s="108" t="s">
        <v>237</v>
      </c>
      <c r="B247" s="140">
        <v>-391182</v>
      </c>
      <c r="C247" s="140">
        <v>-243632</v>
      </c>
      <c r="D247" s="110"/>
    </row>
    <row r="248" spans="1:23" x14ac:dyDescent="0.3">
      <c r="A248" s="122" t="s">
        <v>238</v>
      </c>
      <c r="B248" s="141">
        <v>9755</v>
      </c>
      <c r="C248" s="141">
        <v>15009</v>
      </c>
      <c r="D248" s="111"/>
    </row>
    <row r="249" spans="1:23" x14ac:dyDescent="0.3">
      <c r="A249" s="121" t="s">
        <v>932</v>
      </c>
      <c r="B249" s="145">
        <v>-44117844</v>
      </c>
      <c r="C249" s="145">
        <v>-41247858</v>
      </c>
      <c r="D249" s="113"/>
    </row>
    <row r="250" spans="1:23" x14ac:dyDescent="0.3">
      <c r="A250" s="158"/>
      <c r="D250" s="115"/>
    </row>
    <row r="251" spans="1:23" x14ac:dyDescent="0.3">
      <c r="B251" s="140"/>
      <c r="C251" s="140"/>
      <c r="D251" s="110"/>
    </row>
    <row r="252" spans="1:23" x14ac:dyDescent="0.3">
      <c r="A252" s="107" t="s">
        <v>240</v>
      </c>
      <c r="B252" s="140"/>
      <c r="C252" s="140"/>
      <c r="D252" s="110"/>
    </row>
    <row r="253" spans="1:23" s="101" customFormat="1" x14ac:dyDescent="0.3">
      <c r="A253" s="108" t="s">
        <v>893</v>
      </c>
      <c r="B253" s="140">
        <v>-762000</v>
      </c>
      <c r="C253" s="140">
        <v>-110000</v>
      </c>
      <c r="D253" s="110"/>
      <c r="W253"/>
    </row>
    <row r="254" spans="1:23" x14ac:dyDescent="0.3">
      <c r="A254" s="108" t="s">
        <v>241</v>
      </c>
      <c r="B254" s="140">
        <v>29096721</v>
      </c>
      <c r="C254" s="140">
        <v>7227273</v>
      </c>
      <c r="D254" s="110"/>
    </row>
    <row r="255" spans="1:23" x14ac:dyDescent="0.3">
      <c r="A255" s="108" t="s">
        <v>242</v>
      </c>
      <c r="B255" s="140">
        <v>-30118379</v>
      </c>
      <c r="C255" s="140">
        <v>-7559654</v>
      </c>
      <c r="D255" s="110"/>
    </row>
    <row r="256" spans="1:23" x14ac:dyDescent="0.3">
      <c r="A256" s="108" t="s">
        <v>243</v>
      </c>
      <c r="B256" s="140">
        <v>-13634221</v>
      </c>
      <c r="C256" s="140">
        <v>-13732840</v>
      </c>
      <c r="D256" s="110"/>
    </row>
    <row r="257" spans="1:23" x14ac:dyDescent="0.3">
      <c r="A257" s="108" t="s">
        <v>905</v>
      </c>
      <c r="B257" s="140">
        <v>896290</v>
      </c>
      <c r="C257" s="140">
        <v>674374</v>
      </c>
      <c r="D257" s="110"/>
    </row>
    <row r="258" spans="1:23" x14ac:dyDescent="0.3">
      <c r="A258" s="122" t="s">
        <v>906</v>
      </c>
      <c r="B258" s="141">
        <v>-1031679</v>
      </c>
      <c r="C258" s="141">
        <v>-597382</v>
      </c>
      <c r="D258" s="110"/>
    </row>
    <row r="259" spans="1:23" x14ac:dyDescent="0.3">
      <c r="A259" s="121" t="s">
        <v>933</v>
      </c>
      <c r="B259" s="145">
        <v>-15553268</v>
      </c>
      <c r="C259" s="145">
        <v>-14098229</v>
      </c>
      <c r="D259" s="110"/>
    </row>
    <row r="260" spans="1:23" x14ac:dyDescent="0.3">
      <c r="A260" s="159"/>
      <c r="D260" s="115"/>
    </row>
    <row r="261" spans="1:23" x14ac:dyDescent="0.3">
      <c r="A261" s="107" t="s">
        <v>245</v>
      </c>
      <c r="B261" s="142">
        <v>-8692237</v>
      </c>
      <c r="C261" s="140">
        <v>70840231</v>
      </c>
      <c r="D261" s="110"/>
    </row>
    <row r="262" spans="1:23" x14ac:dyDescent="0.3">
      <c r="A262" s="107" t="s">
        <v>246</v>
      </c>
      <c r="B262" s="140">
        <v>113067545</v>
      </c>
      <c r="C262" s="140">
        <v>106271237</v>
      </c>
      <c r="D262" s="110"/>
    </row>
    <row r="263" spans="1:23" x14ac:dyDescent="0.3">
      <c r="A263" s="107" t="s">
        <v>247</v>
      </c>
      <c r="D263" s="110"/>
      <c r="P263" s="58"/>
    </row>
    <row r="264" spans="1:23" x14ac:dyDescent="0.3">
      <c r="A264" s="126" t="s">
        <v>248</v>
      </c>
      <c r="B264" s="140">
        <v>1895929</v>
      </c>
      <c r="C264" s="140">
        <v>157217</v>
      </c>
      <c r="D264" s="111"/>
      <c r="P264" s="58"/>
    </row>
    <row r="265" spans="1:23" ht="15" thickBot="1" x14ac:dyDescent="0.35">
      <c r="A265" s="124" t="s">
        <v>249</v>
      </c>
      <c r="B265" s="143">
        <v>106271237</v>
      </c>
      <c r="C265" s="143">
        <v>177268685</v>
      </c>
      <c r="D265" s="115"/>
      <c r="P265" s="58"/>
    </row>
    <row r="266" spans="1:23" s="29" customFormat="1" ht="15" thickTop="1" x14ac:dyDescent="0.3">
      <c r="A266" s="108"/>
      <c r="B266" s="138"/>
      <c r="C266" s="138"/>
      <c r="D266" s="110"/>
      <c r="F266" s="58"/>
      <c r="P266" s="58"/>
      <c r="Q266"/>
      <c r="R266"/>
      <c r="S266"/>
      <c r="T266"/>
      <c r="U266"/>
      <c r="V266"/>
      <c r="W266"/>
    </row>
    <row r="267" spans="1:23" x14ac:dyDescent="0.3">
      <c r="A267" s="107" t="s">
        <v>250</v>
      </c>
      <c r="D267" s="110"/>
      <c r="P267" s="58"/>
    </row>
    <row r="268" spans="1:23" x14ac:dyDescent="0.3">
      <c r="A268" s="116" t="s">
        <v>91</v>
      </c>
      <c r="B268" s="140">
        <v>24322335</v>
      </c>
      <c r="C268" s="140">
        <v>23615635</v>
      </c>
      <c r="D268" s="110"/>
      <c r="P268" s="58"/>
    </row>
    <row r="269" spans="1:23" x14ac:dyDescent="0.3">
      <c r="A269" s="116" t="s">
        <v>92</v>
      </c>
      <c r="B269" s="140">
        <v>27482178</v>
      </c>
      <c r="C269" s="140">
        <v>65785161</v>
      </c>
      <c r="D269" s="110"/>
      <c r="P269" s="58"/>
    </row>
    <row r="270" spans="1:23" x14ac:dyDescent="0.3">
      <c r="A270" s="116" t="s">
        <v>251</v>
      </c>
      <c r="B270" s="140">
        <v>11973336</v>
      </c>
      <c r="C270" s="142">
        <v>11605371</v>
      </c>
      <c r="D270" s="110"/>
      <c r="P270" s="58"/>
    </row>
    <row r="271" spans="1:23" x14ac:dyDescent="0.3">
      <c r="A271" s="116" t="s">
        <v>252</v>
      </c>
      <c r="D271" s="110"/>
      <c r="P271" s="58"/>
    </row>
    <row r="272" spans="1:23" x14ac:dyDescent="0.3">
      <c r="A272" s="117" t="s">
        <v>934</v>
      </c>
      <c r="B272" s="142">
        <v>42493388</v>
      </c>
      <c r="C272" s="140">
        <v>76262518</v>
      </c>
      <c r="D272" s="110"/>
      <c r="P272" s="58"/>
    </row>
    <row r="273" spans="1:16" ht="15" thickBot="1" x14ac:dyDescent="0.35">
      <c r="A273" s="124" t="s">
        <v>253</v>
      </c>
      <c r="B273" s="143">
        <v>106271237</v>
      </c>
      <c r="C273" s="143">
        <v>177268685</v>
      </c>
      <c r="D273" s="115"/>
      <c r="P273" s="58"/>
    </row>
    <row r="274" spans="1:16" ht="15" thickTop="1" x14ac:dyDescent="0.3">
      <c r="P274" s="58"/>
    </row>
    <row r="275" spans="1:16" x14ac:dyDescent="0.3">
      <c r="P275" s="58"/>
    </row>
    <row r="276" spans="1:16" x14ac:dyDescent="0.3">
      <c r="P276" s="58"/>
    </row>
    <row r="277" spans="1:16" x14ac:dyDescent="0.3">
      <c r="P277" s="58"/>
    </row>
    <row r="278" spans="1:16" x14ac:dyDescent="0.3">
      <c r="P278" s="58"/>
    </row>
    <row r="279" spans="1:16" x14ac:dyDescent="0.3">
      <c r="P279" s="58"/>
    </row>
    <row r="280" spans="1:16" x14ac:dyDescent="0.3">
      <c r="P280" s="58"/>
    </row>
    <row r="281" spans="1:16" x14ac:dyDescent="0.3">
      <c r="P281" s="58"/>
    </row>
    <row r="282" spans="1:16" x14ac:dyDescent="0.3">
      <c r="P282" s="58"/>
    </row>
    <row r="283" spans="1:16" x14ac:dyDescent="0.3">
      <c r="P283" s="58"/>
    </row>
    <row r="284" spans="1:16" x14ac:dyDescent="0.3">
      <c r="P284" s="58"/>
    </row>
    <row r="285" spans="1:16" x14ac:dyDescent="0.3">
      <c r="P285" s="58"/>
    </row>
    <row r="286" spans="1:16" x14ac:dyDescent="0.3">
      <c r="P286" s="58"/>
    </row>
    <row r="287" spans="1:16" x14ac:dyDescent="0.3">
      <c r="P287" s="58"/>
    </row>
    <row r="288" spans="1:16" x14ac:dyDescent="0.3">
      <c r="P288" s="58"/>
    </row>
    <row r="289" spans="16:16" x14ac:dyDescent="0.3">
      <c r="P289" s="58"/>
    </row>
    <row r="290" spans="16:16" x14ac:dyDescent="0.3">
      <c r="P290" s="58"/>
    </row>
    <row r="291" spans="16:16" x14ac:dyDescent="0.3">
      <c r="P291" s="58"/>
    </row>
    <row r="292" spans="16:16" x14ac:dyDescent="0.3">
      <c r="P292" s="58"/>
    </row>
    <row r="293" spans="16:16" x14ac:dyDescent="0.3">
      <c r="P293" s="58"/>
    </row>
    <row r="294" spans="16:16" x14ac:dyDescent="0.3">
      <c r="P294" s="58"/>
    </row>
    <row r="295" spans="16:16" x14ac:dyDescent="0.3">
      <c r="P295" s="58"/>
    </row>
    <row r="296" spans="16:16" x14ac:dyDescent="0.3">
      <c r="P296" s="58"/>
    </row>
    <row r="297" spans="16:16" x14ac:dyDescent="0.3">
      <c r="P297" s="58"/>
    </row>
    <row r="298" spans="16:16" x14ac:dyDescent="0.3">
      <c r="P298" s="58"/>
    </row>
    <row r="299" spans="16:16" x14ac:dyDescent="0.3">
      <c r="P299" s="58"/>
    </row>
    <row r="300" spans="16:16" x14ac:dyDescent="0.3">
      <c r="P300" s="58"/>
    </row>
    <row r="301" spans="16:16" x14ac:dyDescent="0.3">
      <c r="P301" s="58"/>
    </row>
    <row r="302" spans="16:16" x14ac:dyDescent="0.3">
      <c r="P302" s="58"/>
    </row>
    <row r="303" spans="16:16" x14ac:dyDescent="0.3">
      <c r="P303" s="58"/>
    </row>
    <row r="304" spans="16:16" x14ac:dyDescent="0.3">
      <c r="P304" s="58"/>
    </row>
    <row r="305" spans="16:16" x14ac:dyDescent="0.3">
      <c r="P305" s="58"/>
    </row>
    <row r="306" spans="16:16" x14ac:dyDescent="0.3">
      <c r="P306" s="58"/>
    </row>
    <row r="307" spans="16:16" x14ac:dyDescent="0.3">
      <c r="P307" s="58"/>
    </row>
    <row r="308" spans="16:16" x14ac:dyDescent="0.3">
      <c r="P308" s="58"/>
    </row>
    <row r="309" spans="16:16" x14ac:dyDescent="0.3">
      <c r="P309" s="58"/>
    </row>
    <row r="310" spans="16:16" x14ac:dyDescent="0.3">
      <c r="P310" s="58"/>
    </row>
    <row r="311" spans="16:16" x14ac:dyDescent="0.3">
      <c r="P311" s="58"/>
    </row>
    <row r="312" spans="16:16" x14ac:dyDescent="0.3">
      <c r="P312" s="58"/>
    </row>
    <row r="313" spans="16:16" x14ac:dyDescent="0.3">
      <c r="P313" s="58"/>
    </row>
    <row r="314" spans="16:16" x14ac:dyDescent="0.3">
      <c r="P314" s="58"/>
    </row>
    <row r="315" spans="16:16" x14ac:dyDescent="0.3">
      <c r="P315" s="58"/>
    </row>
    <row r="316" spans="16:16" x14ac:dyDescent="0.3">
      <c r="P316" s="58"/>
    </row>
    <row r="317" spans="16:16" x14ac:dyDescent="0.3">
      <c r="P317" s="58"/>
    </row>
    <row r="318" spans="16:16" x14ac:dyDescent="0.3">
      <c r="P318" s="58"/>
    </row>
    <row r="319" spans="16:16" x14ac:dyDescent="0.3">
      <c r="P319" s="58"/>
    </row>
    <row r="320" spans="16:16" x14ac:dyDescent="0.3">
      <c r="P320" s="58"/>
    </row>
    <row r="321" spans="16:16" x14ac:dyDescent="0.3">
      <c r="P321" s="58"/>
    </row>
    <row r="322" spans="16:16" x14ac:dyDescent="0.3">
      <c r="P322" s="58"/>
    </row>
    <row r="323" spans="16:16" x14ac:dyDescent="0.3">
      <c r="P323" s="58"/>
    </row>
    <row r="324" spans="16:16" x14ac:dyDescent="0.3">
      <c r="P324" s="58"/>
    </row>
    <row r="325" spans="16:16" x14ac:dyDescent="0.3">
      <c r="P325" s="58"/>
    </row>
    <row r="326" spans="16:16" x14ac:dyDescent="0.3">
      <c r="P326" s="58"/>
    </row>
    <row r="327" spans="16:16" x14ac:dyDescent="0.3">
      <c r="P327" s="58"/>
    </row>
    <row r="328" spans="16:16" x14ac:dyDescent="0.3">
      <c r="P328" s="58"/>
    </row>
    <row r="329" spans="16:16" x14ac:dyDescent="0.3">
      <c r="P329" s="58"/>
    </row>
    <row r="330" spans="16:16" x14ac:dyDescent="0.3">
      <c r="P330" s="58"/>
    </row>
    <row r="331" spans="16:16" x14ac:dyDescent="0.3">
      <c r="P331" s="58"/>
    </row>
    <row r="332" spans="16:16" x14ac:dyDescent="0.3">
      <c r="P332" s="58"/>
    </row>
    <row r="333" spans="16:16" x14ac:dyDescent="0.3">
      <c r="P333" s="58"/>
    </row>
  </sheetData>
  <mergeCells count="19">
    <mergeCell ref="I2:M2"/>
    <mergeCell ref="G7:H7"/>
    <mergeCell ref="G4:H4"/>
    <mergeCell ref="A202:D202"/>
    <mergeCell ref="A203:D203"/>
    <mergeCell ref="B6:D6"/>
    <mergeCell ref="B134:D134"/>
    <mergeCell ref="A2:D2"/>
    <mergeCell ref="A3:D3"/>
    <mergeCell ref="A130:D130"/>
    <mergeCell ref="A131:D131"/>
    <mergeCell ref="A132:D132"/>
    <mergeCell ref="A4:D4"/>
    <mergeCell ref="B206:D206"/>
    <mergeCell ref="G2:H3"/>
    <mergeCell ref="G12:H12"/>
    <mergeCell ref="G19:H19"/>
    <mergeCell ref="G22:H22"/>
    <mergeCell ref="A204:D204"/>
  </mergeCells>
  <conditionalFormatting sqref="C1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{3F177D26-0A7B-44B6-851E-33C3CEAEA9E5}</x14:id>
        </ext>
      </extLst>
    </cfRule>
  </conditionalFormatting>
  <conditionalFormatting sqref="C9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{634DF2EB-9954-4233-AE8A-7E8565448FFB}</x14:id>
        </ext>
      </extLst>
    </cfRule>
  </conditionalFormatting>
  <conditionalFormatting sqref="C76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{755D066F-070B-4D4E-9937-0602E8E0F5D1}</x14:id>
        </ext>
      </extLst>
    </cfRule>
  </conditionalFormatting>
  <conditionalFormatting sqref="B146:C146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{3F9221B4-7EA9-4ABE-8E50-8E7054162865}</x14:id>
        </ext>
      </extLst>
    </cfRule>
  </conditionalFormatting>
  <conditionalFormatting sqref="B163:C16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{8175BBA5-7956-4527-8546-5CC51B89F311}</x14:id>
        </ext>
      </extLst>
    </cfRule>
  </conditionalFormatting>
  <conditionalFormatting sqref="B190:C190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{7FC8205F-64B7-4CC6-97A2-A2DBA5C0E90E}</x14:id>
        </ext>
      </extLst>
    </cfRule>
  </conditionalFormatting>
  <conditionalFormatting sqref="B188:C18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{C9B78CF1-F9B5-4D94-97FA-6E4C9CC9C0BF}</x14:id>
        </ext>
      </extLst>
    </cfRule>
  </conditionalFormatting>
  <conditionalFormatting sqref="B237:C23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{8AC7E703-A214-41B8-9A3C-C2C7CDE1D80D}</x14:id>
        </ext>
      </extLst>
    </cfRule>
  </conditionalFormatting>
  <conditionalFormatting sqref="B249:C24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{8EF4E27E-548D-43F1-A78D-17A914BBEC66}</x14:id>
        </ext>
      </extLst>
    </cfRule>
  </conditionalFormatting>
  <conditionalFormatting sqref="B273:C27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{209F0933-5602-441B-83FD-AA1E06D9E2C5}</x14:id>
        </ext>
      </extLst>
    </cfRule>
  </conditionalFormatting>
  <conditionalFormatting sqref="B7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{F72D295E-F115-4F36-9517-2A40A84F0A9A}</x14:id>
        </ext>
      </extLst>
    </cfRule>
  </conditionalFormatting>
  <conditionalFormatting sqref="B9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{BA188F00-0AEE-4BDF-9419-B8257AAEE04E}</x14:id>
        </ext>
      </extLst>
    </cfRule>
  </conditionalFormatting>
  <conditionalFormatting sqref="B12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{E919CF68-B7ED-4326-B218-08EB322EEF90}</x14:id>
        </ext>
      </extLst>
    </cfRule>
  </conditionalFormatting>
  <conditionalFormatting sqref="B124:C124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{014B2960-7A77-42DC-B588-6DCC060C12FB}</x14:id>
        </ext>
      </extLst>
    </cfRule>
  </conditionalFormatting>
  <conditionalFormatting sqref="A7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{6317239B-8FBD-4552-B3E1-C57568363F9C}</x14:id>
        </ext>
      </extLst>
    </cfRule>
  </conditionalFormatting>
  <conditionalFormatting sqref="A12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{6C0EDCAB-F9FE-4FEE-B844-F0E14194E91B}</x14:id>
        </ext>
      </extLst>
    </cfRule>
  </conditionalFormatting>
  <conditionalFormatting sqref="B259:C25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{0EF227BE-A030-4983-95D6-187F66865083}</x14:id>
        </ext>
      </extLst>
    </cfRule>
  </conditionalFormatting>
  <conditionalFormatting sqref="I5:M5">
    <cfRule type="colorScale" priority="19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M8">
    <cfRule type="colorScale" priority="17">
      <colorScale>
        <cfvo type="min"/>
        <cfvo type="max"/>
        <color rgb="FFFCFCFF"/>
        <color rgb="FFF8696B"/>
      </colorScale>
    </cfRule>
  </conditionalFormatting>
  <conditionalFormatting sqref="I9:M9">
    <cfRule type="colorScale" priority="16">
      <colorScale>
        <cfvo type="min"/>
        <cfvo type="max"/>
        <color rgb="FFFCFCFF"/>
        <color rgb="FFF8696B"/>
      </colorScale>
    </cfRule>
  </conditionalFormatting>
  <conditionalFormatting sqref="I10:M10">
    <cfRule type="colorScale" priority="15">
      <colorScale>
        <cfvo type="min"/>
        <cfvo type="max"/>
        <color rgb="FFFCFCFF"/>
        <color rgb="FFF8696B"/>
      </colorScale>
    </cfRule>
  </conditionalFormatting>
  <conditionalFormatting sqref="I13:M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4:M14">
    <cfRule type="colorScale" priority="13">
      <colorScale>
        <cfvo type="min"/>
        <cfvo type="max"/>
        <color rgb="FFFCFCFF"/>
        <color rgb="FF63BE7B"/>
      </colorScale>
    </cfRule>
  </conditionalFormatting>
  <conditionalFormatting sqref="I15:M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I16:M16">
    <cfRule type="colorScale" priority="10">
      <colorScale>
        <cfvo type="min"/>
        <cfvo type="max"/>
        <color rgb="FFFCFCFF"/>
        <color rgb="FFF8696B"/>
      </colorScale>
    </cfRule>
  </conditionalFormatting>
  <conditionalFormatting sqref="I17:M17">
    <cfRule type="colorScale" priority="9">
      <colorScale>
        <cfvo type="min"/>
        <cfvo type="max"/>
        <color rgb="FFFCFCFF"/>
        <color rgb="FF63BE7B"/>
      </colorScale>
    </cfRule>
  </conditionalFormatting>
  <conditionalFormatting sqref="I23:M23">
    <cfRule type="colorScale" priority="6">
      <colorScale>
        <cfvo type="min"/>
        <cfvo type="max"/>
        <color rgb="FFFCFCFF"/>
        <color rgb="FF63BE7B"/>
      </colorScale>
    </cfRule>
  </conditionalFormatting>
  <conditionalFormatting sqref="I24:M2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5:M25">
    <cfRule type="colorScale" priority="4">
      <colorScale>
        <cfvo type="min"/>
        <cfvo type="max"/>
        <color rgb="FFFCFCFF"/>
        <color rgb="FFF8696B"/>
      </colorScale>
    </cfRule>
  </conditionalFormatting>
  <conditionalFormatting sqref="I26:M26">
    <cfRule type="colorScale" priority="3">
      <colorScale>
        <cfvo type="min"/>
        <cfvo type="max"/>
        <color rgb="FFFCFCFF"/>
        <color rgb="FFF8696B"/>
      </colorScale>
    </cfRule>
  </conditionalFormatting>
  <conditionalFormatting sqref="I20:M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177D26-0A7B-44B6-851E-33C3CEAEA9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C126</xm:sqref>
        </x14:conditionalFormatting>
        <x14:conditionalFormatting xmlns:xm="http://schemas.microsoft.com/office/excel/2006/main">
          <x14:cfRule type="dataBar" id="{634DF2EB-9954-4233-AE8A-7E8565448F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C97</xm:sqref>
        </x14:conditionalFormatting>
        <x14:conditionalFormatting xmlns:xm="http://schemas.microsoft.com/office/excel/2006/main">
          <x14:cfRule type="dataBar" id="{755D066F-070B-4D4E-9937-0602E8E0F5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C76</xm:sqref>
        </x14:conditionalFormatting>
        <x14:conditionalFormatting xmlns:xm="http://schemas.microsoft.com/office/excel/2006/main">
          <x14:cfRule type="dataBar" id="{3F9221B4-7EA9-4ABE-8E50-8E70541628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B146:C146</xm:sqref>
        </x14:conditionalFormatting>
        <x14:conditionalFormatting xmlns:xm="http://schemas.microsoft.com/office/excel/2006/main">
          <x14:cfRule type="dataBar" id="{8175BBA5-7956-4527-8546-5CC51B89F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B163:C163</xm:sqref>
        </x14:conditionalFormatting>
        <x14:conditionalFormatting xmlns:xm="http://schemas.microsoft.com/office/excel/2006/main">
          <x14:cfRule type="dataBar" id="{7FC8205F-64B7-4CC6-97A2-A2DBA5C0E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B190:C190</xm:sqref>
        </x14:conditionalFormatting>
        <x14:conditionalFormatting xmlns:xm="http://schemas.microsoft.com/office/excel/2006/main">
          <x14:cfRule type="dataBar" id="{C9B78CF1-F9B5-4D94-97FA-6E4C9CC9C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B188:C188</xm:sqref>
        </x14:conditionalFormatting>
        <x14:conditionalFormatting xmlns:xm="http://schemas.microsoft.com/office/excel/2006/main">
          <x14:cfRule type="dataBar" id="{8AC7E703-A214-41B8-9A3C-C2C7CDE1D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B237:C237</xm:sqref>
        </x14:conditionalFormatting>
        <x14:conditionalFormatting xmlns:xm="http://schemas.microsoft.com/office/excel/2006/main">
          <x14:cfRule type="dataBar" id="{8EF4E27E-548D-43F1-A78D-17A914BBE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B249:C249</xm:sqref>
        </x14:conditionalFormatting>
        <x14:conditionalFormatting xmlns:xm="http://schemas.microsoft.com/office/excel/2006/main">
          <x14:cfRule type="dataBar" id="{209F0933-5602-441B-83FD-AA1E06D9E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B273:C273</xm:sqref>
        </x14:conditionalFormatting>
        <x14:conditionalFormatting xmlns:xm="http://schemas.microsoft.com/office/excel/2006/main">
          <x14:cfRule type="dataBar" id="{F72D295E-F115-4F36-9517-2A40A84F0A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BA188F00-0AEE-4BDF-9419-B8257AAEE0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919CF68-B7ED-4326-B218-08EB322EEF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014B2960-7A77-42DC-B588-6DCC060C12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B124:C124</xm:sqref>
        </x14:conditionalFormatting>
        <x14:conditionalFormatting xmlns:xm="http://schemas.microsoft.com/office/excel/2006/main">
          <x14:cfRule type="dataBar" id="{6317239B-8FBD-4552-B3E1-C57568363F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A76</xm:sqref>
        </x14:conditionalFormatting>
        <x14:conditionalFormatting xmlns:xm="http://schemas.microsoft.com/office/excel/2006/main">
          <x14:cfRule type="dataBar" id="{6C0EDCAB-F9FE-4FEE-B844-F0E14194E9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A126</xm:sqref>
        </x14:conditionalFormatting>
        <x14:conditionalFormatting xmlns:xm="http://schemas.microsoft.com/office/excel/2006/main">
          <x14:cfRule type="dataBar" id="{0EF227BE-A030-4983-95D6-187F668650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B259:C259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3559-8E66-4946-A9D6-175B07245FCE}">
  <sheetPr>
    <tabColor rgb="FF00B050"/>
  </sheetPr>
  <dimension ref="A1:AL511"/>
  <sheetViews>
    <sheetView showGridLines="0" zoomScale="85" zoomScaleNormal="85" workbookViewId="0">
      <selection activeCell="A2" sqref="A2:D2"/>
    </sheetView>
  </sheetViews>
  <sheetFormatPr defaultRowHeight="14.4" x14ac:dyDescent="0.3"/>
  <cols>
    <col min="1" max="1" width="46.33203125" style="108" bestFit="1" customWidth="1"/>
    <col min="2" max="3" width="14.109375" style="138" bestFit="1" customWidth="1"/>
    <col min="4" max="4" width="14.109375" style="138" customWidth="1"/>
    <col min="5" max="5" width="8.88671875" style="182"/>
    <col min="6" max="6" width="16.33203125" bestFit="1" customWidth="1"/>
    <col min="8" max="8" width="30.109375" customWidth="1"/>
    <col min="23" max="23" width="5.109375" customWidth="1"/>
    <col min="31" max="31" width="5.109375" customWidth="1"/>
  </cols>
  <sheetData>
    <row r="1" spans="1:38" x14ac:dyDescent="0.3">
      <c r="A1" s="105"/>
    </row>
    <row r="2" spans="1:38" ht="18" x14ac:dyDescent="0.4">
      <c r="A2" s="235" t="s">
        <v>493</v>
      </c>
      <c r="B2" s="235"/>
      <c r="C2" s="235"/>
      <c r="D2" s="235"/>
      <c r="E2" s="183"/>
      <c r="G2" s="236" t="s">
        <v>936</v>
      </c>
      <c r="H2" s="236"/>
      <c r="I2" s="243" t="s">
        <v>7</v>
      </c>
      <c r="J2" s="243"/>
      <c r="K2" s="243"/>
      <c r="L2" s="243"/>
      <c r="M2" s="243"/>
      <c r="P2" s="246" t="s">
        <v>2</v>
      </c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</row>
    <row r="3" spans="1:38" ht="16.8" x14ac:dyDescent="0.4">
      <c r="A3" s="240" t="s">
        <v>90</v>
      </c>
      <c r="B3" s="240"/>
      <c r="C3" s="240"/>
      <c r="D3" s="240"/>
      <c r="E3" s="184"/>
      <c r="G3" s="236"/>
      <c r="H3" s="236"/>
      <c r="I3" s="181">
        <v>2017</v>
      </c>
      <c r="J3" s="181">
        <v>2018</v>
      </c>
      <c r="K3" s="181">
        <v>2019</v>
      </c>
      <c r="L3" s="181">
        <v>2020</v>
      </c>
      <c r="M3" s="181">
        <v>2021</v>
      </c>
      <c r="P3" s="245" t="s">
        <v>8</v>
      </c>
      <c r="Q3" s="245"/>
      <c r="R3" s="245"/>
      <c r="S3" s="245"/>
      <c r="T3" s="245"/>
      <c r="U3" s="245"/>
      <c r="V3" s="245"/>
      <c r="X3" s="245" t="s">
        <v>16</v>
      </c>
      <c r="Y3" s="245"/>
      <c r="Z3" s="245"/>
      <c r="AA3" s="245"/>
      <c r="AB3" s="245"/>
      <c r="AC3" s="245"/>
      <c r="AD3" s="245"/>
      <c r="AF3" s="245" t="s">
        <v>867</v>
      </c>
      <c r="AG3" s="245"/>
      <c r="AH3" s="245"/>
      <c r="AI3" s="245"/>
      <c r="AJ3" s="245"/>
      <c r="AK3" s="245"/>
      <c r="AL3" s="245"/>
    </row>
    <row r="4" spans="1:38" ht="16.2" x14ac:dyDescent="0.4">
      <c r="A4" s="239" t="s">
        <v>161</v>
      </c>
      <c r="B4" s="239"/>
      <c r="C4" s="239"/>
      <c r="D4" s="155"/>
      <c r="G4" s="244" t="s">
        <v>8</v>
      </c>
      <c r="H4" s="244"/>
      <c r="I4" s="108"/>
      <c r="J4" s="108"/>
      <c r="K4" s="108"/>
      <c r="L4" s="108"/>
      <c r="M4" s="108"/>
      <c r="P4" s="44"/>
      <c r="Q4" s="44"/>
      <c r="R4" s="44"/>
      <c r="S4" s="44"/>
      <c r="T4" s="44"/>
      <c r="U4" s="44"/>
      <c r="V4" s="44"/>
      <c r="X4" s="44"/>
      <c r="Y4" s="44"/>
      <c r="Z4" s="44"/>
      <c r="AA4" s="44"/>
      <c r="AB4" s="44"/>
      <c r="AC4" s="44"/>
      <c r="AD4" s="44"/>
    </row>
    <row r="5" spans="1:38" ht="16.2" x14ac:dyDescent="0.4">
      <c r="A5" s="105"/>
      <c r="G5" s="58"/>
      <c r="H5" s="3" t="s">
        <v>966</v>
      </c>
      <c r="I5" s="131">
        <v>0.21640000000000001</v>
      </c>
      <c r="J5" s="131">
        <v>0.20960000000000001</v>
      </c>
      <c r="K5" s="131">
        <v>0.21390000000000001</v>
      </c>
      <c r="L5" s="131">
        <v>0.19900000000000001</v>
      </c>
      <c r="M5" s="131">
        <v>0.19400000000000001</v>
      </c>
    </row>
    <row r="6" spans="1:38" ht="16.8" x14ac:dyDescent="0.4">
      <c r="A6" s="105"/>
      <c r="B6" s="235" t="s">
        <v>7</v>
      </c>
      <c r="C6" s="235"/>
      <c r="D6" s="153"/>
      <c r="G6" s="58"/>
      <c r="H6" s="58"/>
      <c r="I6" s="108"/>
      <c r="J6" s="108"/>
      <c r="K6" s="131"/>
      <c r="L6" s="131"/>
      <c r="M6" s="108"/>
    </row>
    <row r="7" spans="1:38" ht="16.2" x14ac:dyDescent="0.4">
      <c r="A7" s="106"/>
      <c r="B7" s="139">
        <v>44196</v>
      </c>
      <c r="C7" s="139">
        <v>44560</v>
      </c>
      <c r="D7" s="139"/>
      <c r="G7" s="244" t="s">
        <v>12</v>
      </c>
      <c r="H7" s="244"/>
      <c r="I7" s="108"/>
      <c r="J7" s="108"/>
      <c r="K7" s="131"/>
      <c r="L7" s="131"/>
      <c r="M7" s="108"/>
      <c r="AF7" s="102"/>
      <c r="AG7" s="102"/>
      <c r="AH7" s="102"/>
      <c r="AI7" s="102"/>
      <c r="AJ7" s="102"/>
      <c r="AK7" s="102"/>
      <c r="AL7" s="102"/>
    </row>
    <row r="8" spans="1:38" ht="16.2" x14ac:dyDescent="0.4">
      <c r="A8" s="107" t="s">
        <v>120</v>
      </c>
      <c r="B8" s="140"/>
      <c r="C8" s="140"/>
      <c r="D8" s="140"/>
      <c r="G8" s="58"/>
      <c r="H8" s="3" t="s">
        <v>13</v>
      </c>
      <c r="I8" s="131">
        <v>3.7600000000000001E-2</v>
      </c>
      <c r="J8" s="131">
        <v>3.4000000000000002E-2</v>
      </c>
      <c r="K8" s="131">
        <v>2.8799999999999999E-2</v>
      </c>
      <c r="L8" s="131">
        <v>5.3600000000000002E-2</v>
      </c>
      <c r="M8" s="131">
        <v>5.0999999999999997E-2</v>
      </c>
      <c r="AF8" s="102"/>
      <c r="AG8" s="102"/>
      <c r="AH8" s="102"/>
      <c r="AI8" s="102"/>
      <c r="AJ8" s="102"/>
      <c r="AK8" s="102"/>
      <c r="AL8" s="102"/>
    </row>
    <row r="9" spans="1:38" ht="16.2" x14ac:dyDescent="0.4">
      <c r="A9" s="108" t="s">
        <v>91</v>
      </c>
      <c r="B9" s="140">
        <v>26225089</v>
      </c>
      <c r="C9" s="140">
        <v>23948485</v>
      </c>
      <c r="D9" s="140"/>
      <c r="G9" s="58"/>
      <c r="H9" s="3" t="s">
        <v>14</v>
      </c>
      <c r="I9" s="131">
        <v>3.4500000000000003E-2</v>
      </c>
      <c r="J9" s="131">
        <v>2.7900000000000001E-2</v>
      </c>
      <c r="K9" s="131">
        <v>2.3900000000000001E-2</v>
      </c>
      <c r="L9" s="131">
        <v>3.2899999999999999E-2</v>
      </c>
      <c r="M9" s="131">
        <v>3.0599999999999999E-2</v>
      </c>
      <c r="X9" s="44"/>
      <c r="Y9" s="44"/>
      <c r="Z9" s="44"/>
      <c r="AA9" s="44"/>
      <c r="AB9" s="44"/>
      <c r="AC9" s="44"/>
      <c r="AD9" s="44"/>
    </row>
    <row r="10" spans="1:38" ht="16.2" x14ac:dyDescent="0.4">
      <c r="A10" s="108" t="s">
        <v>92</v>
      </c>
      <c r="B10" s="140">
        <v>52238679</v>
      </c>
      <c r="C10" s="140">
        <v>99023492</v>
      </c>
      <c r="D10" s="140"/>
      <c r="G10" s="58"/>
      <c r="H10" s="3" t="s">
        <v>15</v>
      </c>
      <c r="I10" s="131">
        <v>1.06E-2</v>
      </c>
      <c r="J10" s="131">
        <v>6.7000000000000002E-3</v>
      </c>
      <c r="K10" s="131">
        <v>8.3999999999999995E-3</v>
      </c>
      <c r="L10" s="131">
        <v>4.3E-3</v>
      </c>
      <c r="M10" s="131">
        <v>4.3E-3</v>
      </c>
    </row>
    <row r="11" spans="1:38" x14ac:dyDescent="0.3">
      <c r="A11" s="108" t="s">
        <v>461</v>
      </c>
      <c r="G11" s="58"/>
      <c r="H11" s="58"/>
      <c r="I11" s="108"/>
      <c r="J11" s="108"/>
      <c r="K11" s="131"/>
      <c r="L11" s="131"/>
      <c r="M11" s="108"/>
    </row>
    <row r="12" spans="1:38" ht="16.2" x14ac:dyDescent="0.4">
      <c r="A12" s="116" t="s">
        <v>102</v>
      </c>
      <c r="B12" s="140">
        <v>1879755</v>
      </c>
      <c r="C12" s="140">
        <v>256308</v>
      </c>
      <c r="D12" s="140"/>
      <c r="G12" s="244" t="s">
        <v>16</v>
      </c>
      <c r="H12" s="244"/>
      <c r="I12" s="108"/>
      <c r="J12" s="108"/>
      <c r="K12" s="131"/>
      <c r="L12" s="131"/>
      <c r="M12" s="108"/>
    </row>
    <row r="13" spans="1:38" ht="16.2" x14ac:dyDescent="0.4">
      <c r="A13" s="120" t="s">
        <v>103</v>
      </c>
      <c r="B13" s="141">
        <v>24619317</v>
      </c>
      <c r="C13" s="141">
        <v>25185353</v>
      </c>
      <c r="D13" s="142"/>
      <c r="G13" s="4"/>
      <c r="H13" s="3" t="s">
        <v>17</v>
      </c>
      <c r="I13" s="131">
        <v>0.14530000000000001</v>
      </c>
      <c r="J13" s="131">
        <v>0.1623</v>
      </c>
      <c r="K13" s="131">
        <v>0.15079999999999999</v>
      </c>
      <c r="L13" s="131">
        <v>9.3600000000000003E-2</v>
      </c>
      <c r="M13" s="131">
        <v>0.15079999999999999</v>
      </c>
      <c r="X13" s="44"/>
      <c r="Y13" s="44"/>
      <c r="Z13" s="44"/>
      <c r="AA13" s="44"/>
      <c r="AB13" s="44"/>
      <c r="AC13" s="44"/>
      <c r="AD13" s="44"/>
      <c r="AF13" s="44"/>
      <c r="AG13" s="44"/>
      <c r="AH13" s="44"/>
      <c r="AI13" s="44"/>
      <c r="AJ13" s="44"/>
      <c r="AK13" s="44"/>
      <c r="AL13" s="44"/>
    </row>
    <row r="14" spans="1:38" s="44" customFormat="1" ht="16.2" x14ac:dyDescent="0.4">
      <c r="A14" s="108"/>
      <c r="B14" s="142">
        <v>26499072</v>
      </c>
      <c r="C14" s="142">
        <v>25441661</v>
      </c>
      <c r="D14" s="142"/>
      <c r="E14" s="182"/>
      <c r="G14" s="4"/>
      <c r="H14" s="3" t="s">
        <v>18</v>
      </c>
      <c r="I14" s="131">
        <v>2.7199999999999998E-2</v>
      </c>
      <c r="J14" s="131">
        <v>3.1699999999999999E-2</v>
      </c>
      <c r="K14" s="131">
        <v>3.0300000000000001E-2</v>
      </c>
      <c r="L14" s="131">
        <v>1.6400000000000001E-2</v>
      </c>
      <c r="M14" s="131">
        <v>2.4199999999999999E-2</v>
      </c>
      <c r="X14"/>
      <c r="Y14"/>
      <c r="Z14"/>
      <c r="AA14"/>
      <c r="AB14"/>
      <c r="AC14"/>
      <c r="AD14"/>
      <c r="AF14"/>
      <c r="AG14"/>
      <c r="AH14"/>
      <c r="AI14"/>
      <c r="AJ14"/>
      <c r="AK14"/>
      <c r="AL14"/>
    </row>
    <row r="15" spans="1:38" ht="16.2" x14ac:dyDescent="0.4">
      <c r="A15" s="116" t="s">
        <v>471</v>
      </c>
      <c r="G15" s="4"/>
      <c r="H15" s="3" t="s">
        <v>19</v>
      </c>
      <c r="I15" s="131">
        <v>5.6300000000000003E-2</v>
      </c>
      <c r="J15" s="131">
        <v>5.5199999999999999E-2</v>
      </c>
      <c r="K15" s="131">
        <v>5.4600000000000003E-2</v>
      </c>
      <c r="L15" s="131">
        <v>4.48E-2</v>
      </c>
      <c r="M15" s="131">
        <v>4.6699999999999998E-2</v>
      </c>
    </row>
    <row r="16" spans="1:38" ht="16.2" x14ac:dyDescent="0.4">
      <c r="A16" s="120" t="s">
        <v>472</v>
      </c>
      <c r="B16" s="141">
        <v>-77112</v>
      </c>
      <c r="C16" s="141">
        <v>-24043</v>
      </c>
      <c r="D16" s="142"/>
      <c r="G16" s="4"/>
      <c r="H16" s="3" t="s">
        <v>20</v>
      </c>
      <c r="I16" s="131">
        <v>0.7117</v>
      </c>
      <c r="J16" s="131">
        <v>0.66479999999999995</v>
      </c>
      <c r="K16" s="131">
        <v>0.6744</v>
      </c>
      <c r="L16" s="131">
        <v>0.80030000000000001</v>
      </c>
      <c r="M16" s="131">
        <v>0.68819999999999992</v>
      </c>
    </row>
    <row r="17" spans="1:38" ht="16.2" x14ac:dyDescent="0.4">
      <c r="A17" s="116" t="s">
        <v>473</v>
      </c>
      <c r="B17" s="140">
        <v>26421960</v>
      </c>
      <c r="C17" s="140">
        <v>25417618</v>
      </c>
      <c r="D17" s="140"/>
      <c r="G17" s="4"/>
      <c r="H17" s="3" t="s">
        <v>21</v>
      </c>
      <c r="I17" s="132">
        <f>(203390145+336912644)/(203390145+336912644+275503802)</f>
        <v>0.66229274801237781</v>
      </c>
      <c r="J17" s="132">
        <f>(200505998+338600773)/(200505998+338600773+301807201)</f>
        <v>0.64109622262287724</v>
      </c>
      <c r="K17" s="131">
        <f>(236397211+2315853233)/(236397211+2315853233+262855097)</f>
        <v>0.90662691214531621</v>
      </c>
      <c r="L17" s="131">
        <f>(283986067+338698937)/(283986067+338698937+286271302)</f>
        <v>0.68505493596300548</v>
      </c>
      <c r="M17" s="132">
        <f>(383469642+463127965)/(383469642+463127965+367387460)</f>
        <v>0.69737069261660034</v>
      </c>
    </row>
    <row r="18" spans="1:38" s="44" customFormat="1" x14ac:dyDescent="0.3">
      <c r="A18" s="108"/>
      <c r="B18" s="138"/>
      <c r="C18" s="138"/>
      <c r="D18" s="138"/>
      <c r="E18" s="182"/>
      <c r="G18" s="58"/>
      <c r="H18" s="58"/>
      <c r="I18" s="108"/>
      <c r="J18" s="108"/>
      <c r="K18" s="131"/>
      <c r="L18" s="131"/>
      <c r="M18" s="108"/>
      <c r="P18"/>
      <c r="Q18"/>
      <c r="R18"/>
      <c r="S18"/>
      <c r="T18"/>
      <c r="U18"/>
      <c r="V18"/>
      <c r="X18"/>
      <c r="Y18"/>
      <c r="Z18"/>
      <c r="AA18"/>
      <c r="AB18"/>
      <c r="AC18"/>
      <c r="AD18"/>
      <c r="AF18"/>
      <c r="AG18"/>
      <c r="AH18"/>
      <c r="AI18"/>
      <c r="AJ18"/>
      <c r="AK18"/>
      <c r="AL18"/>
    </row>
    <row r="19" spans="1:38" ht="16.2" x14ac:dyDescent="0.4">
      <c r="A19" s="108" t="s">
        <v>917</v>
      </c>
      <c r="G19" s="244" t="s">
        <v>0</v>
      </c>
      <c r="H19" s="244"/>
      <c r="I19" s="108"/>
      <c r="J19" s="108"/>
      <c r="K19" s="131"/>
      <c r="L19" s="131"/>
      <c r="M19" s="108"/>
    </row>
    <row r="20" spans="1:38" ht="16.2" x14ac:dyDescent="0.4">
      <c r="A20" s="116" t="s">
        <v>102</v>
      </c>
      <c r="B20" s="142">
        <v>3132589</v>
      </c>
      <c r="C20" s="142">
        <v>2381154</v>
      </c>
      <c r="D20" s="142"/>
      <c r="G20" s="58"/>
      <c r="H20" s="3" t="s">
        <v>24</v>
      </c>
      <c r="I20" s="131">
        <v>0.88109999999999999</v>
      </c>
      <c r="J20" s="131">
        <v>0.96740000000000004</v>
      </c>
      <c r="K20" s="131">
        <v>0.9637</v>
      </c>
      <c r="L20" s="131">
        <v>0.82950000000000002</v>
      </c>
      <c r="M20" s="131">
        <v>0.83289999999999997</v>
      </c>
      <c r="P20" s="245" t="s">
        <v>12</v>
      </c>
      <c r="Q20" s="245"/>
      <c r="R20" s="245"/>
      <c r="S20" s="245"/>
      <c r="T20" s="245"/>
      <c r="U20" s="245"/>
      <c r="V20" s="245"/>
    </row>
    <row r="21" spans="1:38" ht="16.2" x14ac:dyDescent="0.4">
      <c r="A21" s="120" t="s">
        <v>103</v>
      </c>
      <c r="B21" s="141">
        <v>79310030</v>
      </c>
      <c r="C21" s="141">
        <v>45404037</v>
      </c>
      <c r="D21" s="142"/>
      <c r="G21" s="244" t="s">
        <v>867</v>
      </c>
      <c r="H21" s="244"/>
      <c r="I21" s="108"/>
      <c r="J21" s="108"/>
      <c r="K21" s="108"/>
      <c r="L21" s="108"/>
      <c r="M21" s="108"/>
    </row>
    <row r="22" spans="1:38" s="44" customFormat="1" ht="16.2" x14ac:dyDescent="0.4">
      <c r="A22" s="108"/>
      <c r="B22" s="140">
        <v>82442619</v>
      </c>
      <c r="C22" s="140">
        <v>47785191</v>
      </c>
      <c r="D22" s="140"/>
      <c r="E22" s="182"/>
      <c r="G22" s="58"/>
      <c r="H22" s="3" t="s">
        <v>83</v>
      </c>
      <c r="I22" s="133">
        <v>446.75</v>
      </c>
      <c r="J22" s="133">
        <v>541.45000000000005</v>
      </c>
      <c r="K22" s="133">
        <v>594.85</v>
      </c>
      <c r="L22" s="133">
        <v>370.55</v>
      </c>
      <c r="M22" s="133">
        <v>554.95000000000005</v>
      </c>
      <c r="X22"/>
      <c r="Y22"/>
      <c r="Z22"/>
      <c r="AA22"/>
      <c r="AB22"/>
      <c r="AC22"/>
      <c r="AD22"/>
      <c r="AF22"/>
      <c r="AG22"/>
      <c r="AH22"/>
      <c r="AI22"/>
      <c r="AJ22"/>
      <c r="AK22"/>
      <c r="AL22"/>
    </row>
    <row r="23" spans="1:38" ht="16.2" x14ac:dyDescent="0.4">
      <c r="A23" s="116" t="s">
        <v>471</v>
      </c>
      <c r="G23" s="58"/>
      <c r="H23" s="3" t="s">
        <v>866</v>
      </c>
      <c r="I23" s="133">
        <v>3679.79</v>
      </c>
      <c r="J23" s="133">
        <v>4003.47</v>
      </c>
      <c r="K23" s="133">
        <v>4524.5600000000004</v>
      </c>
      <c r="L23" s="133">
        <v>4194.72</v>
      </c>
      <c r="M23" s="133">
        <v>4710.6499999999996</v>
      </c>
    </row>
    <row r="24" spans="1:38" ht="16.2" x14ac:dyDescent="0.4">
      <c r="A24" s="120" t="s">
        <v>472</v>
      </c>
      <c r="B24" s="141">
        <v>-46772</v>
      </c>
      <c r="C24" s="141">
        <v>-1675</v>
      </c>
      <c r="D24" s="142"/>
      <c r="G24" s="58"/>
      <c r="H24" s="3" t="s">
        <v>865</v>
      </c>
      <c r="I24" s="133">
        <v>17.91</v>
      </c>
      <c r="J24" s="133">
        <v>13.62</v>
      </c>
      <c r="K24" s="133">
        <v>12.9</v>
      </c>
      <c r="L24" s="133">
        <v>17.07</v>
      </c>
      <c r="M24" s="133">
        <v>12.88</v>
      </c>
    </row>
    <row r="25" spans="1:38" ht="16.2" x14ac:dyDescent="0.4">
      <c r="A25" s="116" t="s">
        <v>473</v>
      </c>
      <c r="B25" s="140">
        <v>82395847</v>
      </c>
      <c r="C25" s="140">
        <v>47783516</v>
      </c>
      <c r="D25" s="140"/>
      <c r="G25" s="58"/>
      <c r="H25" s="3" t="s">
        <v>84</v>
      </c>
      <c r="I25" s="133">
        <v>2.17</v>
      </c>
      <c r="J25" s="133">
        <v>1.84</v>
      </c>
      <c r="K25" s="133">
        <v>1.7</v>
      </c>
      <c r="L25" s="133">
        <v>1.51</v>
      </c>
      <c r="M25" s="133">
        <v>1.52</v>
      </c>
    </row>
    <row r="26" spans="1:38" s="44" customFormat="1" x14ac:dyDescent="0.3">
      <c r="A26" s="108"/>
      <c r="B26" s="138"/>
      <c r="C26" s="138"/>
      <c r="D26" s="138"/>
      <c r="E26" s="182"/>
      <c r="G26" s="58"/>
      <c r="H26" s="58"/>
      <c r="I26" s="58"/>
      <c r="J26" s="58"/>
      <c r="K26" s="58"/>
      <c r="L26" s="58"/>
      <c r="M26" s="58"/>
      <c r="P26" s="102"/>
      <c r="Q26" s="102"/>
      <c r="R26" s="102"/>
      <c r="S26" s="102"/>
      <c r="T26" s="102"/>
      <c r="U26" s="102"/>
      <c r="V26" s="102"/>
      <c r="AF26"/>
      <c r="AG26"/>
      <c r="AH26"/>
      <c r="AI26"/>
      <c r="AJ26"/>
      <c r="AK26"/>
      <c r="AL26"/>
    </row>
    <row r="27" spans="1:38" x14ac:dyDescent="0.3">
      <c r="A27" s="108" t="s">
        <v>258</v>
      </c>
      <c r="G27" s="58"/>
      <c r="H27" s="58"/>
      <c r="I27" s="58"/>
      <c r="J27" s="58"/>
      <c r="K27" s="58"/>
      <c r="L27" s="58"/>
      <c r="M27" s="58"/>
    </row>
    <row r="28" spans="1:38" x14ac:dyDescent="0.3">
      <c r="A28" s="116" t="s">
        <v>102</v>
      </c>
      <c r="B28" s="140">
        <v>26860359</v>
      </c>
      <c r="C28" s="140">
        <v>30552825</v>
      </c>
      <c r="D28" s="140"/>
      <c r="P28" s="102"/>
      <c r="Q28" s="102"/>
      <c r="R28" s="102"/>
      <c r="S28" s="102"/>
      <c r="T28" s="102"/>
      <c r="U28" s="102"/>
      <c r="V28" s="102"/>
    </row>
    <row r="29" spans="1:38" x14ac:dyDescent="0.3">
      <c r="A29" s="120" t="s">
        <v>103</v>
      </c>
      <c r="B29" s="141">
        <v>63373320</v>
      </c>
      <c r="C29" s="141">
        <v>67282450</v>
      </c>
      <c r="D29" s="142"/>
    </row>
    <row r="30" spans="1:38" s="44" customFormat="1" x14ac:dyDescent="0.3">
      <c r="A30" s="108"/>
      <c r="B30" s="140">
        <v>90233679</v>
      </c>
      <c r="C30" s="140">
        <v>97835275</v>
      </c>
      <c r="D30" s="140"/>
      <c r="E30" s="182"/>
      <c r="P30"/>
      <c r="Q30"/>
      <c r="R30"/>
      <c r="S30"/>
      <c r="T30"/>
      <c r="U30"/>
      <c r="V30"/>
      <c r="X30"/>
      <c r="Y30"/>
      <c r="Z30"/>
      <c r="AA30"/>
      <c r="AB30"/>
      <c r="AC30"/>
      <c r="AD30"/>
      <c r="AF30"/>
      <c r="AG30"/>
      <c r="AH30"/>
      <c r="AI30"/>
      <c r="AJ30"/>
      <c r="AK30"/>
      <c r="AL30"/>
    </row>
    <row r="31" spans="1:38" x14ac:dyDescent="0.3">
      <c r="A31" s="116" t="s">
        <v>474</v>
      </c>
      <c r="X31" s="44"/>
      <c r="Y31" s="44"/>
      <c r="Z31" s="44"/>
      <c r="AA31" s="44"/>
      <c r="AB31" s="44"/>
      <c r="AC31" s="44"/>
      <c r="AD31" s="44"/>
    </row>
    <row r="32" spans="1:38" x14ac:dyDescent="0.3">
      <c r="A32" s="116" t="s">
        <v>475</v>
      </c>
      <c r="P32" s="44"/>
      <c r="Q32" s="44"/>
      <c r="R32" s="44"/>
      <c r="S32" s="44"/>
      <c r="T32" s="44"/>
      <c r="U32" s="44"/>
      <c r="V32" s="44"/>
    </row>
    <row r="33" spans="1:38" x14ac:dyDescent="0.3">
      <c r="A33" s="116" t="s">
        <v>476</v>
      </c>
    </row>
    <row r="34" spans="1:38" x14ac:dyDescent="0.3">
      <c r="A34" s="116" t="s">
        <v>477</v>
      </c>
    </row>
    <row r="35" spans="1:38" x14ac:dyDescent="0.3">
      <c r="A35" s="116" t="s">
        <v>478</v>
      </c>
      <c r="V35">
        <v>1</v>
      </c>
    </row>
    <row r="36" spans="1:38" x14ac:dyDescent="0.3">
      <c r="A36" s="116" t="s">
        <v>479</v>
      </c>
      <c r="P36" s="44"/>
      <c r="Q36" s="44"/>
      <c r="R36" s="44"/>
      <c r="S36" s="44"/>
      <c r="T36" s="44"/>
      <c r="U36" s="44"/>
      <c r="V36" s="44"/>
    </row>
    <row r="37" spans="1:38" x14ac:dyDescent="0.3">
      <c r="A37" s="116" t="s">
        <v>480</v>
      </c>
      <c r="X37" s="44"/>
      <c r="Y37" s="44"/>
      <c r="Z37" s="44"/>
      <c r="AA37" s="44"/>
      <c r="AB37" s="44"/>
      <c r="AC37" s="44"/>
      <c r="AD37" s="44"/>
    </row>
    <row r="38" spans="1:38" ht="16.2" x14ac:dyDescent="0.4">
      <c r="A38" s="120" t="s">
        <v>472</v>
      </c>
      <c r="B38" s="141">
        <v>336394</v>
      </c>
      <c r="C38" s="141">
        <v>268395</v>
      </c>
      <c r="D38" s="142"/>
      <c r="AF38" s="245" t="s">
        <v>0</v>
      </c>
      <c r="AG38" s="245"/>
      <c r="AH38" s="245"/>
      <c r="AI38" s="245"/>
      <c r="AJ38" s="245"/>
      <c r="AK38" s="245"/>
      <c r="AL38" s="245"/>
    </row>
    <row r="39" spans="1:38" x14ac:dyDescent="0.3">
      <c r="A39" s="116" t="s">
        <v>473</v>
      </c>
      <c r="B39" s="142">
        <v>90570073</v>
      </c>
      <c r="C39" s="142">
        <v>98103670</v>
      </c>
      <c r="D39" s="142"/>
    </row>
    <row r="40" spans="1:38" s="44" customFormat="1" x14ac:dyDescent="0.3">
      <c r="A40" s="108"/>
      <c r="B40" s="138"/>
      <c r="C40" s="138"/>
      <c r="D40" s="138"/>
      <c r="E40" s="182"/>
      <c r="X40"/>
      <c r="Y40"/>
      <c r="Z40"/>
      <c r="AA40"/>
      <c r="AB40"/>
      <c r="AC40"/>
      <c r="AD40"/>
      <c r="AF40"/>
      <c r="AG40"/>
      <c r="AH40"/>
      <c r="AI40"/>
      <c r="AJ40"/>
      <c r="AK40"/>
      <c r="AL40"/>
    </row>
    <row r="41" spans="1:38" x14ac:dyDescent="0.3">
      <c r="A41" s="108" t="s">
        <v>481</v>
      </c>
    </row>
    <row r="42" spans="1:38" x14ac:dyDescent="0.3">
      <c r="A42" s="116" t="s">
        <v>102</v>
      </c>
      <c r="B42" s="140">
        <v>178743845</v>
      </c>
      <c r="C42" s="140">
        <v>289054774</v>
      </c>
      <c r="D42" s="140"/>
    </row>
    <row r="43" spans="1:38" x14ac:dyDescent="0.3">
      <c r="A43" s="108" t="s">
        <v>918</v>
      </c>
    </row>
    <row r="44" spans="1:38" x14ac:dyDescent="0.3">
      <c r="A44" s="116" t="s">
        <v>102</v>
      </c>
      <c r="B44" s="140">
        <v>14016134</v>
      </c>
      <c r="C44" s="140">
        <v>13067399</v>
      </c>
      <c r="D44" s="140"/>
      <c r="P44" s="44"/>
      <c r="Q44" s="44"/>
      <c r="R44" s="44"/>
      <c r="S44" s="44"/>
      <c r="T44" s="44"/>
      <c r="U44" s="44"/>
      <c r="V44" s="44"/>
      <c r="AF44" s="102"/>
      <c r="AG44" s="102"/>
      <c r="AH44" s="102"/>
      <c r="AI44" s="102"/>
      <c r="AJ44" s="102"/>
      <c r="AK44" s="102"/>
      <c r="AL44" s="102"/>
    </row>
    <row r="45" spans="1:38" x14ac:dyDescent="0.3">
      <c r="A45" s="120" t="s">
        <v>103</v>
      </c>
      <c r="B45" s="141">
        <v>15979730</v>
      </c>
      <c r="C45" s="141">
        <v>16230869</v>
      </c>
      <c r="D45" s="142"/>
      <c r="AF45" s="102"/>
      <c r="AG45" s="102"/>
      <c r="AH45" s="102"/>
      <c r="AI45" s="102"/>
      <c r="AJ45" s="102"/>
      <c r="AK45" s="102"/>
      <c r="AL45" s="102"/>
    </row>
    <row r="46" spans="1:38" s="44" customFormat="1" x14ac:dyDescent="0.3">
      <c r="A46" s="108"/>
      <c r="B46" s="140">
        <v>29995864</v>
      </c>
      <c r="C46" s="140">
        <v>29298268</v>
      </c>
      <c r="D46" s="140"/>
      <c r="E46" s="182"/>
      <c r="P46"/>
      <c r="Q46"/>
      <c r="R46"/>
      <c r="S46"/>
      <c r="T46"/>
      <c r="U46"/>
      <c r="V46"/>
      <c r="X46" s="102"/>
      <c r="Y46" s="102"/>
      <c r="Z46" s="102"/>
      <c r="AA46" s="102"/>
      <c r="AB46" s="102"/>
      <c r="AC46" s="102"/>
      <c r="AD46" s="102"/>
      <c r="AF46" s="102"/>
      <c r="AG46" s="102"/>
      <c r="AH46" s="102"/>
      <c r="AI46" s="102"/>
      <c r="AJ46" s="102"/>
      <c r="AK46" s="102"/>
      <c r="AL46" s="102"/>
    </row>
    <row r="47" spans="1:38" x14ac:dyDescent="0.3">
      <c r="A47" s="120" t="s">
        <v>482</v>
      </c>
      <c r="B47" s="141">
        <v>-1687776</v>
      </c>
      <c r="C47" s="141">
        <v>-1480721</v>
      </c>
      <c r="D47" s="142"/>
    </row>
    <row r="48" spans="1:38" x14ac:dyDescent="0.3">
      <c r="A48" s="116" t="s">
        <v>473</v>
      </c>
      <c r="B48" s="140">
        <v>28308088</v>
      </c>
      <c r="C48" s="140">
        <v>27817547</v>
      </c>
      <c r="D48" s="140"/>
      <c r="P48" s="44"/>
      <c r="Q48" s="44"/>
      <c r="R48" s="44"/>
      <c r="S48" s="44"/>
      <c r="T48" s="44"/>
      <c r="U48" s="44"/>
      <c r="V48" s="44"/>
      <c r="X48" s="102"/>
      <c r="Y48" s="102"/>
      <c r="Z48" s="102"/>
      <c r="AA48" s="102"/>
      <c r="AB48" s="102"/>
      <c r="AC48" s="102"/>
      <c r="AD48" s="102"/>
    </row>
    <row r="49" spans="1:38" x14ac:dyDescent="0.3">
      <c r="B49" s="140"/>
      <c r="C49" s="140"/>
      <c r="D49" s="140"/>
    </row>
    <row r="50" spans="1:38" x14ac:dyDescent="0.3">
      <c r="A50" s="108" t="s">
        <v>919</v>
      </c>
      <c r="B50" s="140"/>
      <c r="C50" s="140"/>
      <c r="D50" s="140"/>
    </row>
    <row r="51" spans="1:38" x14ac:dyDescent="0.3">
      <c r="A51" s="116" t="s">
        <v>420</v>
      </c>
      <c r="B51" s="140"/>
      <c r="C51" s="140"/>
      <c r="D51" s="140"/>
    </row>
    <row r="52" spans="1:38" s="102" customFormat="1" x14ac:dyDescent="0.3">
      <c r="A52" s="116" t="s">
        <v>102</v>
      </c>
      <c r="B52" s="140" t="s">
        <v>159</v>
      </c>
      <c r="C52" s="140">
        <v>2850956</v>
      </c>
      <c r="D52" s="140"/>
      <c r="E52" s="182"/>
      <c r="P52"/>
      <c r="Q52"/>
      <c r="R52"/>
      <c r="S52"/>
      <c r="T52"/>
      <c r="U52"/>
      <c r="V52"/>
      <c r="X52"/>
      <c r="Y52"/>
      <c r="Z52"/>
      <c r="AA52"/>
      <c r="AB52"/>
      <c r="AC52"/>
      <c r="AD52"/>
      <c r="AF52"/>
      <c r="AG52"/>
      <c r="AH52"/>
      <c r="AI52"/>
      <c r="AJ52"/>
      <c r="AK52"/>
      <c r="AL52"/>
    </row>
    <row r="53" spans="1:38" x14ac:dyDescent="0.3">
      <c r="A53" s="120" t="s">
        <v>103</v>
      </c>
      <c r="B53" s="141">
        <v>55094456</v>
      </c>
      <c r="C53" s="141">
        <v>24466044</v>
      </c>
      <c r="D53" s="142"/>
    </row>
    <row r="54" spans="1:38" s="102" customFormat="1" x14ac:dyDescent="0.3">
      <c r="A54" s="108"/>
      <c r="B54" s="140">
        <v>55094456</v>
      </c>
      <c r="C54" s="140">
        <v>27317000</v>
      </c>
      <c r="D54" s="140"/>
      <c r="E54" s="182"/>
      <c r="P54" s="44"/>
      <c r="Q54" s="44"/>
      <c r="R54" s="44"/>
      <c r="S54" s="44"/>
      <c r="T54" s="44"/>
      <c r="U54" s="44"/>
      <c r="V54" s="44"/>
      <c r="X54"/>
      <c r="Y54"/>
      <c r="Z54"/>
      <c r="AA54"/>
      <c r="AB54"/>
      <c r="AC54"/>
      <c r="AD54"/>
    </row>
    <row r="55" spans="1:38" x14ac:dyDescent="0.3">
      <c r="A55" s="108" t="s">
        <v>483</v>
      </c>
    </row>
    <row r="56" spans="1:38" x14ac:dyDescent="0.3">
      <c r="A56" s="116" t="s">
        <v>102</v>
      </c>
      <c r="B56" s="140">
        <v>199976</v>
      </c>
      <c r="C56" s="142">
        <v>160416</v>
      </c>
      <c r="D56" s="142"/>
    </row>
    <row r="57" spans="1:38" x14ac:dyDescent="0.3">
      <c r="A57" s="120" t="s">
        <v>103</v>
      </c>
      <c r="B57" s="141">
        <v>2378971</v>
      </c>
      <c r="C57" s="141">
        <v>1509422</v>
      </c>
      <c r="D57" s="142"/>
    </row>
    <row r="58" spans="1:38" s="44" customFormat="1" x14ac:dyDescent="0.3">
      <c r="A58" s="108"/>
      <c r="B58" s="142">
        <v>2578947</v>
      </c>
      <c r="C58" s="140">
        <v>1669838</v>
      </c>
      <c r="D58" s="140"/>
      <c r="E58" s="182"/>
      <c r="X58"/>
      <c r="Y58"/>
      <c r="Z58"/>
      <c r="AA58"/>
      <c r="AB58"/>
      <c r="AC58"/>
      <c r="AD58"/>
      <c r="AF58"/>
      <c r="AG58"/>
      <c r="AH58"/>
      <c r="AI58"/>
      <c r="AJ58"/>
      <c r="AK58"/>
      <c r="AL58"/>
    </row>
    <row r="59" spans="1:38" x14ac:dyDescent="0.3">
      <c r="A59" s="108" t="s">
        <v>920</v>
      </c>
    </row>
    <row r="60" spans="1:38" x14ac:dyDescent="0.3">
      <c r="A60" s="108" t="s">
        <v>102</v>
      </c>
      <c r="B60" s="140">
        <v>188255212</v>
      </c>
      <c r="C60" s="140">
        <v>186803646</v>
      </c>
      <c r="D60" s="140"/>
      <c r="X60" s="44"/>
      <c r="Y60" s="44"/>
      <c r="Z60" s="44"/>
      <c r="AA60" s="44"/>
      <c r="AB60" s="44"/>
      <c r="AC60" s="44"/>
      <c r="AD60" s="44"/>
    </row>
    <row r="61" spans="1:38" x14ac:dyDescent="0.3">
      <c r="A61" s="122" t="s">
        <v>103</v>
      </c>
      <c r="B61" s="141">
        <v>753812475</v>
      </c>
      <c r="C61" s="141">
        <v>839421181</v>
      </c>
      <c r="D61" s="142"/>
    </row>
    <row r="62" spans="1:38" s="44" customFormat="1" x14ac:dyDescent="0.3">
      <c r="A62" s="108"/>
      <c r="B62" s="140">
        <v>942067687</v>
      </c>
      <c r="C62" s="142">
        <v>1026224827</v>
      </c>
      <c r="D62" s="142"/>
      <c r="E62" s="182"/>
      <c r="P62"/>
      <c r="Q62"/>
      <c r="R62"/>
      <c r="S62"/>
      <c r="T62"/>
      <c r="U62"/>
      <c r="V62"/>
      <c r="X62"/>
      <c r="Y62"/>
      <c r="Z62"/>
      <c r="AA62"/>
      <c r="AB62"/>
      <c r="AC62"/>
      <c r="AD62"/>
      <c r="AF62"/>
      <c r="AG62"/>
      <c r="AH62"/>
      <c r="AI62"/>
      <c r="AJ62"/>
      <c r="AK62"/>
      <c r="AL62"/>
    </row>
    <row r="63" spans="1:38" x14ac:dyDescent="0.3">
      <c r="A63" s="116" t="s">
        <v>471</v>
      </c>
    </row>
    <row r="64" spans="1:38" x14ac:dyDescent="0.3">
      <c r="A64" s="120" t="s">
        <v>472</v>
      </c>
      <c r="B64" s="141">
        <v>-65016458</v>
      </c>
      <c r="C64" s="141">
        <v>-68588680</v>
      </c>
      <c r="D64" s="142"/>
    </row>
    <row r="65" spans="1:30" x14ac:dyDescent="0.3">
      <c r="A65" s="116" t="s">
        <v>473</v>
      </c>
      <c r="B65" s="142">
        <v>877051229</v>
      </c>
      <c r="C65" s="140">
        <v>957636147</v>
      </c>
      <c r="D65" s="140"/>
      <c r="X65" s="44"/>
      <c r="Y65" s="44"/>
      <c r="Z65" s="44"/>
      <c r="AA65" s="44"/>
      <c r="AB65" s="44"/>
      <c r="AC65" s="44"/>
      <c r="AD65" s="44"/>
    </row>
    <row r="66" spans="1:30" s="44" customFormat="1" x14ac:dyDescent="0.3">
      <c r="A66" s="108"/>
      <c r="B66" s="138"/>
      <c r="C66" s="138"/>
      <c r="D66" s="138"/>
      <c r="E66" s="182"/>
      <c r="X66"/>
      <c r="Y66"/>
      <c r="Z66"/>
      <c r="AA66"/>
      <c r="AB66"/>
      <c r="AC66"/>
      <c r="AD66"/>
    </row>
    <row r="67" spans="1:30" x14ac:dyDescent="0.3">
      <c r="A67" s="108" t="s">
        <v>221</v>
      </c>
    </row>
    <row r="68" spans="1:30" x14ac:dyDescent="0.3">
      <c r="A68" s="116" t="s">
        <v>102</v>
      </c>
      <c r="B68" s="140">
        <v>6867</v>
      </c>
      <c r="C68" s="142">
        <v>7287</v>
      </c>
      <c r="D68" s="142"/>
    </row>
    <row r="69" spans="1:30" x14ac:dyDescent="0.3">
      <c r="A69" s="120" t="s">
        <v>103</v>
      </c>
      <c r="B69" s="141">
        <v>19071541</v>
      </c>
      <c r="C69" s="141">
        <v>19101035</v>
      </c>
      <c r="D69" s="142"/>
      <c r="X69" s="44"/>
      <c r="Y69" s="44"/>
      <c r="Z69" s="44"/>
      <c r="AA69" s="44"/>
      <c r="AB69" s="44"/>
      <c r="AC69" s="44"/>
      <c r="AD69" s="44"/>
    </row>
    <row r="70" spans="1:30" s="44" customFormat="1" x14ac:dyDescent="0.3">
      <c r="A70" s="108"/>
      <c r="B70" s="142">
        <v>19078408</v>
      </c>
      <c r="C70" s="140">
        <v>19108322</v>
      </c>
      <c r="D70" s="140"/>
      <c r="E70" s="182"/>
      <c r="P70"/>
      <c r="Q70"/>
      <c r="R70"/>
      <c r="S70"/>
      <c r="T70"/>
      <c r="U70"/>
      <c r="V70"/>
      <c r="X70"/>
      <c r="Y70"/>
      <c r="Z70"/>
      <c r="AA70"/>
      <c r="AB70"/>
      <c r="AC70"/>
      <c r="AD70"/>
    </row>
    <row r="71" spans="1:30" x14ac:dyDescent="0.3">
      <c r="A71" s="116" t="s">
        <v>471</v>
      </c>
    </row>
    <row r="72" spans="1:30" x14ac:dyDescent="0.3">
      <c r="A72" s="120" t="s">
        <v>472</v>
      </c>
      <c r="B72" s="141">
        <v>-428509</v>
      </c>
      <c r="C72" s="141">
        <v>-475015</v>
      </c>
      <c r="D72" s="142"/>
    </row>
    <row r="73" spans="1:30" x14ac:dyDescent="0.3">
      <c r="A73" s="116" t="s">
        <v>473</v>
      </c>
      <c r="B73" s="140">
        <v>18649899</v>
      </c>
      <c r="C73" s="140">
        <v>18633307</v>
      </c>
      <c r="D73" s="140"/>
      <c r="X73" s="44"/>
      <c r="Y73" s="44"/>
      <c r="Z73" s="44"/>
      <c r="AA73" s="44"/>
      <c r="AB73" s="44"/>
      <c r="AC73" s="44"/>
      <c r="AD73" s="44"/>
    </row>
    <row r="74" spans="1:30" s="44" customFormat="1" x14ac:dyDescent="0.3">
      <c r="A74" s="108"/>
      <c r="B74" s="138"/>
      <c r="C74" s="138"/>
      <c r="D74" s="138"/>
      <c r="E74" s="182"/>
      <c r="P74"/>
      <c r="Q74"/>
      <c r="R74"/>
      <c r="S74"/>
      <c r="T74"/>
      <c r="U74"/>
      <c r="V74"/>
      <c r="X74"/>
      <c r="Y74"/>
      <c r="Z74"/>
      <c r="AA74"/>
      <c r="AB74"/>
      <c r="AC74"/>
      <c r="AD74"/>
    </row>
    <row r="75" spans="1:30" x14ac:dyDescent="0.3">
      <c r="A75" s="108" t="s">
        <v>658</v>
      </c>
    </row>
    <row r="76" spans="1:30" x14ac:dyDescent="0.3">
      <c r="A76" s="108" t="s">
        <v>103</v>
      </c>
      <c r="B76" s="140">
        <v>3581422</v>
      </c>
      <c r="C76" s="140">
        <v>4823773</v>
      </c>
      <c r="D76" s="140"/>
      <c r="P76" s="44"/>
      <c r="Q76" s="44"/>
      <c r="R76" s="44"/>
      <c r="S76" s="44"/>
      <c r="T76" s="44"/>
      <c r="U76" s="44"/>
      <c r="V76" s="44"/>
    </row>
    <row r="77" spans="1:30" x14ac:dyDescent="0.3">
      <c r="A77" s="116" t="s">
        <v>471</v>
      </c>
    </row>
    <row r="78" spans="1:30" x14ac:dyDescent="0.3">
      <c r="A78" s="120" t="s">
        <v>472</v>
      </c>
      <c r="B78" s="141">
        <v>-58955</v>
      </c>
      <c r="C78" s="141">
        <v>-129967</v>
      </c>
      <c r="D78" s="142"/>
    </row>
    <row r="79" spans="1:30" x14ac:dyDescent="0.3">
      <c r="A79" s="116" t="s">
        <v>473</v>
      </c>
      <c r="B79" s="140">
        <v>3522467</v>
      </c>
      <c r="C79" s="140">
        <v>4693806</v>
      </c>
      <c r="D79" s="140"/>
    </row>
    <row r="80" spans="1:30" s="44" customFormat="1" x14ac:dyDescent="0.3">
      <c r="A80" s="108"/>
      <c r="B80" s="138"/>
      <c r="C80" s="138"/>
      <c r="D80" s="138"/>
      <c r="E80" s="182"/>
      <c r="P80"/>
      <c r="Q80"/>
      <c r="R80"/>
      <c r="S80"/>
      <c r="T80"/>
      <c r="U80"/>
      <c r="V80"/>
      <c r="X80"/>
      <c r="Y80"/>
      <c r="Z80"/>
      <c r="AA80"/>
      <c r="AB80"/>
      <c r="AC80"/>
      <c r="AD80"/>
    </row>
    <row r="81" spans="1:30" x14ac:dyDescent="0.3">
      <c r="A81" s="108" t="s">
        <v>217</v>
      </c>
    </row>
    <row r="82" spans="1:30" x14ac:dyDescent="0.3">
      <c r="A82" s="116" t="s">
        <v>102</v>
      </c>
      <c r="B82" s="142">
        <v>1058929</v>
      </c>
      <c r="C82" s="140">
        <v>2688460</v>
      </c>
      <c r="D82" s="140"/>
    </row>
    <row r="83" spans="1:30" x14ac:dyDescent="0.3">
      <c r="A83" s="120" t="s">
        <v>103</v>
      </c>
      <c r="B83" s="141">
        <v>9173926</v>
      </c>
      <c r="C83" s="141">
        <v>7584984</v>
      </c>
      <c r="D83" s="142"/>
    </row>
    <row r="84" spans="1:30" s="44" customFormat="1" x14ac:dyDescent="0.3">
      <c r="A84" s="108"/>
      <c r="B84" s="140">
        <v>10232855</v>
      </c>
      <c r="C84" s="140">
        <v>10273444</v>
      </c>
      <c r="D84" s="140"/>
      <c r="E84" s="182"/>
      <c r="P84"/>
      <c r="Q84"/>
      <c r="R84"/>
      <c r="S84"/>
      <c r="T84"/>
      <c r="U84"/>
      <c r="V84"/>
      <c r="X84"/>
      <c r="Y84"/>
      <c r="Z84"/>
      <c r="AA84"/>
      <c r="AB84"/>
      <c r="AC84"/>
      <c r="AD84"/>
    </row>
    <row r="85" spans="1:30" x14ac:dyDescent="0.3">
      <c r="A85" s="116" t="s">
        <v>471</v>
      </c>
    </row>
    <row r="86" spans="1:30" x14ac:dyDescent="0.3">
      <c r="A86" s="120" t="s">
        <v>472</v>
      </c>
      <c r="B86" s="141">
        <v>-123609</v>
      </c>
      <c r="C86" s="141">
        <v>-196693</v>
      </c>
      <c r="D86" s="142"/>
      <c r="P86" s="44"/>
      <c r="Q86" s="44"/>
      <c r="R86" s="44"/>
      <c r="S86" s="44"/>
      <c r="T86" s="44"/>
      <c r="U86" s="44"/>
      <c r="V86" s="44"/>
    </row>
    <row r="87" spans="1:30" x14ac:dyDescent="0.3">
      <c r="A87" s="116" t="s">
        <v>473</v>
      </c>
      <c r="B87" s="140">
        <v>10109246</v>
      </c>
      <c r="C87" s="140">
        <v>10076751</v>
      </c>
      <c r="D87" s="140"/>
    </row>
    <row r="88" spans="1:30" x14ac:dyDescent="0.3">
      <c r="B88" s="140"/>
      <c r="C88" s="140"/>
      <c r="D88" s="140"/>
    </row>
    <row r="89" spans="1:30" x14ac:dyDescent="0.3">
      <c r="A89" s="108" t="s">
        <v>438</v>
      </c>
      <c r="B89" s="140"/>
      <c r="C89" s="140"/>
      <c r="D89" s="140"/>
      <c r="X89" s="44"/>
      <c r="Y89" s="44"/>
      <c r="Z89" s="44"/>
      <c r="AA89" s="44"/>
      <c r="AB89" s="44"/>
      <c r="AC89" s="44"/>
      <c r="AD89" s="44"/>
    </row>
    <row r="90" spans="1:30" x14ac:dyDescent="0.3">
      <c r="A90" s="116" t="s">
        <v>102</v>
      </c>
      <c r="B90" s="140">
        <v>1799313</v>
      </c>
      <c r="C90" s="140">
        <v>1784229</v>
      </c>
      <c r="D90" s="140"/>
    </row>
    <row r="91" spans="1:30" x14ac:dyDescent="0.3">
      <c r="A91" s="120" t="s">
        <v>103</v>
      </c>
      <c r="B91" s="141">
        <v>465323</v>
      </c>
      <c r="C91" s="141">
        <v>662759</v>
      </c>
      <c r="D91" s="142"/>
    </row>
    <row r="92" spans="1:30" s="44" customFormat="1" x14ac:dyDescent="0.3">
      <c r="A92" s="108"/>
      <c r="B92" s="140">
        <v>2264636</v>
      </c>
      <c r="C92" s="140">
        <v>2446988</v>
      </c>
      <c r="D92" s="140"/>
      <c r="E92" s="182"/>
      <c r="X92"/>
      <c r="Y92"/>
      <c r="Z92"/>
      <c r="AA92"/>
      <c r="AB92"/>
      <c r="AC92"/>
      <c r="AD92"/>
    </row>
    <row r="93" spans="1:30" x14ac:dyDescent="0.3">
      <c r="A93" s="116" t="s">
        <v>484</v>
      </c>
    </row>
    <row r="94" spans="1:30" x14ac:dyDescent="0.3">
      <c r="A94" s="120" t="s">
        <v>485</v>
      </c>
      <c r="B94" s="141">
        <v>-14619</v>
      </c>
      <c r="C94" s="141">
        <v>-14595</v>
      </c>
      <c r="D94" s="142"/>
      <c r="X94" s="44"/>
      <c r="Y94" s="44"/>
      <c r="Z94" s="44"/>
      <c r="AA94" s="44"/>
      <c r="AB94" s="44"/>
      <c r="AC94" s="44"/>
      <c r="AD94" s="44"/>
    </row>
    <row r="95" spans="1:30" x14ac:dyDescent="0.3">
      <c r="A95" s="116" t="s">
        <v>473</v>
      </c>
      <c r="B95" s="142">
        <v>2250017</v>
      </c>
      <c r="C95" s="142">
        <v>2432393</v>
      </c>
      <c r="D95" s="142"/>
    </row>
    <row r="96" spans="1:30" s="44" customFormat="1" x14ac:dyDescent="0.3">
      <c r="A96" s="108"/>
      <c r="B96" s="138"/>
      <c r="C96" s="138"/>
      <c r="D96" s="138"/>
      <c r="E96" s="182"/>
      <c r="X96"/>
      <c r="Y96"/>
      <c r="Z96"/>
      <c r="AA96"/>
      <c r="AB96"/>
      <c r="AC96"/>
      <c r="AD96"/>
    </row>
    <row r="97" spans="1:5" x14ac:dyDescent="0.3">
      <c r="A97" s="108" t="s">
        <v>111</v>
      </c>
      <c r="B97" s="140">
        <v>1626435</v>
      </c>
      <c r="C97" s="140">
        <v>1470251</v>
      </c>
      <c r="D97" s="140"/>
    </row>
    <row r="98" spans="1:5" x14ac:dyDescent="0.3">
      <c r="A98" s="108" t="s">
        <v>112</v>
      </c>
      <c r="B98" s="140">
        <v>2178758</v>
      </c>
      <c r="C98" s="140">
        <v>2073725</v>
      </c>
      <c r="D98" s="140"/>
    </row>
    <row r="99" spans="1:5" x14ac:dyDescent="0.3">
      <c r="A99" s="108" t="s">
        <v>486</v>
      </c>
      <c r="B99" s="140">
        <v>64322488</v>
      </c>
      <c r="C99" s="140">
        <v>67503267</v>
      </c>
      <c r="D99" s="140"/>
    </row>
    <row r="100" spans="1:5" x14ac:dyDescent="0.3">
      <c r="A100" s="116" t="s">
        <v>487</v>
      </c>
    </row>
    <row r="101" spans="1:5" x14ac:dyDescent="0.3">
      <c r="A101" s="120" t="s">
        <v>488</v>
      </c>
      <c r="B101" s="141">
        <v>-16015645</v>
      </c>
      <c r="C101" s="141">
        <v>-18358475</v>
      </c>
      <c r="D101" s="142"/>
    </row>
    <row r="102" spans="1:5" x14ac:dyDescent="0.3">
      <c r="A102" s="116" t="s">
        <v>473</v>
      </c>
      <c r="B102" s="140">
        <v>48306843</v>
      </c>
      <c r="C102" s="140">
        <v>49144792</v>
      </c>
      <c r="D102" s="140"/>
    </row>
    <row r="103" spans="1:5" s="44" customFormat="1" x14ac:dyDescent="0.3">
      <c r="A103" s="108"/>
      <c r="B103" s="138"/>
      <c r="C103" s="138"/>
      <c r="D103" s="138"/>
      <c r="E103" s="182"/>
    </row>
    <row r="104" spans="1:5" x14ac:dyDescent="0.3">
      <c r="A104" s="108" t="s">
        <v>489</v>
      </c>
      <c r="B104" s="140">
        <v>9280780</v>
      </c>
      <c r="C104" s="140">
        <v>10623089</v>
      </c>
      <c r="D104" s="140"/>
    </row>
    <row r="105" spans="1:5" x14ac:dyDescent="0.3">
      <c r="A105" s="116" t="s">
        <v>487</v>
      </c>
    </row>
    <row r="106" spans="1:5" x14ac:dyDescent="0.3">
      <c r="A106" s="120" t="s">
        <v>490</v>
      </c>
      <c r="B106" s="141">
        <v>-4735341</v>
      </c>
      <c r="C106" s="141">
        <v>-5511330</v>
      </c>
      <c r="D106" s="142"/>
    </row>
    <row r="107" spans="1:5" x14ac:dyDescent="0.3">
      <c r="A107" s="116" t="s">
        <v>473</v>
      </c>
      <c r="B107" s="140">
        <v>4545439</v>
      </c>
      <c r="C107" s="140">
        <v>5111759</v>
      </c>
      <c r="D107" s="140"/>
    </row>
    <row r="108" spans="1:5" s="44" customFormat="1" x14ac:dyDescent="0.3">
      <c r="A108" s="108"/>
      <c r="B108" s="138"/>
      <c r="C108" s="138"/>
      <c r="D108" s="138"/>
      <c r="E108" s="182"/>
    </row>
    <row r="109" spans="1:5" x14ac:dyDescent="0.3">
      <c r="A109" s="108" t="s">
        <v>224</v>
      </c>
      <c r="B109" s="140">
        <v>24697296</v>
      </c>
      <c r="C109" s="140">
        <v>25538392</v>
      </c>
      <c r="D109" s="140"/>
    </row>
    <row r="110" spans="1:5" x14ac:dyDescent="0.3">
      <c r="A110" s="120" t="s">
        <v>491</v>
      </c>
      <c r="B110" s="141">
        <v>-1645915</v>
      </c>
      <c r="C110" s="141">
        <v>-1690929</v>
      </c>
      <c r="D110" s="142"/>
    </row>
    <row r="111" spans="1:5" x14ac:dyDescent="0.3">
      <c r="A111" s="116" t="s">
        <v>473</v>
      </c>
      <c r="B111" s="140">
        <v>23051381</v>
      </c>
      <c r="C111" s="140">
        <v>23847463</v>
      </c>
      <c r="D111" s="140"/>
    </row>
    <row r="112" spans="1:5" s="44" customFormat="1" x14ac:dyDescent="0.3">
      <c r="A112" s="108"/>
      <c r="B112" s="138"/>
      <c r="C112" s="138"/>
      <c r="D112" s="138"/>
      <c r="E112" s="182"/>
    </row>
    <row r="113" spans="1:5" x14ac:dyDescent="0.3">
      <c r="A113" s="122" t="s">
        <v>492</v>
      </c>
      <c r="B113" s="141">
        <v>8095869</v>
      </c>
      <c r="C113" s="141">
        <v>10354794</v>
      </c>
      <c r="D113" s="142"/>
    </row>
    <row r="114" spans="1:5" ht="15" thickBot="1" x14ac:dyDescent="0.35">
      <c r="A114" s="124" t="s">
        <v>274</v>
      </c>
      <c r="B114" s="143">
        <v>1541964567</v>
      </c>
      <c r="C114" s="143">
        <v>1725611128</v>
      </c>
      <c r="D114" s="151"/>
    </row>
    <row r="115" spans="1:5" ht="15" thickTop="1" x14ac:dyDescent="0.3"/>
    <row r="116" spans="1:5" x14ac:dyDescent="0.3">
      <c r="A116" s="107" t="s">
        <v>275</v>
      </c>
    </row>
    <row r="117" spans="1:5" x14ac:dyDescent="0.3">
      <c r="A117" s="107" t="s">
        <v>276</v>
      </c>
    </row>
    <row r="118" spans="1:5" x14ac:dyDescent="0.3">
      <c r="A118" s="107" t="s">
        <v>121</v>
      </c>
    </row>
    <row r="119" spans="1:5" x14ac:dyDescent="0.3">
      <c r="A119" s="108" t="s">
        <v>424</v>
      </c>
      <c r="B119" s="140">
        <v>4286333</v>
      </c>
      <c r="C119" s="140">
        <v>5380474</v>
      </c>
      <c r="D119" s="140"/>
    </row>
    <row r="120" spans="1:5" x14ac:dyDescent="0.3">
      <c r="A120" s="108" t="s">
        <v>494</v>
      </c>
    </row>
    <row r="121" spans="1:5" x14ac:dyDescent="0.3">
      <c r="A121" s="116" t="s">
        <v>495</v>
      </c>
    </row>
    <row r="122" spans="1:5" x14ac:dyDescent="0.3">
      <c r="A122" s="117" t="s">
        <v>102</v>
      </c>
      <c r="B122" s="140">
        <v>89898414</v>
      </c>
      <c r="C122" s="140">
        <v>111706274</v>
      </c>
      <c r="D122" s="140"/>
    </row>
    <row r="123" spans="1:5" x14ac:dyDescent="0.3">
      <c r="A123" s="118" t="s">
        <v>103</v>
      </c>
      <c r="B123" s="141">
        <v>224499064</v>
      </c>
      <c r="C123" s="141">
        <v>288085037</v>
      </c>
      <c r="D123" s="142"/>
    </row>
    <row r="124" spans="1:5" x14ac:dyDescent="0.3">
      <c r="A124" s="117" t="s">
        <v>496</v>
      </c>
      <c r="B124" s="140">
        <v>314397478</v>
      </c>
      <c r="C124" s="140">
        <v>399791311</v>
      </c>
      <c r="D124" s="140"/>
    </row>
    <row r="125" spans="1:5" s="44" customFormat="1" x14ac:dyDescent="0.3">
      <c r="A125" s="108"/>
      <c r="B125" s="138"/>
      <c r="C125" s="138"/>
      <c r="D125" s="138"/>
      <c r="E125" s="182"/>
    </row>
    <row r="126" spans="1:5" x14ac:dyDescent="0.3">
      <c r="A126" s="116" t="s">
        <v>497</v>
      </c>
    </row>
    <row r="127" spans="1:5" x14ac:dyDescent="0.3">
      <c r="A127" s="117" t="s">
        <v>102</v>
      </c>
      <c r="B127" s="142">
        <v>3828567</v>
      </c>
      <c r="C127" s="142">
        <v>5491050</v>
      </c>
      <c r="D127" s="142"/>
    </row>
    <row r="128" spans="1:5" x14ac:dyDescent="0.3">
      <c r="A128" s="118" t="s">
        <v>103</v>
      </c>
      <c r="B128" s="141">
        <v>369193343</v>
      </c>
      <c r="C128" s="141">
        <v>416823495</v>
      </c>
      <c r="D128" s="142"/>
    </row>
    <row r="129" spans="1:5" x14ac:dyDescent="0.3">
      <c r="A129" s="117" t="s">
        <v>496</v>
      </c>
      <c r="B129" s="140">
        <v>373021910</v>
      </c>
      <c r="C129" s="140">
        <v>422314545</v>
      </c>
      <c r="D129" s="140"/>
    </row>
    <row r="130" spans="1:5" s="44" customFormat="1" x14ac:dyDescent="0.3">
      <c r="A130" s="108"/>
      <c r="B130" s="138"/>
      <c r="C130" s="138"/>
      <c r="D130" s="138"/>
      <c r="E130" s="182"/>
    </row>
    <row r="131" spans="1:5" x14ac:dyDescent="0.3">
      <c r="A131" s="116" t="s">
        <v>426</v>
      </c>
    </row>
    <row r="132" spans="1:5" x14ac:dyDescent="0.3">
      <c r="A132" s="117" t="s">
        <v>102</v>
      </c>
      <c r="B132" s="140">
        <v>48559521</v>
      </c>
      <c r="C132" s="140">
        <v>33467991</v>
      </c>
      <c r="D132" s="140"/>
    </row>
    <row r="133" spans="1:5" x14ac:dyDescent="0.3">
      <c r="A133" s="118" t="s">
        <v>103</v>
      </c>
      <c r="B133" s="141">
        <v>259221759</v>
      </c>
      <c r="C133" s="141">
        <v>259704866</v>
      </c>
      <c r="D133" s="142"/>
    </row>
    <row r="134" spans="1:5" x14ac:dyDescent="0.3">
      <c r="A134" s="118" t="s">
        <v>496</v>
      </c>
      <c r="B134" s="144">
        <v>307781280</v>
      </c>
      <c r="C134" s="144">
        <v>293172857</v>
      </c>
      <c r="D134" s="142"/>
    </row>
    <row r="135" spans="1:5" x14ac:dyDescent="0.3">
      <c r="A135" s="116" t="s">
        <v>498</v>
      </c>
      <c r="B135" s="142">
        <v>995200668</v>
      </c>
      <c r="C135" s="142">
        <v>1115278713</v>
      </c>
      <c r="D135" s="142"/>
    </row>
    <row r="136" spans="1:5" s="44" customFormat="1" x14ac:dyDescent="0.3">
      <c r="A136" s="108"/>
      <c r="B136" s="138"/>
      <c r="C136" s="138"/>
      <c r="D136" s="138"/>
      <c r="E136" s="182"/>
    </row>
    <row r="137" spans="1:5" x14ac:dyDescent="0.3">
      <c r="A137" s="108" t="s">
        <v>499</v>
      </c>
    </row>
    <row r="138" spans="1:5" x14ac:dyDescent="0.3">
      <c r="A138" s="116" t="s">
        <v>500</v>
      </c>
    </row>
    <row r="139" spans="1:5" x14ac:dyDescent="0.3">
      <c r="A139" s="117" t="s">
        <v>102</v>
      </c>
      <c r="B139" s="140">
        <v>47946</v>
      </c>
      <c r="C139" s="140">
        <v>53022</v>
      </c>
      <c r="D139" s="140"/>
    </row>
    <row r="140" spans="1:5" x14ac:dyDescent="0.3">
      <c r="A140" s="118" t="s">
        <v>103</v>
      </c>
      <c r="B140" s="141">
        <v>4141214</v>
      </c>
      <c r="C140" s="141">
        <v>5206994</v>
      </c>
      <c r="D140" s="142"/>
    </row>
    <row r="141" spans="1:5" x14ac:dyDescent="0.3">
      <c r="A141" s="116" t="s">
        <v>496</v>
      </c>
      <c r="B141" s="140">
        <v>4189160</v>
      </c>
      <c r="C141" s="140">
        <v>5260016</v>
      </c>
      <c r="D141" s="140"/>
    </row>
    <row r="142" spans="1:5" x14ac:dyDescent="0.3">
      <c r="A142" s="116" t="s">
        <v>501</v>
      </c>
    </row>
    <row r="143" spans="1:5" x14ac:dyDescent="0.3">
      <c r="A143" s="117" t="s">
        <v>103</v>
      </c>
      <c r="B143" s="140">
        <v>655829</v>
      </c>
      <c r="C143" s="140">
        <v>5009885</v>
      </c>
      <c r="D143" s="140"/>
    </row>
    <row r="144" spans="1:5" x14ac:dyDescent="0.3">
      <c r="A144" s="116" t="s">
        <v>426</v>
      </c>
    </row>
    <row r="145" spans="1:5" s="102" customFormat="1" x14ac:dyDescent="0.3">
      <c r="A145" s="117" t="s">
        <v>102</v>
      </c>
      <c r="B145" s="142">
        <v>500</v>
      </c>
      <c r="C145" s="142" t="s">
        <v>159</v>
      </c>
      <c r="D145" s="142"/>
      <c r="E145" s="182"/>
    </row>
    <row r="146" spans="1:5" x14ac:dyDescent="0.3">
      <c r="A146" s="118" t="s">
        <v>103</v>
      </c>
      <c r="B146" s="141">
        <v>2046236</v>
      </c>
      <c r="C146" s="141">
        <v>2530491</v>
      </c>
      <c r="D146" s="142"/>
    </row>
    <row r="147" spans="1:5" s="102" customFormat="1" x14ac:dyDescent="0.3">
      <c r="A147" s="127" t="s">
        <v>496</v>
      </c>
      <c r="B147" s="144">
        <v>2546236</v>
      </c>
      <c r="C147" s="144">
        <v>2530491</v>
      </c>
      <c r="D147" s="142"/>
      <c r="E147" s="182"/>
    </row>
    <row r="148" spans="1:5" x14ac:dyDescent="0.3">
      <c r="A148" s="116" t="s">
        <v>502</v>
      </c>
      <c r="B148" s="140">
        <v>7391225</v>
      </c>
      <c r="C148" s="140">
        <v>12800392</v>
      </c>
      <c r="D148" s="140"/>
    </row>
    <row r="149" spans="1:5" x14ac:dyDescent="0.3">
      <c r="A149" s="108" t="s">
        <v>503</v>
      </c>
    </row>
    <row r="150" spans="1:5" x14ac:dyDescent="0.3">
      <c r="A150" s="116" t="s">
        <v>504</v>
      </c>
      <c r="B150" s="140">
        <v>27850536</v>
      </c>
      <c r="C150" s="140">
        <v>30657570</v>
      </c>
      <c r="D150" s="140"/>
    </row>
    <row r="151" spans="1:5" x14ac:dyDescent="0.3">
      <c r="B151" s="140"/>
    </row>
    <row r="152" spans="1:5" x14ac:dyDescent="0.3">
      <c r="A152" s="108" t="s">
        <v>505</v>
      </c>
      <c r="B152" s="140"/>
      <c r="C152" s="140"/>
      <c r="D152" s="140"/>
    </row>
    <row r="153" spans="1:5" x14ac:dyDescent="0.3">
      <c r="A153" s="116" t="s">
        <v>506</v>
      </c>
      <c r="B153" s="140"/>
      <c r="C153" s="140"/>
      <c r="D153" s="140"/>
    </row>
    <row r="154" spans="1:5" x14ac:dyDescent="0.3">
      <c r="A154" s="116" t="s">
        <v>103</v>
      </c>
      <c r="B154" s="140">
        <v>1330068</v>
      </c>
      <c r="C154" s="149">
        <v>5427998</v>
      </c>
      <c r="D154" s="149"/>
    </row>
    <row r="155" spans="1:5" x14ac:dyDescent="0.3">
      <c r="A155" s="108" t="s">
        <v>507</v>
      </c>
    </row>
    <row r="156" spans="1:5" x14ac:dyDescent="0.3">
      <c r="A156" s="116" t="s">
        <v>102</v>
      </c>
      <c r="B156" s="140">
        <v>131127</v>
      </c>
      <c r="C156" s="140">
        <v>9932</v>
      </c>
      <c r="D156" s="140"/>
    </row>
    <row r="157" spans="1:5" x14ac:dyDescent="0.3">
      <c r="A157" s="120" t="s">
        <v>103</v>
      </c>
      <c r="B157" s="141">
        <v>1439379</v>
      </c>
      <c r="C157" s="141">
        <v>1008819</v>
      </c>
      <c r="D157" s="142"/>
    </row>
    <row r="158" spans="1:5" x14ac:dyDescent="0.3">
      <c r="A158" s="116" t="s">
        <v>496</v>
      </c>
      <c r="B158" s="142">
        <v>1570506</v>
      </c>
      <c r="C158" s="142">
        <v>1018751</v>
      </c>
      <c r="D158" s="142"/>
    </row>
    <row r="159" spans="1:5" s="44" customFormat="1" x14ac:dyDescent="0.3">
      <c r="A159" s="108"/>
      <c r="B159" s="138"/>
      <c r="C159" s="138"/>
      <c r="D159" s="138"/>
      <c r="E159" s="182"/>
    </row>
    <row r="160" spans="1:5" x14ac:dyDescent="0.3">
      <c r="A160" s="108" t="s">
        <v>508</v>
      </c>
    </row>
    <row r="161" spans="1:5" x14ac:dyDescent="0.3">
      <c r="A161" s="116" t="s">
        <v>102</v>
      </c>
      <c r="B161" s="140">
        <v>1829062</v>
      </c>
      <c r="C161" s="140">
        <v>883389</v>
      </c>
      <c r="D161" s="140"/>
    </row>
    <row r="162" spans="1:5" x14ac:dyDescent="0.3">
      <c r="A162" s="120" t="s">
        <v>103</v>
      </c>
      <c r="B162" s="141">
        <v>8403793</v>
      </c>
      <c r="C162" s="141">
        <v>9390055</v>
      </c>
      <c r="D162" s="142"/>
    </row>
    <row r="163" spans="1:5" x14ac:dyDescent="0.3">
      <c r="A163" s="116" t="s">
        <v>496</v>
      </c>
      <c r="B163" s="140">
        <v>10232855</v>
      </c>
      <c r="C163" s="140">
        <v>10273444</v>
      </c>
      <c r="D163" s="140"/>
    </row>
    <row r="164" spans="1:5" s="44" customFormat="1" x14ac:dyDescent="0.3">
      <c r="A164" s="108"/>
      <c r="B164" s="138"/>
      <c r="C164" s="138"/>
      <c r="D164" s="138"/>
      <c r="E164" s="182"/>
    </row>
    <row r="165" spans="1:5" x14ac:dyDescent="0.3">
      <c r="A165" s="108" t="s">
        <v>509</v>
      </c>
    </row>
    <row r="166" spans="1:5" x14ac:dyDescent="0.3">
      <c r="A166" s="116" t="s">
        <v>102</v>
      </c>
      <c r="B166" s="140">
        <v>10334100</v>
      </c>
      <c r="C166" s="140">
        <v>9748000</v>
      </c>
      <c r="D166" s="140"/>
    </row>
    <row r="167" spans="1:5" x14ac:dyDescent="0.3">
      <c r="A167" s="120" t="s">
        <v>103</v>
      </c>
      <c r="B167" s="141">
        <v>28848664</v>
      </c>
      <c r="C167" s="141">
        <v>35462053</v>
      </c>
      <c r="D167" s="142"/>
    </row>
    <row r="168" spans="1:5" s="44" customFormat="1" x14ac:dyDescent="0.3">
      <c r="A168" s="108"/>
      <c r="B168" s="140">
        <v>39182764</v>
      </c>
      <c r="C168" s="140">
        <v>45210053</v>
      </c>
      <c r="D168" s="140"/>
      <c r="E168" s="182"/>
    </row>
    <row r="169" spans="1:5" x14ac:dyDescent="0.3">
      <c r="A169" s="108" t="s">
        <v>510</v>
      </c>
    </row>
    <row r="170" spans="1:5" x14ac:dyDescent="0.3">
      <c r="A170" s="120" t="s">
        <v>511</v>
      </c>
      <c r="B170" s="141">
        <v>-71291</v>
      </c>
      <c r="C170" s="141">
        <v>-71711</v>
      </c>
      <c r="D170" s="142"/>
    </row>
    <row r="171" spans="1:5" x14ac:dyDescent="0.3">
      <c r="A171" s="116" t="s">
        <v>473</v>
      </c>
      <c r="B171" s="140">
        <v>39111473</v>
      </c>
      <c r="C171" s="140">
        <v>45138342</v>
      </c>
      <c r="D171" s="140"/>
    </row>
    <row r="172" spans="1:5" s="44" customFormat="1" x14ac:dyDescent="0.3">
      <c r="A172" s="108"/>
      <c r="B172" s="138"/>
      <c r="C172" s="138"/>
      <c r="D172" s="138"/>
      <c r="E172" s="182"/>
    </row>
    <row r="173" spans="1:5" x14ac:dyDescent="0.3">
      <c r="A173" s="108" t="s">
        <v>512</v>
      </c>
    </row>
    <row r="174" spans="1:5" x14ac:dyDescent="0.3">
      <c r="A174" s="116" t="s">
        <v>513</v>
      </c>
      <c r="B174" s="140">
        <v>3475979</v>
      </c>
      <c r="C174" s="140">
        <v>2295241</v>
      </c>
      <c r="D174" s="140"/>
    </row>
    <row r="175" spans="1:5" x14ac:dyDescent="0.3">
      <c r="A175" s="108" t="s">
        <v>514</v>
      </c>
      <c r="B175" s="142">
        <v>5748405</v>
      </c>
      <c r="C175" s="142">
        <v>6526489</v>
      </c>
      <c r="D175" s="142"/>
    </row>
    <row r="176" spans="1:5" x14ac:dyDescent="0.3">
      <c r="A176" s="108" t="s">
        <v>130</v>
      </c>
      <c r="B176" s="140">
        <v>2059214</v>
      </c>
      <c r="C176" s="140">
        <v>2862716</v>
      </c>
      <c r="D176" s="140"/>
    </row>
    <row r="177" spans="1:5" x14ac:dyDescent="0.3">
      <c r="A177" s="108" t="s">
        <v>515</v>
      </c>
      <c r="B177" s="140">
        <v>8319149</v>
      </c>
      <c r="C177" s="140">
        <v>11205546</v>
      </c>
      <c r="D177" s="140"/>
    </row>
    <row r="178" spans="1:5" x14ac:dyDescent="0.3">
      <c r="A178" s="108" t="s">
        <v>516</v>
      </c>
      <c r="B178" s="142">
        <v>546237</v>
      </c>
      <c r="C178" s="142">
        <v>413876</v>
      </c>
      <c r="D178" s="142"/>
    </row>
    <row r="179" spans="1:5" x14ac:dyDescent="0.3">
      <c r="A179" s="108" t="s">
        <v>431</v>
      </c>
      <c r="B179" s="140">
        <v>26321079</v>
      </c>
      <c r="C179" s="140">
        <v>25276602</v>
      </c>
      <c r="D179" s="140"/>
    </row>
    <row r="180" spans="1:5" x14ac:dyDescent="0.3">
      <c r="A180" s="108" t="s">
        <v>131</v>
      </c>
    </row>
    <row r="181" spans="1:5" x14ac:dyDescent="0.3">
      <c r="A181" s="116" t="s">
        <v>102</v>
      </c>
      <c r="B181" s="140">
        <v>1168181</v>
      </c>
      <c r="C181" s="140">
        <v>194097</v>
      </c>
      <c r="D181" s="140"/>
    </row>
    <row r="182" spans="1:5" x14ac:dyDescent="0.3">
      <c r="A182" s="120" t="s">
        <v>103</v>
      </c>
      <c r="B182" s="141">
        <v>51642508</v>
      </c>
      <c r="C182" s="141">
        <v>51204843</v>
      </c>
      <c r="D182" s="142"/>
    </row>
    <row r="183" spans="1:5" x14ac:dyDescent="0.3">
      <c r="A183" s="116" t="s">
        <v>473</v>
      </c>
      <c r="B183" s="140">
        <v>52810689</v>
      </c>
      <c r="C183" s="140">
        <v>51398940</v>
      </c>
      <c r="D183" s="140"/>
    </row>
    <row r="184" spans="1:5" x14ac:dyDescent="0.3">
      <c r="B184" s="140"/>
      <c r="C184" s="140"/>
      <c r="D184" s="140"/>
    </row>
    <row r="185" spans="1:5" x14ac:dyDescent="0.3">
      <c r="A185" s="108" t="s">
        <v>517</v>
      </c>
      <c r="B185" s="140"/>
      <c r="C185" s="140"/>
      <c r="D185" s="140"/>
    </row>
    <row r="186" spans="1:5" x14ac:dyDescent="0.3">
      <c r="A186" s="116" t="s">
        <v>102</v>
      </c>
      <c r="B186" s="140">
        <v>107750</v>
      </c>
      <c r="C186" s="140">
        <v>94750</v>
      </c>
      <c r="D186" s="140"/>
    </row>
    <row r="187" spans="1:5" x14ac:dyDescent="0.3">
      <c r="A187" s="120" t="s">
        <v>103</v>
      </c>
      <c r="B187" s="141">
        <v>543873</v>
      </c>
      <c r="C187" s="141">
        <v>542856</v>
      </c>
      <c r="D187" s="142"/>
    </row>
    <row r="188" spans="1:5" s="44" customFormat="1" x14ac:dyDescent="0.3">
      <c r="A188" s="108"/>
      <c r="B188" s="140">
        <v>651623</v>
      </c>
      <c r="C188" s="140">
        <v>637606</v>
      </c>
      <c r="D188" s="140"/>
      <c r="E188" s="182"/>
    </row>
    <row r="189" spans="1:5" x14ac:dyDescent="0.3">
      <c r="A189" s="116" t="s">
        <v>510</v>
      </c>
    </row>
    <row r="190" spans="1:5" x14ac:dyDescent="0.3">
      <c r="A190" s="116" t="s">
        <v>511</v>
      </c>
      <c r="B190" s="140">
        <v>-657</v>
      </c>
      <c r="C190" s="140">
        <v>-463</v>
      </c>
      <c r="D190" s="140"/>
    </row>
    <row r="191" spans="1:5" x14ac:dyDescent="0.3">
      <c r="A191" s="120" t="s">
        <v>473</v>
      </c>
      <c r="B191" s="141">
        <v>650966</v>
      </c>
      <c r="C191" s="141">
        <v>637143</v>
      </c>
      <c r="D191" s="142"/>
    </row>
    <row r="192" spans="1:5" ht="15" thickBot="1" x14ac:dyDescent="0.35">
      <c r="A192" s="124" t="s">
        <v>300</v>
      </c>
      <c r="B192" s="143">
        <v>1186905382</v>
      </c>
      <c r="C192" s="143">
        <v>1326592237</v>
      </c>
      <c r="D192" s="151"/>
    </row>
    <row r="193" spans="1:5" s="44" customFormat="1" ht="15" thickTop="1" x14ac:dyDescent="0.3">
      <c r="A193" s="108"/>
      <c r="B193" s="140"/>
      <c r="C193" s="140"/>
      <c r="D193" s="140"/>
      <c r="E193" s="182"/>
    </row>
    <row r="194" spans="1:5" x14ac:dyDescent="0.3">
      <c r="A194" s="107" t="s">
        <v>138</v>
      </c>
      <c r="B194" s="140"/>
      <c r="C194" s="140"/>
      <c r="D194" s="140"/>
    </row>
    <row r="195" spans="1:5" x14ac:dyDescent="0.3">
      <c r="A195" s="108" t="s">
        <v>494</v>
      </c>
      <c r="B195" s="140"/>
      <c r="C195" s="140"/>
      <c r="D195" s="140"/>
    </row>
    <row r="196" spans="1:5" x14ac:dyDescent="0.3">
      <c r="A196" s="116" t="s">
        <v>102</v>
      </c>
      <c r="B196" s="140"/>
      <c r="C196" s="140"/>
      <c r="D196" s="140"/>
    </row>
    <row r="197" spans="1:5" x14ac:dyDescent="0.3">
      <c r="A197" s="116" t="s">
        <v>518</v>
      </c>
      <c r="B197" s="140"/>
      <c r="C197" s="140"/>
      <c r="D197" s="140"/>
    </row>
    <row r="198" spans="1:5" x14ac:dyDescent="0.3">
      <c r="A198" s="117" t="s">
        <v>519</v>
      </c>
      <c r="B198" s="140"/>
      <c r="C198" s="140"/>
      <c r="D198" s="140"/>
    </row>
    <row r="199" spans="1:5" x14ac:dyDescent="0.3">
      <c r="A199" s="117" t="s">
        <v>520</v>
      </c>
      <c r="B199" s="140">
        <v>3187886</v>
      </c>
      <c r="C199" s="140">
        <v>4100614</v>
      </c>
      <c r="D199" s="140"/>
    </row>
    <row r="200" spans="1:5" x14ac:dyDescent="0.3">
      <c r="A200" s="116" t="s">
        <v>521</v>
      </c>
    </row>
    <row r="201" spans="1:5" x14ac:dyDescent="0.3">
      <c r="A201" s="117" t="s">
        <v>921</v>
      </c>
      <c r="B201" s="140">
        <v>163134</v>
      </c>
      <c r="C201" s="140">
        <v>292296</v>
      </c>
      <c r="D201" s="140"/>
    </row>
    <row r="202" spans="1:5" x14ac:dyDescent="0.3">
      <c r="A202" s="116" t="s">
        <v>522</v>
      </c>
    </row>
    <row r="203" spans="1:5" x14ac:dyDescent="0.3">
      <c r="A203" s="118" t="s">
        <v>523</v>
      </c>
      <c r="B203" s="141">
        <v>12872814</v>
      </c>
      <c r="C203" s="141">
        <v>6842677</v>
      </c>
      <c r="D203" s="142"/>
    </row>
    <row r="204" spans="1:5" s="44" customFormat="1" x14ac:dyDescent="0.3">
      <c r="A204" s="108"/>
      <c r="B204" s="140">
        <v>16223834</v>
      </c>
      <c r="C204" s="140">
        <v>11235587</v>
      </c>
      <c r="D204" s="140"/>
      <c r="E204" s="182"/>
    </row>
    <row r="205" spans="1:5" x14ac:dyDescent="0.3">
      <c r="A205" s="116" t="s">
        <v>103</v>
      </c>
    </row>
    <row r="206" spans="1:5" x14ac:dyDescent="0.3">
      <c r="A206" s="116" t="s">
        <v>524</v>
      </c>
    </row>
    <row r="207" spans="1:5" x14ac:dyDescent="0.3">
      <c r="A207" s="117" t="s">
        <v>525</v>
      </c>
    </row>
    <row r="208" spans="1:5" x14ac:dyDescent="0.3">
      <c r="A208" s="117" t="s">
        <v>526</v>
      </c>
      <c r="B208" s="140">
        <v>2159998</v>
      </c>
      <c r="C208" s="140">
        <v>9180705</v>
      </c>
      <c r="D208" s="140"/>
    </row>
    <row r="209" spans="1:5" x14ac:dyDescent="0.3">
      <c r="A209" s="116" t="s">
        <v>521</v>
      </c>
    </row>
    <row r="210" spans="1:5" x14ac:dyDescent="0.3">
      <c r="A210" s="117" t="s">
        <v>922</v>
      </c>
    </row>
    <row r="211" spans="1:5" x14ac:dyDescent="0.3">
      <c r="A211" s="117" t="s">
        <v>923</v>
      </c>
      <c r="B211" s="142">
        <v>58322260</v>
      </c>
      <c r="C211" s="142">
        <v>64246070</v>
      </c>
      <c r="D211" s="142"/>
    </row>
    <row r="212" spans="1:5" x14ac:dyDescent="0.3">
      <c r="A212" s="116" t="s">
        <v>522</v>
      </c>
    </row>
    <row r="213" spans="1:5" x14ac:dyDescent="0.3">
      <c r="A213" s="118" t="s">
        <v>523</v>
      </c>
      <c r="B213" s="141">
        <v>72732981</v>
      </c>
      <c r="C213" s="141">
        <v>91235044</v>
      </c>
      <c r="D213" s="142"/>
    </row>
    <row r="214" spans="1:5" s="44" customFormat="1" x14ac:dyDescent="0.3">
      <c r="A214" s="123"/>
      <c r="B214" s="144">
        <v>133215239</v>
      </c>
      <c r="C214" s="144">
        <v>164661819</v>
      </c>
      <c r="D214" s="142"/>
      <c r="E214" s="182"/>
    </row>
    <row r="215" spans="1:5" x14ac:dyDescent="0.3">
      <c r="A215" s="116" t="s">
        <v>498</v>
      </c>
      <c r="B215" s="140">
        <v>149439073</v>
      </c>
      <c r="C215" s="140">
        <v>175897406</v>
      </c>
      <c r="D215" s="140"/>
    </row>
    <row r="216" spans="1:5" x14ac:dyDescent="0.3">
      <c r="B216" s="140"/>
      <c r="C216" s="140"/>
      <c r="D216" s="140"/>
    </row>
    <row r="217" spans="1:5" x14ac:dyDescent="0.3">
      <c r="A217" s="108" t="s">
        <v>499</v>
      </c>
      <c r="B217" s="140"/>
      <c r="C217" s="140"/>
      <c r="D217" s="140"/>
    </row>
    <row r="218" spans="1:5" x14ac:dyDescent="0.3">
      <c r="A218" s="116" t="s">
        <v>103</v>
      </c>
      <c r="B218" s="140"/>
      <c r="C218" s="140"/>
      <c r="D218" s="140"/>
    </row>
    <row r="219" spans="1:5" s="102" customFormat="1" x14ac:dyDescent="0.3">
      <c r="A219" s="117" t="s">
        <v>894</v>
      </c>
      <c r="B219" s="140"/>
      <c r="C219" s="138"/>
      <c r="D219" s="138"/>
      <c r="E219" s="182"/>
    </row>
    <row r="220" spans="1:5" s="102" customFormat="1" x14ac:dyDescent="0.3">
      <c r="A220" s="117" t="s">
        <v>523</v>
      </c>
      <c r="B220" s="140">
        <v>22568</v>
      </c>
      <c r="C220" s="140">
        <v>37308</v>
      </c>
      <c r="D220" s="140"/>
      <c r="E220" s="182"/>
    </row>
    <row r="221" spans="1:5" x14ac:dyDescent="0.3">
      <c r="A221" s="116" t="s">
        <v>527</v>
      </c>
    </row>
    <row r="222" spans="1:5" x14ac:dyDescent="0.3">
      <c r="A222" s="117" t="s">
        <v>529</v>
      </c>
      <c r="B222" s="140">
        <v>523540</v>
      </c>
      <c r="C222" s="140">
        <v>564124</v>
      </c>
      <c r="D222" s="140"/>
    </row>
    <row r="223" spans="1:5" x14ac:dyDescent="0.3">
      <c r="A223" s="116" t="s">
        <v>528</v>
      </c>
    </row>
    <row r="224" spans="1:5" x14ac:dyDescent="0.3">
      <c r="A224" s="118" t="s">
        <v>529</v>
      </c>
      <c r="B224" s="141">
        <v>374336</v>
      </c>
      <c r="C224" s="141">
        <v>408771</v>
      </c>
      <c r="D224" s="142"/>
    </row>
    <row r="225" spans="1:5" s="44" customFormat="1" x14ac:dyDescent="0.3">
      <c r="A225" s="116" t="s">
        <v>502</v>
      </c>
      <c r="B225" s="140">
        <v>920444</v>
      </c>
      <c r="C225" s="140">
        <v>1010203</v>
      </c>
      <c r="D225" s="140"/>
      <c r="E225" s="182"/>
    </row>
    <row r="227" spans="1:5" x14ac:dyDescent="0.3">
      <c r="A227" s="120"/>
      <c r="B227" s="140">
        <v>920444</v>
      </c>
      <c r="C227" s="140">
        <v>1010203</v>
      </c>
      <c r="D227" s="140"/>
    </row>
    <row r="228" spans="1:5" ht="15" thickBot="1" x14ac:dyDescent="0.35">
      <c r="A228" s="124" t="s">
        <v>304</v>
      </c>
      <c r="B228" s="143">
        <v>150359517</v>
      </c>
      <c r="C228" s="143">
        <v>176907609</v>
      </c>
      <c r="D228" s="151"/>
    </row>
    <row r="229" spans="1:5" ht="15" thickTop="1" x14ac:dyDescent="0.3">
      <c r="B229" s="140"/>
      <c r="C229" s="140"/>
      <c r="D229" s="140"/>
    </row>
    <row r="230" spans="1:5" x14ac:dyDescent="0.3">
      <c r="A230" s="107" t="s">
        <v>139</v>
      </c>
      <c r="B230" s="140"/>
      <c r="C230" s="140"/>
      <c r="D230" s="140"/>
    </row>
    <row r="231" spans="1:5" x14ac:dyDescent="0.3">
      <c r="A231" s="108" t="s">
        <v>530</v>
      </c>
      <c r="B231" s="140"/>
      <c r="C231" s="140"/>
      <c r="D231" s="140"/>
    </row>
    <row r="232" spans="1:5" x14ac:dyDescent="0.3">
      <c r="A232" s="116" t="s">
        <v>153</v>
      </c>
      <c r="B232" s="140"/>
      <c r="C232" s="140"/>
      <c r="D232" s="140"/>
    </row>
    <row r="233" spans="1:5" x14ac:dyDescent="0.3">
      <c r="A233" s="108" t="s">
        <v>531</v>
      </c>
      <c r="B233" s="140"/>
      <c r="C233" s="140"/>
      <c r="D233" s="140"/>
    </row>
    <row r="234" spans="1:5" x14ac:dyDescent="0.3">
      <c r="A234" s="116" t="s">
        <v>532</v>
      </c>
      <c r="B234" s="140"/>
      <c r="C234" s="140"/>
      <c r="D234" s="140"/>
    </row>
    <row r="235" spans="1:5" x14ac:dyDescent="0.3">
      <c r="A235" s="116" t="s">
        <v>547</v>
      </c>
      <c r="B235" s="140"/>
      <c r="C235" s="140"/>
      <c r="D235" s="140"/>
    </row>
    <row r="236" spans="1:5" x14ac:dyDescent="0.3">
      <c r="A236" s="116" t="s">
        <v>533</v>
      </c>
      <c r="B236" s="140"/>
      <c r="C236" s="140"/>
      <c r="D236" s="140"/>
    </row>
    <row r="237" spans="1:5" x14ac:dyDescent="0.3">
      <c r="A237" s="117" t="s">
        <v>534</v>
      </c>
      <c r="B237" s="140"/>
      <c r="C237" s="140"/>
      <c r="D237" s="140"/>
    </row>
    <row r="238" spans="1:5" x14ac:dyDescent="0.3">
      <c r="A238" s="117" t="s">
        <v>535</v>
      </c>
      <c r="B238" s="140"/>
      <c r="C238" s="140"/>
      <c r="D238" s="140"/>
    </row>
    <row r="239" spans="1:5" x14ac:dyDescent="0.3">
      <c r="A239" s="117" t="s">
        <v>547</v>
      </c>
      <c r="B239" s="140"/>
      <c r="C239" s="140"/>
      <c r="D239" s="140"/>
    </row>
    <row r="240" spans="1:5" x14ac:dyDescent="0.3">
      <c r="A240" s="116" t="s">
        <v>536</v>
      </c>
      <c r="B240" s="140"/>
      <c r="C240" s="140"/>
      <c r="D240" s="140"/>
    </row>
    <row r="241" spans="1:5" x14ac:dyDescent="0.3">
      <c r="A241" s="117" t="s">
        <v>537</v>
      </c>
      <c r="B241" s="140"/>
      <c r="C241" s="140"/>
      <c r="D241" s="140"/>
    </row>
    <row r="242" spans="1:5" x14ac:dyDescent="0.3">
      <c r="A242" s="117" t="s">
        <v>538</v>
      </c>
      <c r="B242" s="140"/>
      <c r="C242" s="140"/>
      <c r="D242" s="140"/>
    </row>
    <row r="243" spans="1:5" x14ac:dyDescent="0.3">
      <c r="A243" s="117" t="s">
        <v>539</v>
      </c>
      <c r="B243" s="140"/>
      <c r="C243" s="140"/>
      <c r="D243" s="140"/>
    </row>
    <row r="244" spans="1:5" x14ac:dyDescent="0.3">
      <c r="A244" s="117" t="s">
        <v>540</v>
      </c>
      <c r="B244" s="140">
        <v>11666667</v>
      </c>
      <c r="C244" s="140">
        <v>11666667</v>
      </c>
      <c r="D244" s="140"/>
    </row>
    <row r="245" spans="1:5" x14ac:dyDescent="0.3">
      <c r="A245" s="108" t="s">
        <v>541</v>
      </c>
      <c r="B245" s="140">
        <v>17316192</v>
      </c>
      <c r="C245" s="140">
        <v>17643264</v>
      </c>
      <c r="D245" s="140"/>
    </row>
    <row r="246" spans="1:5" x14ac:dyDescent="0.3">
      <c r="A246" s="108" t="s">
        <v>542</v>
      </c>
    </row>
    <row r="247" spans="1:5" x14ac:dyDescent="0.3">
      <c r="A247" s="116" t="s">
        <v>543</v>
      </c>
      <c r="B247" s="140">
        <v>-150895</v>
      </c>
      <c r="C247" s="140">
        <v>-150895</v>
      </c>
      <c r="D247" s="140"/>
    </row>
    <row r="248" spans="1:5" x14ac:dyDescent="0.3">
      <c r="A248" s="108" t="s">
        <v>544</v>
      </c>
    </row>
    <row r="249" spans="1:5" x14ac:dyDescent="0.3">
      <c r="A249" s="108" t="s">
        <v>612</v>
      </c>
      <c r="B249" s="140">
        <v>-116031</v>
      </c>
      <c r="C249" s="140">
        <v>-88985</v>
      </c>
      <c r="D249" s="140"/>
    </row>
    <row r="250" spans="1:5" x14ac:dyDescent="0.3">
      <c r="B250" s="140"/>
      <c r="C250" s="140"/>
      <c r="D250" s="140"/>
    </row>
    <row r="251" spans="1:5" x14ac:dyDescent="0.3">
      <c r="A251" s="108" t="s">
        <v>548</v>
      </c>
      <c r="B251" s="140"/>
      <c r="C251" s="140"/>
      <c r="D251" s="140"/>
    </row>
    <row r="252" spans="1:5" x14ac:dyDescent="0.3">
      <c r="A252" s="116" t="s">
        <v>549</v>
      </c>
      <c r="B252" s="140"/>
      <c r="C252" s="140"/>
      <c r="D252" s="140"/>
    </row>
    <row r="253" spans="1:5" x14ac:dyDescent="0.3">
      <c r="A253" s="116" t="s">
        <v>550</v>
      </c>
      <c r="B253" s="140"/>
      <c r="C253" s="140"/>
      <c r="D253" s="140"/>
    </row>
    <row r="254" spans="1:5" x14ac:dyDescent="0.3">
      <c r="A254" s="116" t="s">
        <v>551</v>
      </c>
      <c r="B254" s="140"/>
      <c r="C254" s="140"/>
      <c r="D254" s="140"/>
    </row>
    <row r="255" spans="1:5" x14ac:dyDescent="0.3">
      <c r="A255" s="116" t="s">
        <v>552</v>
      </c>
      <c r="B255" s="140"/>
      <c r="C255" s="140"/>
      <c r="D255" s="140"/>
    </row>
    <row r="256" spans="1:5" s="102" customFormat="1" x14ac:dyDescent="0.3">
      <c r="A256" s="117" t="s">
        <v>896</v>
      </c>
      <c r="B256" s="140"/>
      <c r="C256" s="140"/>
      <c r="D256" s="140"/>
      <c r="E256" s="182"/>
    </row>
    <row r="257" spans="1:5" s="102" customFormat="1" x14ac:dyDescent="0.3">
      <c r="A257" s="128" t="s">
        <v>897</v>
      </c>
      <c r="B257" s="140">
        <v>4430511</v>
      </c>
      <c r="C257" s="140">
        <v>1692145</v>
      </c>
      <c r="D257" s="140"/>
      <c r="E257" s="182"/>
    </row>
    <row r="258" spans="1:5" s="102" customFormat="1" x14ac:dyDescent="0.3">
      <c r="A258" s="117" t="s">
        <v>898</v>
      </c>
      <c r="B258" s="140" t="s">
        <v>159</v>
      </c>
      <c r="C258" s="138" t="s">
        <v>159</v>
      </c>
      <c r="D258" s="138"/>
      <c r="E258" s="182"/>
    </row>
    <row r="259" spans="1:5" x14ac:dyDescent="0.3">
      <c r="A259" s="108" t="s">
        <v>924</v>
      </c>
      <c r="B259" s="140">
        <v>-15319</v>
      </c>
      <c r="C259" s="140">
        <v>-370</v>
      </c>
      <c r="D259" s="140"/>
    </row>
    <row r="260" spans="1:5" x14ac:dyDescent="0.3">
      <c r="A260" s="108" t="s">
        <v>553</v>
      </c>
    </row>
    <row r="261" spans="1:5" x14ac:dyDescent="0.3">
      <c r="A261" s="108" t="s">
        <v>554</v>
      </c>
      <c r="B261" s="140">
        <v>30115479</v>
      </c>
      <c r="C261" s="140">
        <v>30140345</v>
      </c>
      <c r="D261" s="140"/>
    </row>
    <row r="262" spans="1:5" x14ac:dyDescent="0.3">
      <c r="A262" s="108" t="s">
        <v>555</v>
      </c>
    </row>
    <row r="263" spans="1:5" x14ac:dyDescent="0.3">
      <c r="A263" s="116" t="s">
        <v>556</v>
      </c>
    </row>
    <row r="264" spans="1:5" x14ac:dyDescent="0.3">
      <c r="A264" s="116" t="s">
        <v>557</v>
      </c>
      <c r="B264" s="140">
        <v>1040657</v>
      </c>
      <c r="C264" s="140">
        <v>1217456</v>
      </c>
      <c r="D264" s="140"/>
    </row>
    <row r="265" spans="1:5" x14ac:dyDescent="0.3">
      <c r="A265" s="108" t="s">
        <v>925</v>
      </c>
      <c r="B265" s="140">
        <v>85052</v>
      </c>
      <c r="C265" s="140">
        <v>85052</v>
      </c>
      <c r="D265" s="140"/>
    </row>
    <row r="266" spans="1:5" s="102" customFormat="1" x14ac:dyDescent="0.3">
      <c r="A266" s="108" t="s">
        <v>895</v>
      </c>
      <c r="B266" s="140">
        <v>5555377</v>
      </c>
      <c r="C266" s="138" t="s">
        <v>159</v>
      </c>
      <c r="D266" s="138"/>
      <c r="E266" s="182"/>
    </row>
    <row r="267" spans="1:5" x14ac:dyDescent="0.3">
      <c r="A267" s="108" t="s">
        <v>558</v>
      </c>
    </row>
    <row r="268" spans="1:5" x14ac:dyDescent="0.3">
      <c r="A268" s="116" t="s">
        <v>559</v>
      </c>
      <c r="B268" s="140">
        <v>-106001</v>
      </c>
      <c r="C268" s="140">
        <v>-106001</v>
      </c>
      <c r="D268" s="140"/>
    </row>
    <row r="269" spans="1:5" x14ac:dyDescent="0.3">
      <c r="A269" s="108" t="s">
        <v>560</v>
      </c>
    </row>
    <row r="270" spans="1:5" x14ac:dyDescent="0.3">
      <c r="A270" s="116" t="s">
        <v>561</v>
      </c>
    </row>
    <row r="271" spans="1:5" x14ac:dyDescent="0.3">
      <c r="A271" s="116" t="s">
        <v>562</v>
      </c>
    </row>
    <row r="272" spans="1:5" x14ac:dyDescent="0.3">
      <c r="A272" s="116" t="s">
        <v>563</v>
      </c>
    </row>
    <row r="273" spans="1:5" x14ac:dyDescent="0.3">
      <c r="A273" s="116" t="s">
        <v>564</v>
      </c>
    </row>
    <row r="274" spans="1:5" x14ac:dyDescent="0.3">
      <c r="A274" s="116" t="s">
        <v>565</v>
      </c>
    </row>
    <row r="275" spans="1:5" x14ac:dyDescent="0.3">
      <c r="A275" s="117" t="s">
        <v>566</v>
      </c>
      <c r="B275" s="140">
        <v>5380268</v>
      </c>
      <c r="C275" s="140">
        <v>5380268</v>
      </c>
      <c r="D275" s="140"/>
    </row>
    <row r="276" spans="1:5" x14ac:dyDescent="0.3">
      <c r="A276" s="118" t="s">
        <v>150</v>
      </c>
      <c r="B276" s="141">
        <v>114176507</v>
      </c>
      <c r="C276" s="141">
        <v>137207666</v>
      </c>
      <c r="D276" s="142"/>
    </row>
    <row r="277" spans="1:5" x14ac:dyDescent="0.3">
      <c r="A277" s="129" t="s">
        <v>567</v>
      </c>
      <c r="B277" s="141">
        <v>119556775</v>
      </c>
      <c r="C277" s="141">
        <v>142587934</v>
      </c>
      <c r="D277" s="142"/>
    </row>
    <row r="278" spans="1:5" s="44" customFormat="1" x14ac:dyDescent="0.3">
      <c r="A278" s="108"/>
      <c r="B278" s="140">
        <v>189378464</v>
      </c>
      <c r="C278" s="140">
        <v>204686612</v>
      </c>
      <c r="D278" s="140"/>
      <c r="E278" s="182"/>
    </row>
    <row r="279" spans="1:5" x14ac:dyDescent="0.3">
      <c r="A279" s="108" t="s">
        <v>926</v>
      </c>
    </row>
    <row r="280" spans="1:5" x14ac:dyDescent="0.3">
      <c r="A280" s="122" t="s">
        <v>927</v>
      </c>
      <c r="B280" s="141">
        <v>15321204</v>
      </c>
      <c r="C280" s="141">
        <v>17424670</v>
      </c>
      <c r="D280" s="142"/>
    </row>
    <row r="281" spans="1:5" x14ac:dyDescent="0.3">
      <c r="A281" s="121" t="s">
        <v>155</v>
      </c>
      <c r="B281" s="145">
        <v>204699668</v>
      </c>
      <c r="C281" s="145">
        <v>222111282</v>
      </c>
      <c r="D281" s="151"/>
    </row>
    <row r="282" spans="1:5" x14ac:dyDescent="0.3">
      <c r="A282" s="107" t="s">
        <v>569</v>
      </c>
    </row>
    <row r="283" spans="1:5" x14ac:dyDescent="0.3">
      <c r="A283" s="125" t="s">
        <v>570</v>
      </c>
      <c r="B283" s="146"/>
      <c r="C283" s="146"/>
      <c r="D283" s="146"/>
    </row>
    <row r="284" spans="1:5" ht="15" thickBot="1" x14ac:dyDescent="0.35">
      <c r="A284" s="130" t="s">
        <v>157</v>
      </c>
      <c r="B284" s="147">
        <v>1541964567</v>
      </c>
      <c r="C284" s="147">
        <v>1725611128</v>
      </c>
      <c r="D284" s="151"/>
    </row>
    <row r="285" spans="1:5" ht="15" thickTop="1" x14ac:dyDescent="0.3"/>
    <row r="288" spans="1:5" ht="16.8" x14ac:dyDescent="0.4">
      <c r="A288" s="235" t="s">
        <v>493</v>
      </c>
      <c r="B288" s="235"/>
      <c r="C288" s="235"/>
      <c r="D288" s="153"/>
    </row>
    <row r="289" spans="1:5" ht="16.8" x14ac:dyDescent="0.4">
      <c r="A289" s="242" t="s">
        <v>162</v>
      </c>
      <c r="B289" s="242"/>
      <c r="C289" s="242"/>
      <c r="D289" s="156"/>
    </row>
    <row r="290" spans="1:5" x14ac:dyDescent="0.3">
      <c r="A290" s="239" t="s">
        <v>161</v>
      </c>
      <c r="B290" s="239"/>
      <c r="C290" s="239"/>
      <c r="D290" s="155"/>
    </row>
    <row r="291" spans="1:5" x14ac:dyDescent="0.3">
      <c r="A291" s="105"/>
    </row>
    <row r="292" spans="1:5" x14ac:dyDescent="0.3">
      <c r="A292" s="105"/>
      <c r="B292" s="241" t="s">
        <v>7</v>
      </c>
      <c r="C292" s="241"/>
      <c r="D292" s="154"/>
    </row>
    <row r="293" spans="1:5" x14ac:dyDescent="0.3">
      <c r="A293" s="106"/>
      <c r="B293" s="109">
        <v>44196</v>
      </c>
      <c r="C293" s="109">
        <v>44561</v>
      </c>
      <c r="D293" s="109"/>
    </row>
    <row r="294" spans="1:5" x14ac:dyDescent="0.3">
      <c r="A294" s="107" t="s">
        <v>342</v>
      </c>
      <c r="B294" s="140"/>
      <c r="C294" s="140"/>
      <c r="D294" s="140"/>
    </row>
    <row r="295" spans="1:5" x14ac:dyDescent="0.3">
      <c r="A295" s="107" t="s">
        <v>343</v>
      </c>
      <c r="B295" s="140"/>
      <c r="C295" s="140"/>
      <c r="D295" s="140"/>
    </row>
    <row r="296" spans="1:5" x14ac:dyDescent="0.3">
      <c r="A296" s="108" t="s">
        <v>571</v>
      </c>
      <c r="B296" s="140"/>
      <c r="C296" s="140"/>
      <c r="D296" s="140"/>
    </row>
    <row r="297" spans="1:5" x14ac:dyDescent="0.3">
      <c r="A297" s="116" t="s">
        <v>165</v>
      </c>
      <c r="B297" s="140">
        <v>81632274</v>
      </c>
      <c r="C297" s="140">
        <v>83033945</v>
      </c>
      <c r="D297" s="140"/>
    </row>
    <row r="298" spans="1:5" x14ac:dyDescent="0.3">
      <c r="A298" s="120" t="s">
        <v>166</v>
      </c>
      <c r="B298" s="141">
        <v>13983953</v>
      </c>
      <c r="C298" s="141">
        <v>14715141</v>
      </c>
      <c r="D298" s="142"/>
    </row>
    <row r="299" spans="1:5" x14ac:dyDescent="0.3">
      <c r="A299" s="108" t="s">
        <v>572</v>
      </c>
    </row>
    <row r="300" spans="1:5" x14ac:dyDescent="0.3">
      <c r="A300" s="120" t="s">
        <v>573</v>
      </c>
      <c r="B300" s="141">
        <v>95616227</v>
      </c>
      <c r="C300" s="141">
        <v>97749086</v>
      </c>
      <c r="D300" s="142"/>
    </row>
    <row r="301" spans="1:5" s="44" customFormat="1" x14ac:dyDescent="0.3">
      <c r="A301" s="108"/>
      <c r="B301" s="138"/>
      <c r="C301" s="138"/>
      <c r="D301" s="138"/>
      <c r="E301" s="182"/>
    </row>
    <row r="302" spans="1:5" x14ac:dyDescent="0.3">
      <c r="A302" s="108" t="s">
        <v>574</v>
      </c>
    </row>
    <row r="303" spans="1:5" x14ac:dyDescent="0.3">
      <c r="A303" s="116" t="s">
        <v>169</v>
      </c>
      <c r="B303" s="142">
        <v>-28222605</v>
      </c>
      <c r="C303" s="142">
        <v>-20441507</v>
      </c>
      <c r="D303" s="142"/>
    </row>
    <row r="304" spans="1:5" x14ac:dyDescent="0.3">
      <c r="A304" s="120" t="s">
        <v>170</v>
      </c>
      <c r="B304" s="141">
        <v>-4872817</v>
      </c>
      <c r="C304" s="141">
        <v>-4245085</v>
      </c>
      <c r="D304" s="142"/>
    </row>
    <row r="305" spans="1:5" x14ac:dyDescent="0.3">
      <c r="A305" s="123" t="s">
        <v>575</v>
      </c>
      <c r="B305" s="144">
        <v>-33095422</v>
      </c>
      <c r="C305" s="144">
        <v>-24686592</v>
      </c>
      <c r="D305" s="142"/>
    </row>
    <row r="306" spans="1:5" x14ac:dyDescent="0.3">
      <c r="A306" s="121" t="s">
        <v>576</v>
      </c>
      <c r="B306" s="148">
        <v>62520805</v>
      </c>
      <c r="C306" s="148">
        <v>73062494</v>
      </c>
      <c r="D306" s="151"/>
    </row>
    <row r="307" spans="1:5" s="44" customFormat="1" x14ac:dyDescent="0.3">
      <c r="A307" s="108"/>
      <c r="B307" s="138"/>
      <c r="C307" s="138"/>
      <c r="D307" s="138"/>
      <c r="E307" s="182"/>
    </row>
    <row r="308" spans="1:5" x14ac:dyDescent="0.3">
      <c r="A308" s="108" t="s">
        <v>349</v>
      </c>
      <c r="B308" s="142">
        <v>12890360</v>
      </c>
      <c r="C308" s="142">
        <v>14857941</v>
      </c>
      <c r="D308" s="142"/>
    </row>
    <row r="309" spans="1:5" x14ac:dyDescent="0.3">
      <c r="A309" s="122" t="s">
        <v>350</v>
      </c>
      <c r="B309" s="142">
        <v>-11376645</v>
      </c>
      <c r="C309" s="142">
        <v>-13070008</v>
      </c>
      <c r="D309" s="142"/>
    </row>
    <row r="310" spans="1:5" x14ac:dyDescent="0.3">
      <c r="A310" s="121" t="s">
        <v>577</v>
      </c>
      <c r="B310" s="148">
        <v>1513715</v>
      </c>
      <c r="C310" s="148">
        <v>1787933</v>
      </c>
      <c r="D310" s="151"/>
    </row>
    <row r="311" spans="1:5" s="44" customFormat="1" x14ac:dyDescent="0.3">
      <c r="A311" s="108"/>
      <c r="B311" s="138"/>
      <c r="C311" s="138"/>
      <c r="D311" s="138"/>
      <c r="E311" s="182"/>
    </row>
    <row r="312" spans="1:5" x14ac:dyDescent="0.3">
      <c r="A312" s="107" t="s">
        <v>578</v>
      </c>
    </row>
    <row r="313" spans="1:5" x14ac:dyDescent="0.3">
      <c r="A313" s="107" t="s">
        <v>579</v>
      </c>
      <c r="B313" s="140">
        <v>64034520</v>
      </c>
      <c r="C313" s="140">
        <v>74850427</v>
      </c>
      <c r="D313" s="140"/>
    </row>
    <row r="314" spans="1:5" x14ac:dyDescent="0.3">
      <c r="A314" s="108" t="s">
        <v>209</v>
      </c>
    </row>
    <row r="315" spans="1:5" x14ac:dyDescent="0.3">
      <c r="A315" s="116" t="s">
        <v>580</v>
      </c>
      <c r="B315" s="140">
        <v>13450080</v>
      </c>
      <c r="C315" s="140">
        <v>15408693</v>
      </c>
      <c r="D315" s="140"/>
    </row>
    <row r="316" spans="1:5" x14ac:dyDescent="0.3">
      <c r="A316" s="116" t="s">
        <v>581</v>
      </c>
    </row>
    <row r="317" spans="1:5" x14ac:dyDescent="0.3">
      <c r="A317" s="117" t="s">
        <v>582</v>
      </c>
      <c r="B317" s="142">
        <v>5545339</v>
      </c>
      <c r="C317" s="142">
        <v>3937883</v>
      </c>
      <c r="D317" s="142"/>
    </row>
    <row r="318" spans="1:5" x14ac:dyDescent="0.3">
      <c r="A318" s="120" t="s">
        <v>177</v>
      </c>
      <c r="B318" s="141">
        <v>9598978</v>
      </c>
      <c r="C318" s="141">
        <v>9681444</v>
      </c>
      <c r="D318" s="142"/>
    </row>
    <row r="319" spans="1:5" x14ac:dyDescent="0.3">
      <c r="A319" s="108" t="s">
        <v>583</v>
      </c>
      <c r="B319" s="140">
        <v>28594397</v>
      </c>
      <c r="C319" s="140">
        <v>29028020</v>
      </c>
      <c r="D319" s="140"/>
    </row>
    <row r="320" spans="1:5" s="44" customFormat="1" x14ac:dyDescent="0.3">
      <c r="A320" s="108"/>
      <c r="B320" s="138"/>
      <c r="C320" s="138"/>
      <c r="D320" s="138"/>
      <c r="E320" s="182"/>
    </row>
    <row r="321" spans="1:4" x14ac:dyDescent="0.3">
      <c r="A321" s="108" t="s">
        <v>584</v>
      </c>
    </row>
    <row r="322" spans="1:4" x14ac:dyDescent="0.3">
      <c r="A322" s="116" t="s">
        <v>485</v>
      </c>
      <c r="B322" s="140">
        <v>-23355311</v>
      </c>
      <c r="C322" s="140">
        <v>-20428352</v>
      </c>
      <c r="D322" s="140"/>
    </row>
    <row r="323" spans="1:4" x14ac:dyDescent="0.3">
      <c r="A323" s="108" t="s">
        <v>585</v>
      </c>
      <c r="B323" s="140"/>
      <c r="C323" s="140"/>
      <c r="D323" s="140"/>
    </row>
    <row r="324" spans="1:4" x14ac:dyDescent="0.3">
      <c r="A324" s="116" t="s">
        <v>586</v>
      </c>
      <c r="B324" s="140">
        <v>-1223263</v>
      </c>
      <c r="C324" s="140">
        <v>1162993</v>
      </c>
      <c r="D324" s="140"/>
    </row>
    <row r="325" spans="1:4" x14ac:dyDescent="0.3">
      <c r="A325" s="108" t="s">
        <v>587</v>
      </c>
    </row>
    <row r="326" spans="1:4" x14ac:dyDescent="0.3">
      <c r="A326" s="116" t="s">
        <v>588</v>
      </c>
      <c r="B326" s="140">
        <v>-276133</v>
      </c>
      <c r="C326" s="140">
        <v>-277942</v>
      </c>
      <c r="D326" s="140"/>
    </row>
    <row r="327" spans="1:4" x14ac:dyDescent="0.3">
      <c r="A327" s="108" t="s">
        <v>589</v>
      </c>
    </row>
    <row r="328" spans="1:4" x14ac:dyDescent="0.3">
      <c r="A328" s="116" t="s">
        <v>590</v>
      </c>
      <c r="B328" s="140"/>
      <c r="C328" s="140"/>
      <c r="D328" s="140"/>
    </row>
    <row r="329" spans="1:4" x14ac:dyDescent="0.3">
      <c r="A329" s="116" t="s">
        <v>928</v>
      </c>
      <c r="B329" s="140">
        <v>12487</v>
      </c>
      <c r="C329" s="140">
        <v>2824</v>
      </c>
      <c r="D329" s="140"/>
    </row>
    <row r="330" spans="1:4" x14ac:dyDescent="0.3">
      <c r="B330" s="140"/>
      <c r="C330" s="140"/>
      <c r="D330" s="140"/>
    </row>
    <row r="331" spans="1:4" x14ac:dyDescent="0.3">
      <c r="A331" s="108" t="s">
        <v>591</v>
      </c>
      <c r="B331" s="140"/>
      <c r="C331" s="140"/>
      <c r="D331" s="140"/>
    </row>
    <row r="332" spans="1:4" x14ac:dyDescent="0.3">
      <c r="A332" s="116" t="s">
        <v>592</v>
      </c>
      <c r="B332" s="140">
        <v>999026</v>
      </c>
      <c r="C332" s="140">
        <v>3242400</v>
      </c>
      <c r="D332" s="140"/>
    </row>
    <row r="333" spans="1:4" x14ac:dyDescent="0.3">
      <c r="A333" s="108" t="s">
        <v>212</v>
      </c>
    </row>
    <row r="334" spans="1:4" x14ac:dyDescent="0.3">
      <c r="A334" s="116" t="s">
        <v>593</v>
      </c>
      <c r="B334" s="140">
        <v>-19693977</v>
      </c>
      <c r="C334" s="140">
        <v>-22677112</v>
      </c>
      <c r="D334" s="140"/>
    </row>
    <row r="335" spans="1:4" x14ac:dyDescent="0.3">
      <c r="A335" s="116" t="s">
        <v>182</v>
      </c>
      <c r="B335" s="140">
        <v>-18872831</v>
      </c>
      <c r="C335" s="140">
        <v>-19519699</v>
      </c>
      <c r="D335" s="140"/>
    </row>
    <row r="336" spans="1:4" x14ac:dyDescent="0.3">
      <c r="A336" s="120" t="s">
        <v>594</v>
      </c>
      <c r="B336" s="141">
        <v>-5963428</v>
      </c>
      <c r="C336" s="141">
        <v>-6943356</v>
      </c>
      <c r="D336" s="142"/>
    </row>
    <row r="337" spans="1:6" x14ac:dyDescent="0.3">
      <c r="A337" s="123" t="s">
        <v>595</v>
      </c>
      <c r="B337" s="144">
        <v>-44530236</v>
      </c>
      <c r="C337" s="144">
        <v>-49140167</v>
      </c>
      <c r="D337" s="142"/>
      <c r="F337" s="136"/>
    </row>
    <row r="338" spans="1:6" x14ac:dyDescent="0.3">
      <c r="A338" s="107" t="s">
        <v>371</v>
      </c>
      <c r="B338" s="146">
        <v>24255487</v>
      </c>
      <c r="C338" s="146">
        <v>38440203</v>
      </c>
      <c r="D338" s="146"/>
    </row>
    <row r="339" spans="1:6" s="44" customFormat="1" x14ac:dyDescent="0.3">
      <c r="A339" s="108"/>
      <c r="B339" s="138"/>
      <c r="C339" s="138"/>
      <c r="D339" s="138"/>
      <c r="E339" s="182"/>
    </row>
    <row r="340" spans="1:6" x14ac:dyDescent="0.3">
      <c r="A340" s="122" t="s">
        <v>596</v>
      </c>
      <c r="B340" s="141">
        <v>136918</v>
      </c>
      <c r="C340" s="141">
        <v>-81782</v>
      </c>
      <c r="D340" s="142"/>
    </row>
    <row r="341" spans="1:6" x14ac:dyDescent="0.3">
      <c r="A341" s="107" t="s">
        <v>374</v>
      </c>
    </row>
    <row r="342" spans="1:6" x14ac:dyDescent="0.3">
      <c r="A342" s="107" t="s">
        <v>597</v>
      </c>
      <c r="B342" s="140">
        <v>24392405</v>
      </c>
      <c r="C342" s="140">
        <v>38358421</v>
      </c>
      <c r="D342" s="140"/>
    </row>
    <row r="343" spans="1:6" x14ac:dyDescent="0.3">
      <c r="A343" s="108" t="s">
        <v>598</v>
      </c>
    </row>
    <row r="344" spans="1:6" x14ac:dyDescent="0.3">
      <c r="A344" s="116" t="s">
        <v>599</v>
      </c>
      <c r="B344" s="142">
        <v>-5632653</v>
      </c>
      <c r="C344" s="142">
        <v>-9245615</v>
      </c>
      <c r="D344" s="142"/>
    </row>
    <row r="345" spans="1:6" x14ac:dyDescent="0.3">
      <c r="A345" s="120" t="s">
        <v>600</v>
      </c>
      <c r="B345" s="141">
        <v>-360824</v>
      </c>
      <c r="C345" s="141">
        <v>1438291</v>
      </c>
      <c r="D345" s="142"/>
    </row>
    <row r="346" spans="1:6" x14ac:dyDescent="0.3">
      <c r="A346" s="123" t="s">
        <v>601</v>
      </c>
      <c r="B346" s="144">
        <v>-5993477</v>
      </c>
      <c r="C346" s="144">
        <v>-7807324</v>
      </c>
      <c r="D346" s="142"/>
    </row>
    <row r="347" spans="1:6" ht="15" thickBot="1" x14ac:dyDescent="0.35">
      <c r="A347" s="134" t="s">
        <v>602</v>
      </c>
      <c r="B347" s="143">
        <v>18398928</v>
      </c>
      <c r="C347" s="143">
        <v>30551097</v>
      </c>
      <c r="D347" s="151"/>
      <c r="F347" s="137"/>
    </row>
    <row r="348" spans="1:6" s="44" customFormat="1" ht="15" thickTop="1" x14ac:dyDescent="0.3">
      <c r="A348" s="108"/>
      <c r="B348" s="138"/>
      <c r="C348" s="138"/>
      <c r="D348" s="138"/>
      <c r="E348" s="182"/>
    </row>
    <row r="349" spans="1:6" x14ac:dyDescent="0.3">
      <c r="A349" s="107" t="s">
        <v>603</v>
      </c>
    </row>
    <row r="350" spans="1:6" x14ac:dyDescent="0.3">
      <c r="A350" s="107" t="s">
        <v>604</v>
      </c>
    </row>
    <row r="351" spans="1:6" x14ac:dyDescent="0.3">
      <c r="A351" s="125" t="s">
        <v>605</v>
      </c>
    </row>
    <row r="352" spans="1:6" x14ac:dyDescent="0.3">
      <c r="A352" s="116" t="s">
        <v>606</v>
      </c>
      <c r="B352" s="140">
        <v>3328</v>
      </c>
      <c r="C352" s="140">
        <v>221737</v>
      </c>
      <c r="D352" s="140"/>
    </row>
    <row r="353" spans="1:5" x14ac:dyDescent="0.3">
      <c r="A353" s="116" t="s">
        <v>607</v>
      </c>
    </row>
    <row r="354" spans="1:5" x14ac:dyDescent="0.3">
      <c r="A354" s="117" t="s">
        <v>608</v>
      </c>
      <c r="B354" s="142">
        <v>458842</v>
      </c>
      <c r="C354" s="142">
        <v>392518</v>
      </c>
      <c r="D354" s="142"/>
    </row>
    <row r="355" spans="1:5" x14ac:dyDescent="0.3">
      <c r="A355" s="116" t="s">
        <v>609</v>
      </c>
    </row>
    <row r="356" spans="1:5" x14ac:dyDescent="0.3">
      <c r="A356" s="118" t="s">
        <v>381</v>
      </c>
      <c r="B356" s="141">
        <v>-78467</v>
      </c>
      <c r="C356" s="141">
        <v>-78200</v>
      </c>
      <c r="D356" s="142"/>
    </row>
    <row r="357" spans="1:5" s="44" customFormat="1" x14ac:dyDescent="0.3">
      <c r="A357" s="123"/>
      <c r="B357" s="141">
        <v>383703</v>
      </c>
      <c r="C357" s="141">
        <v>536055</v>
      </c>
      <c r="D357" s="142"/>
      <c r="E357" s="182"/>
    </row>
    <row r="358" spans="1:5" x14ac:dyDescent="0.3">
      <c r="A358" s="107" t="s">
        <v>610</v>
      </c>
    </row>
    <row r="359" spans="1:5" x14ac:dyDescent="0.3">
      <c r="A359" s="116" t="s">
        <v>611</v>
      </c>
      <c r="B359" s="140"/>
      <c r="C359" s="140"/>
      <c r="D359" s="140"/>
    </row>
    <row r="360" spans="1:5" x14ac:dyDescent="0.3">
      <c r="A360" s="116" t="s">
        <v>612</v>
      </c>
      <c r="B360" s="140">
        <v>-129324</v>
      </c>
      <c r="C360" s="140">
        <v>28028</v>
      </c>
      <c r="D360" s="140"/>
    </row>
    <row r="361" spans="1:5" x14ac:dyDescent="0.3">
      <c r="A361" s="108" t="s">
        <v>613</v>
      </c>
      <c r="B361" s="140"/>
      <c r="C361" s="140"/>
      <c r="D361" s="140"/>
    </row>
    <row r="362" spans="1:5" x14ac:dyDescent="0.3">
      <c r="A362" s="116" t="s">
        <v>614</v>
      </c>
      <c r="B362" s="140"/>
      <c r="C362" s="140"/>
      <c r="D362" s="140"/>
    </row>
    <row r="363" spans="1:5" x14ac:dyDescent="0.3">
      <c r="A363" s="116" t="s">
        <v>193</v>
      </c>
      <c r="B363" s="149">
        <v>3774124</v>
      </c>
      <c r="C363" s="140">
        <v>-3499000</v>
      </c>
      <c r="D363" s="140"/>
    </row>
    <row r="364" spans="1:5" x14ac:dyDescent="0.3">
      <c r="A364" s="108" t="s">
        <v>615</v>
      </c>
      <c r="B364" s="149">
        <v>37019</v>
      </c>
      <c r="C364" s="140">
        <v>37579</v>
      </c>
      <c r="D364" s="140"/>
    </row>
    <row r="365" spans="1:5" x14ac:dyDescent="0.3">
      <c r="A365" s="108" t="s">
        <v>616</v>
      </c>
    </row>
    <row r="366" spans="1:5" x14ac:dyDescent="0.3">
      <c r="A366" s="120" t="s">
        <v>390</v>
      </c>
      <c r="B366" s="141">
        <v>-678371</v>
      </c>
      <c r="C366" s="141">
        <v>666162</v>
      </c>
      <c r="D366" s="142"/>
    </row>
    <row r="367" spans="1:5" s="44" customFormat="1" x14ac:dyDescent="0.3">
      <c r="A367" s="123"/>
      <c r="B367" s="144">
        <v>3003448</v>
      </c>
      <c r="C367" s="144">
        <v>-2767231</v>
      </c>
      <c r="D367" s="142"/>
      <c r="E367" s="182"/>
    </row>
    <row r="368" spans="1:5" x14ac:dyDescent="0.3">
      <c r="A368" s="107" t="s">
        <v>617</v>
      </c>
    </row>
    <row r="369" spans="1:5" x14ac:dyDescent="0.3">
      <c r="A369" s="126" t="s">
        <v>618</v>
      </c>
      <c r="B369" s="150">
        <v>3387151</v>
      </c>
      <c r="C369" s="141">
        <v>-2231176</v>
      </c>
      <c r="D369" s="142"/>
    </row>
    <row r="370" spans="1:5" x14ac:dyDescent="0.3">
      <c r="A370" s="107" t="s">
        <v>393</v>
      </c>
    </row>
    <row r="371" spans="1:5" x14ac:dyDescent="0.3">
      <c r="A371" s="119" t="s">
        <v>619</v>
      </c>
      <c r="B371" s="145">
        <v>21786079</v>
      </c>
      <c r="C371" s="145">
        <v>28319921</v>
      </c>
      <c r="D371" s="151"/>
    </row>
    <row r="372" spans="1:5" s="44" customFormat="1" x14ac:dyDescent="0.3">
      <c r="A372" s="108"/>
      <c r="B372" s="138"/>
      <c r="C372" s="138"/>
      <c r="D372" s="138"/>
      <c r="E372" s="182"/>
    </row>
    <row r="373" spans="1:5" x14ac:dyDescent="0.3">
      <c r="A373" s="107" t="s">
        <v>620</v>
      </c>
    </row>
    <row r="374" spans="1:5" x14ac:dyDescent="0.3">
      <c r="A374" s="125" t="s">
        <v>621</v>
      </c>
    </row>
    <row r="375" spans="1:5" x14ac:dyDescent="0.3">
      <c r="A375" s="116" t="s">
        <v>622</v>
      </c>
      <c r="B375" s="149">
        <v>16799515</v>
      </c>
      <c r="C375" s="142">
        <v>28028155</v>
      </c>
      <c r="D375" s="142"/>
    </row>
    <row r="376" spans="1:5" x14ac:dyDescent="0.3">
      <c r="A376" s="120" t="s">
        <v>568</v>
      </c>
      <c r="B376" s="150">
        <v>1599413</v>
      </c>
      <c r="C376" s="141">
        <v>2522942</v>
      </c>
      <c r="D376" s="142"/>
    </row>
    <row r="377" spans="1:5" s="44" customFormat="1" x14ac:dyDescent="0.3">
      <c r="A377" s="108"/>
      <c r="B377" s="149">
        <v>18398928</v>
      </c>
      <c r="C377" s="142">
        <v>30551097</v>
      </c>
      <c r="D377" s="142"/>
      <c r="E377" s="182"/>
    </row>
    <row r="378" spans="1:5" x14ac:dyDescent="0.3">
      <c r="A378" s="107" t="s">
        <v>623</v>
      </c>
    </row>
    <row r="379" spans="1:5" x14ac:dyDescent="0.3">
      <c r="A379" s="125" t="s">
        <v>624</v>
      </c>
    </row>
    <row r="380" spans="1:5" x14ac:dyDescent="0.3">
      <c r="A380" s="116" t="s">
        <v>622</v>
      </c>
      <c r="B380" s="149">
        <v>20121679</v>
      </c>
      <c r="C380" s="140">
        <v>25638536</v>
      </c>
      <c r="D380" s="140"/>
    </row>
    <row r="381" spans="1:5" x14ac:dyDescent="0.3">
      <c r="A381" s="120" t="s">
        <v>568</v>
      </c>
      <c r="B381" s="141">
        <v>1664400</v>
      </c>
      <c r="C381" s="141">
        <v>2681385</v>
      </c>
      <c r="D381" s="142"/>
    </row>
    <row r="382" spans="1:5" s="44" customFormat="1" ht="15" thickBot="1" x14ac:dyDescent="0.35">
      <c r="A382" s="135"/>
      <c r="B382" s="143">
        <v>21786079</v>
      </c>
      <c r="C382" s="143">
        <v>28319921</v>
      </c>
      <c r="D382" s="151"/>
      <c r="E382" s="182"/>
    </row>
    <row r="383" spans="1:5" ht="15" thickTop="1" x14ac:dyDescent="0.3">
      <c r="A383" s="107" t="s">
        <v>625</v>
      </c>
    </row>
    <row r="384" spans="1:5" x14ac:dyDescent="0.3">
      <c r="A384" s="116" t="s">
        <v>626</v>
      </c>
      <c r="B384" s="149">
        <v>360180</v>
      </c>
      <c r="C384" s="140">
        <v>601060</v>
      </c>
      <c r="D384" s="140"/>
    </row>
    <row r="385" spans="1:6" x14ac:dyDescent="0.3">
      <c r="A385" s="116" t="s">
        <v>627</v>
      </c>
      <c r="B385" s="149">
        <v>360180</v>
      </c>
      <c r="C385" s="142">
        <v>601060</v>
      </c>
      <c r="D385" s="142"/>
      <c r="F385" s="23"/>
    </row>
    <row r="389" spans="1:6" ht="16.8" x14ac:dyDescent="0.4">
      <c r="A389" s="235" t="s">
        <v>493</v>
      </c>
      <c r="B389" s="235"/>
      <c r="C389" s="235"/>
      <c r="D389" s="153"/>
    </row>
    <row r="390" spans="1:6" ht="16.8" x14ac:dyDescent="0.4">
      <c r="A390" s="242" t="s">
        <v>206</v>
      </c>
      <c r="B390" s="242"/>
      <c r="C390" s="242"/>
      <c r="D390" s="156"/>
    </row>
    <row r="391" spans="1:6" x14ac:dyDescent="0.3">
      <c r="A391" s="239" t="s">
        <v>161</v>
      </c>
      <c r="B391" s="239"/>
      <c r="C391" s="239"/>
      <c r="D391" s="155"/>
    </row>
    <row r="392" spans="1:6" x14ac:dyDescent="0.3">
      <c r="A392" s="105"/>
    </row>
    <row r="393" spans="1:6" x14ac:dyDescent="0.3">
      <c r="A393" s="105"/>
      <c r="B393" s="241" t="s">
        <v>7</v>
      </c>
      <c r="C393" s="241"/>
      <c r="D393" s="154"/>
    </row>
    <row r="394" spans="1:6" x14ac:dyDescent="0.3">
      <c r="A394" s="106"/>
      <c r="B394" s="109">
        <v>44196</v>
      </c>
      <c r="C394" s="109">
        <v>44561</v>
      </c>
      <c r="D394" s="109"/>
    </row>
    <row r="395" spans="1:6" x14ac:dyDescent="0.3">
      <c r="A395" s="107" t="s">
        <v>628</v>
      </c>
    </row>
    <row r="396" spans="1:6" x14ac:dyDescent="0.3">
      <c r="A396" s="107" t="s">
        <v>343</v>
      </c>
    </row>
    <row r="397" spans="1:6" x14ac:dyDescent="0.3">
      <c r="A397" s="108" t="s">
        <v>629</v>
      </c>
      <c r="B397" s="140">
        <v>78186345</v>
      </c>
      <c r="C397" s="140">
        <v>75695074</v>
      </c>
      <c r="D397" s="140"/>
    </row>
    <row r="398" spans="1:6" x14ac:dyDescent="0.3">
      <c r="A398" s="108" t="s">
        <v>630</v>
      </c>
      <c r="B398" s="140">
        <v>13881677</v>
      </c>
      <c r="C398" s="140">
        <v>17703438</v>
      </c>
      <c r="D398" s="140"/>
    </row>
    <row r="399" spans="1:6" x14ac:dyDescent="0.3">
      <c r="A399" s="108" t="s">
        <v>631</v>
      </c>
    </row>
    <row r="400" spans="1:6" x14ac:dyDescent="0.3">
      <c r="A400" s="116" t="s">
        <v>632</v>
      </c>
      <c r="B400" s="140">
        <v>26340440</v>
      </c>
      <c r="C400" s="140">
        <v>30266634</v>
      </c>
      <c r="D400" s="140"/>
    </row>
    <row r="401" spans="1:5" s="103" customFormat="1" x14ac:dyDescent="0.3">
      <c r="A401" s="108" t="s">
        <v>907</v>
      </c>
      <c r="B401" s="140">
        <v>-11376645</v>
      </c>
      <c r="C401" s="140">
        <v>-13070008</v>
      </c>
      <c r="D401" s="140"/>
      <c r="E401" s="182"/>
    </row>
    <row r="402" spans="1:5" x14ac:dyDescent="0.3">
      <c r="A402" s="108" t="s">
        <v>633</v>
      </c>
      <c r="B402" s="140">
        <v>-26158417</v>
      </c>
      <c r="C402" s="140">
        <v>-31422158</v>
      </c>
      <c r="D402" s="140"/>
    </row>
    <row r="403" spans="1:5" x14ac:dyDescent="0.3">
      <c r="A403" s="108" t="s">
        <v>634</v>
      </c>
      <c r="B403" s="140">
        <v>-4881532</v>
      </c>
      <c r="C403" s="140">
        <v>4306773</v>
      </c>
      <c r="D403" s="140"/>
    </row>
    <row r="404" spans="1:5" x14ac:dyDescent="0.3">
      <c r="A404" s="108" t="s">
        <v>635</v>
      </c>
    </row>
    <row r="405" spans="1:5" x14ac:dyDescent="0.3">
      <c r="A405" s="116" t="s">
        <v>636</v>
      </c>
    </row>
    <row r="406" spans="1:5" x14ac:dyDescent="0.3">
      <c r="A406" s="116" t="s">
        <v>637</v>
      </c>
      <c r="B406" s="140">
        <v>225404435</v>
      </c>
      <c r="C406" s="140">
        <v>230777422</v>
      </c>
      <c r="D406" s="140"/>
    </row>
    <row r="407" spans="1:5" x14ac:dyDescent="0.3">
      <c r="A407" s="108" t="s">
        <v>638</v>
      </c>
    </row>
    <row r="408" spans="1:5" x14ac:dyDescent="0.3">
      <c r="A408" s="116" t="s">
        <v>639</v>
      </c>
    </row>
    <row r="409" spans="1:5" x14ac:dyDescent="0.3">
      <c r="A409" s="116" t="s">
        <v>640</v>
      </c>
      <c r="B409" s="140">
        <v>-205899478</v>
      </c>
      <c r="C409" s="140">
        <v>-229207771</v>
      </c>
      <c r="D409" s="140"/>
    </row>
    <row r="410" spans="1:5" x14ac:dyDescent="0.3">
      <c r="A410" s="108" t="s">
        <v>641</v>
      </c>
      <c r="B410" s="140">
        <v>2827197</v>
      </c>
      <c r="C410" s="140">
        <v>5240325</v>
      </c>
      <c r="D410" s="140"/>
    </row>
    <row r="411" spans="1:5" x14ac:dyDescent="0.3">
      <c r="A411" s="108" t="s">
        <v>642</v>
      </c>
    </row>
    <row r="412" spans="1:5" x14ac:dyDescent="0.3">
      <c r="A412" s="116" t="s">
        <v>643</v>
      </c>
      <c r="B412" s="140">
        <v>1036870</v>
      </c>
      <c r="C412" s="140">
        <v>1070433</v>
      </c>
      <c r="D412" s="140"/>
    </row>
    <row r="413" spans="1:5" x14ac:dyDescent="0.3">
      <c r="A413" s="108" t="s">
        <v>929</v>
      </c>
      <c r="B413" s="140">
        <v>4883142</v>
      </c>
      <c r="C413" s="140">
        <v>3842197</v>
      </c>
      <c r="D413" s="140"/>
    </row>
    <row r="414" spans="1:5" x14ac:dyDescent="0.3">
      <c r="A414" s="108" t="s">
        <v>644</v>
      </c>
      <c r="B414" s="140">
        <v>-7670231</v>
      </c>
      <c r="C414" s="140">
        <v>-4621890</v>
      </c>
      <c r="D414" s="140"/>
    </row>
    <row r="415" spans="1:5" x14ac:dyDescent="0.3">
      <c r="A415" s="108" t="s">
        <v>593</v>
      </c>
      <c r="B415" s="140">
        <v>-19612302</v>
      </c>
      <c r="C415" s="140">
        <v>-19613916</v>
      </c>
      <c r="D415" s="140"/>
    </row>
    <row r="416" spans="1:5" x14ac:dyDescent="0.3">
      <c r="A416" s="108" t="s">
        <v>182</v>
      </c>
      <c r="B416" s="140">
        <v>-16434029</v>
      </c>
      <c r="C416" s="140">
        <v>-16261430</v>
      </c>
      <c r="D416" s="140"/>
    </row>
    <row r="417" spans="1:5" x14ac:dyDescent="0.3">
      <c r="A417" s="108" t="s">
        <v>645</v>
      </c>
    </row>
    <row r="418" spans="1:5" x14ac:dyDescent="0.3">
      <c r="A418" s="116" t="s">
        <v>646</v>
      </c>
      <c r="B418" s="140">
        <v>127</v>
      </c>
      <c r="C418" s="140">
        <v>32304</v>
      </c>
      <c r="D418" s="140"/>
    </row>
    <row r="419" spans="1:5" x14ac:dyDescent="0.3">
      <c r="A419" s="122" t="s">
        <v>647</v>
      </c>
      <c r="B419" s="141">
        <v>-5051029</v>
      </c>
      <c r="C419" s="141">
        <v>-8301777</v>
      </c>
      <c r="D419" s="142"/>
    </row>
    <row r="420" spans="1:5" x14ac:dyDescent="0.3">
      <c r="A420" s="108" t="s">
        <v>648</v>
      </c>
    </row>
    <row r="421" spans="1:5" x14ac:dyDescent="0.3">
      <c r="A421" s="116" t="s">
        <v>649</v>
      </c>
      <c r="B421" s="140">
        <v>55603443</v>
      </c>
      <c r="C421" s="140">
        <v>46435650</v>
      </c>
      <c r="D421" s="140"/>
    </row>
    <row r="422" spans="1:5" s="44" customFormat="1" x14ac:dyDescent="0.3">
      <c r="A422" s="108"/>
      <c r="B422" s="138"/>
      <c r="C422" s="138"/>
      <c r="D422" s="138"/>
      <c r="E422" s="182"/>
    </row>
    <row r="423" spans="1:5" x14ac:dyDescent="0.3">
      <c r="A423" s="108" t="s">
        <v>650</v>
      </c>
    </row>
    <row r="424" spans="1:5" x14ac:dyDescent="0.3">
      <c r="A424" s="108" t="s">
        <v>651</v>
      </c>
    </row>
    <row r="425" spans="1:5" x14ac:dyDescent="0.3">
      <c r="A425" s="116" t="s">
        <v>917</v>
      </c>
      <c r="B425" s="140">
        <v>262811</v>
      </c>
      <c r="C425" s="140">
        <v>-3035199</v>
      </c>
      <c r="D425" s="140"/>
    </row>
    <row r="426" spans="1:5" x14ac:dyDescent="0.3">
      <c r="A426" s="116" t="s">
        <v>652</v>
      </c>
    </row>
    <row r="427" spans="1:5" x14ac:dyDescent="0.3">
      <c r="A427" s="116" t="s">
        <v>653</v>
      </c>
      <c r="B427" s="140">
        <v>-25702294</v>
      </c>
      <c r="C427" s="140">
        <v>-3725552</v>
      </c>
      <c r="D427" s="140"/>
    </row>
    <row r="428" spans="1:5" x14ac:dyDescent="0.3">
      <c r="A428" s="116" t="s">
        <v>654</v>
      </c>
      <c r="B428" s="140">
        <v>419838</v>
      </c>
      <c r="C428" s="140">
        <v>697596</v>
      </c>
      <c r="D428" s="140"/>
    </row>
    <row r="429" spans="1:5" x14ac:dyDescent="0.3">
      <c r="A429" s="116" t="s">
        <v>220</v>
      </c>
      <c r="B429" s="140">
        <v>13973399</v>
      </c>
      <c r="C429" s="140">
        <v>-82428247</v>
      </c>
      <c r="D429" s="140"/>
    </row>
    <row r="430" spans="1:5" x14ac:dyDescent="0.3">
      <c r="A430" s="116" t="s">
        <v>655</v>
      </c>
      <c r="B430" s="140">
        <v>-23372583</v>
      </c>
      <c r="C430" s="140">
        <v>-17626346</v>
      </c>
      <c r="D430" s="140"/>
    </row>
    <row r="431" spans="1:5" x14ac:dyDescent="0.3">
      <c r="A431" s="116" t="s">
        <v>656</v>
      </c>
    </row>
    <row r="432" spans="1:5" x14ac:dyDescent="0.3">
      <c r="A432" s="117" t="s">
        <v>657</v>
      </c>
      <c r="B432" s="140">
        <v>-53139093</v>
      </c>
      <c r="C432" s="142">
        <v>27777456</v>
      </c>
      <c r="D432" s="142"/>
    </row>
    <row r="433" spans="1:4" x14ac:dyDescent="0.3">
      <c r="A433" s="116" t="s">
        <v>221</v>
      </c>
      <c r="B433" s="142">
        <v>-1423147</v>
      </c>
      <c r="C433" s="140">
        <v>-955774</v>
      </c>
      <c r="D433" s="140"/>
    </row>
    <row r="434" spans="1:4" x14ac:dyDescent="0.3">
      <c r="A434" s="116" t="s">
        <v>658</v>
      </c>
      <c r="B434" s="140">
        <v>-567294</v>
      </c>
      <c r="C434" s="140">
        <v>-1276488</v>
      </c>
      <c r="D434" s="140"/>
    </row>
    <row r="435" spans="1:4" x14ac:dyDescent="0.3">
      <c r="A435" s="116" t="s">
        <v>112</v>
      </c>
      <c r="B435" s="140">
        <v>-1066238</v>
      </c>
      <c r="C435" s="140">
        <v>105033</v>
      </c>
      <c r="D435" s="140"/>
    </row>
    <row r="436" spans="1:4" x14ac:dyDescent="0.3">
      <c r="A436" s="116" t="s">
        <v>111</v>
      </c>
      <c r="B436" s="140">
        <v>1746479</v>
      </c>
      <c r="C436" s="140">
        <v>156184</v>
      </c>
      <c r="D436" s="140"/>
    </row>
    <row r="437" spans="1:4" x14ac:dyDescent="0.3">
      <c r="A437" s="116" t="s">
        <v>224</v>
      </c>
      <c r="B437" s="140">
        <v>-3929069</v>
      </c>
      <c r="C437" s="140">
        <v>773601</v>
      </c>
      <c r="D437" s="140"/>
    </row>
    <row r="438" spans="1:4" x14ac:dyDescent="0.3">
      <c r="A438" s="108" t="s">
        <v>659</v>
      </c>
    </row>
    <row r="439" spans="1:4" x14ac:dyDescent="0.3">
      <c r="A439" s="116" t="s">
        <v>355</v>
      </c>
      <c r="B439" s="140">
        <v>4834654</v>
      </c>
      <c r="C439" s="140">
        <v>6032660</v>
      </c>
      <c r="D439" s="140"/>
    </row>
    <row r="440" spans="1:4" x14ac:dyDescent="0.3">
      <c r="A440" s="108" t="s">
        <v>660</v>
      </c>
    </row>
    <row r="441" spans="1:4" x14ac:dyDescent="0.3">
      <c r="A441" s="116" t="s">
        <v>661</v>
      </c>
    </row>
    <row r="442" spans="1:4" x14ac:dyDescent="0.3">
      <c r="A442" s="116" t="s">
        <v>662</v>
      </c>
    </row>
    <row r="443" spans="1:4" x14ac:dyDescent="0.3">
      <c r="A443" s="117" t="s">
        <v>279</v>
      </c>
      <c r="B443" s="140">
        <v>62327150</v>
      </c>
      <c r="C443" s="140">
        <v>86516511</v>
      </c>
      <c r="D443" s="140"/>
    </row>
    <row r="444" spans="1:4" x14ac:dyDescent="0.3">
      <c r="A444" s="117" t="s">
        <v>281</v>
      </c>
      <c r="B444" s="140">
        <v>28635183</v>
      </c>
      <c r="C444" s="140">
        <v>49240816</v>
      </c>
      <c r="D444" s="140"/>
    </row>
    <row r="445" spans="1:4" x14ac:dyDescent="0.3">
      <c r="A445" s="117" t="s">
        <v>426</v>
      </c>
      <c r="B445" s="140">
        <v>26721272</v>
      </c>
      <c r="C445" s="140">
        <v>-14624168</v>
      </c>
      <c r="D445" s="140"/>
    </row>
    <row r="446" spans="1:4" x14ac:dyDescent="0.3">
      <c r="A446" s="116" t="s">
        <v>663</v>
      </c>
      <c r="B446" s="140">
        <v>436469</v>
      </c>
      <c r="C446" s="140">
        <v>4354056</v>
      </c>
      <c r="D446" s="140"/>
    </row>
    <row r="447" spans="1:4" x14ac:dyDescent="0.3">
      <c r="A447" s="116" t="s">
        <v>424</v>
      </c>
      <c r="B447" s="140">
        <v>1116882</v>
      </c>
      <c r="C447" s="140">
        <v>1094141</v>
      </c>
      <c r="D447" s="140"/>
    </row>
    <row r="448" spans="1:4" x14ac:dyDescent="0.3">
      <c r="A448" s="116" t="s">
        <v>664</v>
      </c>
      <c r="B448" s="140"/>
      <c r="C448" s="140"/>
      <c r="D448" s="140"/>
    </row>
    <row r="449" spans="1:5" x14ac:dyDescent="0.3">
      <c r="A449" s="117" t="s">
        <v>665</v>
      </c>
      <c r="B449" s="140">
        <v>3812878</v>
      </c>
      <c r="C449" s="140">
        <v>2807034</v>
      </c>
      <c r="D449" s="140"/>
    </row>
    <row r="450" spans="1:5" x14ac:dyDescent="0.3">
      <c r="A450" s="116" t="s">
        <v>666</v>
      </c>
      <c r="B450" s="140">
        <v>-282</v>
      </c>
      <c r="C450" s="140">
        <v>-140336</v>
      </c>
      <c r="D450" s="140"/>
    </row>
    <row r="451" spans="1:5" x14ac:dyDescent="0.3">
      <c r="A451" s="116" t="s">
        <v>431</v>
      </c>
      <c r="B451" s="140">
        <v>9630405</v>
      </c>
      <c r="C451" s="140">
        <v>1165775</v>
      </c>
      <c r="D451" s="140"/>
    </row>
    <row r="452" spans="1:5" x14ac:dyDescent="0.3">
      <c r="A452" s="116" t="s">
        <v>667</v>
      </c>
    </row>
    <row r="453" spans="1:5" x14ac:dyDescent="0.3">
      <c r="A453" s="117" t="s">
        <v>668</v>
      </c>
    </row>
    <row r="454" spans="1:5" x14ac:dyDescent="0.3">
      <c r="A454" s="117" t="s">
        <v>525</v>
      </c>
    </row>
    <row r="455" spans="1:5" x14ac:dyDescent="0.3">
      <c r="A455" s="117" t="s">
        <v>526</v>
      </c>
      <c r="B455" s="140">
        <v>-6509751</v>
      </c>
      <c r="C455" s="140">
        <v>7948174</v>
      </c>
      <c r="D455" s="140"/>
    </row>
    <row r="456" spans="1:5" x14ac:dyDescent="0.3">
      <c r="A456" s="116" t="s">
        <v>669</v>
      </c>
    </row>
    <row r="457" spans="1:5" x14ac:dyDescent="0.3">
      <c r="A457" s="117" t="s">
        <v>670</v>
      </c>
    </row>
    <row r="458" spans="1:5" x14ac:dyDescent="0.3">
      <c r="A458" s="117" t="s">
        <v>671</v>
      </c>
      <c r="B458" s="140">
        <v>10944588</v>
      </c>
      <c r="C458" s="140">
        <v>6093555</v>
      </c>
      <c r="D458" s="140"/>
    </row>
    <row r="459" spans="1:5" x14ac:dyDescent="0.3">
      <c r="A459" s="116" t="s">
        <v>672</v>
      </c>
    </row>
    <row r="460" spans="1:5" x14ac:dyDescent="0.3">
      <c r="A460" s="118" t="s">
        <v>673</v>
      </c>
      <c r="B460" s="141">
        <v>5138942</v>
      </c>
      <c r="C460" s="141">
        <v>12506361</v>
      </c>
      <c r="D460" s="142"/>
    </row>
    <row r="461" spans="1:5" x14ac:dyDescent="0.3">
      <c r="A461" s="107" t="s">
        <v>674</v>
      </c>
    </row>
    <row r="462" spans="1:5" x14ac:dyDescent="0.3">
      <c r="A462" s="119" t="s">
        <v>675</v>
      </c>
      <c r="B462" s="145">
        <v>109894642</v>
      </c>
      <c r="C462" s="145">
        <v>129892493</v>
      </c>
      <c r="D462" s="151"/>
    </row>
    <row r="463" spans="1:5" s="44" customFormat="1" x14ac:dyDescent="0.3">
      <c r="A463" s="108"/>
      <c r="B463" s="140"/>
      <c r="C463" s="140"/>
      <c r="D463" s="140"/>
      <c r="E463" s="182"/>
    </row>
    <row r="464" spans="1:5" x14ac:dyDescent="0.3">
      <c r="A464" s="107" t="s">
        <v>229</v>
      </c>
      <c r="B464" s="140"/>
      <c r="C464" s="140"/>
      <c r="D464" s="140"/>
    </row>
    <row r="465" spans="1:8" x14ac:dyDescent="0.3">
      <c r="A465" s="108" t="s">
        <v>676</v>
      </c>
      <c r="B465" s="140"/>
      <c r="C465" s="140"/>
      <c r="D465" s="140"/>
    </row>
    <row r="466" spans="1:8" x14ac:dyDescent="0.3">
      <c r="A466" s="116" t="s">
        <v>677</v>
      </c>
      <c r="B466" s="140">
        <v>14872324</v>
      </c>
      <c r="C466" s="140">
        <v>-15903410</v>
      </c>
      <c r="D466" s="140"/>
    </row>
    <row r="467" spans="1:8" x14ac:dyDescent="0.3">
      <c r="A467" s="108" t="s">
        <v>678</v>
      </c>
    </row>
    <row r="468" spans="1:8" x14ac:dyDescent="0.3">
      <c r="A468" s="116" t="s">
        <v>679</v>
      </c>
    </row>
    <row r="469" spans="1:8" x14ac:dyDescent="0.3">
      <c r="A469" s="116" t="s">
        <v>653</v>
      </c>
      <c r="B469" s="140">
        <v>-48572996</v>
      </c>
      <c r="C469" s="140">
        <v>-111377999</v>
      </c>
      <c r="D469" s="140"/>
    </row>
    <row r="470" spans="1:8" x14ac:dyDescent="0.3">
      <c r="A470" s="108" t="s">
        <v>680</v>
      </c>
      <c r="B470" s="140">
        <v>565322</v>
      </c>
      <c r="C470" s="140">
        <v>-112059</v>
      </c>
      <c r="D470" s="140"/>
    </row>
    <row r="471" spans="1:8" x14ac:dyDescent="0.3">
      <c r="A471" s="108" t="s">
        <v>681</v>
      </c>
      <c r="B471" s="140">
        <v>-2806835</v>
      </c>
      <c r="C471" s="140">
        <v>-2170555</v>
      </c>
      <c r="D471" s="140"/>
    </row>
    <row r="472" spans="1:8" x14ac:dyDescent="0.3">
      <c r="A472" s="108" t="s">
        <v>683</v>
      </c>
      <c r="B472" s="140">
        <v>-1629161</v>
      </c>
      <c r="C472" s="140">
        <v>-1353981</v>
      </c>
      <c r="D472" s="140"/>
    </row>
    <row r="473" spans="1:8" x14ac:dyDescent="0.3">
      <c r="A473" s="108" t="s">
        <v>682</v>
      </c>
      <c r="B473" s="140">
        <v>-2268456</v>
      </c>
      <c r="C473" s="140">
        <v>-957220</v>
      </c>
      <c r="D473" s="140"/>
    </row>
    <row r="474" spans="1:8" s="103" customFormat="1" x14ac:dyDescent="0.3">
      <c r="A474" s="122" t="s">
        <v>685</v>
      </c>
      <c r="B474" s="141">
        <v>-1718601</v>
      </c>
      <c r="C474" s="141">
        <v>-601828</v>
      </c>
      <c r="D474" s="142"/>
      <c r="E474" s="182"/>
    </row>
    <row r="475" spans="1:8" x14ac:dyDescent="0.3">
      <c r="A475" s="107" t="s">
        <v>684</v>
      </c>
    </row>
    <row r="476" spans="1:8" x14ac:dyDescent="0.3">
      <c r="A476" s="119" t="s">
        <v>239</v>
      </c>
      <c r="B476" s="145">
        <v>-41558403</v>
      </c>
      <c r="C476" s="145">
        <v>-132477052</v>
      </c>
      <c r="D476" s="151"/>
    </row>
    <row r="478" spans="1:8" x14ac:dyDescent="0.3">
      <c r="A478" s="107" t="s">
        <v>240</v>
      </c>
    </row>
    <row r="479" spans="1:8" x14ac:dyDescent="0.3">
      <c r="A479" s="108" t="s">
        <v>908</v>
      </c>
      <c r="B479" s="142">
        <v>8900260</v>
      </c>
      <c r="C479" s="142">
        <v>7625355</v>
      </c>
      <c r="D479" s="142"/>
      <c r="H479" s="44"/>
    </row>
    <row r="480" spans="1:8" x14ac:dyDescent="0.3">
      <c r="A480" s="108" t="s">
        <v>909</v>
      </c>
      <c r="B480" s="142">
        <v>-3178670</v>
      </c>
      <c r="C480" s="142">
        <v>-1880583</v>
      </c>
      <c r="D480" s="142"/>
      <c r="H480" s="44"/>
    </row>
    <row r="481" spans="1:8" x14ac:dyDescent="0.3">
      <c r="A481" s="108" t="s">
        <v>910</v>
      </c>
      <c r="B481" s="142">
        <v>37285908</v>
      </c>
      <c r="C481" s="142">
        <v>19337627</v>
      </c>
      <c r="D481" s="142"/>
      <c r="H481" s="44"/>
    </row>
    <row r="482" spans="1:8" x14ac:dyDescent="0.3">
      <c r="A482" s="108" t="s">
        <v>911</v>
      </c>
      <c r="B482" s="140">
        <v>-38266387</v>
      </c>
      <c r="C482" s="142">
        <v>-22304881</v>
      </c>
      <c r="D482" s="142"/>
      <c r="H482" s="44"/>
    </row>
    <row r="483" spans="1:8" x14ac:dyDescent="0.3">
      <c r="A483" s="108" t="s">
        <v>912</v>
      </c>
      <c r="B483" s="140">
        <v>-15829</v>
      </c>
      <c r="C483" s="140">
        <v>-16109</v>
      </c>
      <c r="D483" s="140"/>
      <c r="H483" s="44"/>
    </row>
    <row r="484" spans="1:8" x14ac:dyDescent="0.3">
      <c r="A484" s="108" t="s">
        <v>913</v>
      </c>
      <c r="H484" s="44"/>
    </row>
    <row r="485" spans="1:8" x14ac:dyDescent="0.3">
      <c r="A485" s="116" t="s">
        <v>721</v>
      </c>
      <c r="B485" s="140">
        <v>-2593152</v>
      </c>
      <c r="C485" s="140">
        <v>4074684</v>
      </c>
      <c r="D485" s="140"/>
      <c r="H485" s="44"/>
    </row>
    <row r="486" spans="1:8" x14ac:dyDescent="0.3">
      <c r="A486" s="108" t="s">
        <v>914</v>
      </c>
      <c r="H486" s="44"/>
    </row>
    <row r="487" spans="1:8" x14ac:dyDescent="0.3">
      <c r="A487" s="116" t="s">
        <v>915</v>
      </c>
      <c r="B487" s="140">
        <v>192687</v>
      </c>
      <c r="C487" s="140" t="s">
        <v>159</v>
      </c>
      <c r="D487" s="140"/>
      <c r="H487" s="44"/>
    </row>
    <row r="488" spans="1:8" x14ac:dyDescent="0.3">
      <c r="A488" s="108" t="s">
        <v>686</v>
      </c>
      <c r="B488" s="140">
        <v>-16566107</v>
      </c>
      <c r="C488" s="140">
        <v>-10271552</v>
      </c>
      <c r="D488" s="140"/>
      <c r="H488" s="44"/>
    </row>
    <row r="489" spans="1:8" x14ac:dyDescent="0.3">
      <c r="A489" s="122" t="s">
        <v>916</v>
      </c>
      <c r="B489" s="141">
        <v>-150895</v>
      </c>
      <c r="C489" s="141" t="s">
        <v>159</v>
      </c>
      <c r="D489" s="142"/>
      <c r="H489" s="44"/>
    </row>
    <row r="490" spans="1:8" x14ac:dyDescent="0.3">
      <c r="A490" s="107" t="s">
        <v>687</v>
      </c>
      <c r="B490" s="146"/>
      <c r="C490" s="146"/>
      <c r="D490" s="146"/>
    </row>
    <row r="491" spans="1:8" x14ac:dyDescent="0.3">
      <c r="A491" s="119" t="s">
        <v>244</v>
      </c>
      <c r="B491" s="141">
        <v>-14392185</v>
      </c>
      <c r="C491" s="141">
        <v>-3435459</v>
      </c>
      <c r="D491" s="142"/>
    </row>
    <row r="492" spans="1:8" s="44" customFormat="1" x14ac:dyDescent="0.3">
      <c r="A492" s="108"/>
      <c r="B492" s="140"/>
      <c r="C492" s="140"/>
      <c r="D492" s="140"/>
      <c r="E492" s="182"/>
    </row>
    <row r="493" spans="1:8" x14ac:dyDescent="0.3">
      <c r="A493" s="107" t="s">
        <v>930</v>
      </c>
      <c r="B493" s="140"/>
      <c r="C493" s="140"/>
      <c r="D493" s="140"/>
    </row>
    <row r="494" spans="1:8" x14ac:dyDescent="0.3">
      <c r="A494" s="125" t="s">
        <v>454</v>
      </c>
      <c r="B494" s="146">
        <v>53944054</v>
      </c>
      <c r="C494" s="146">
        <v>-6020018</v>
      </c>
      <c r="D494" s="146"/>
    </row>
    <row r="495" spans="1:8" x14ac:dyDescent="0.3">
      <c r="A495" s="107" t="s">
        <v>688</v>
      </c>
      <c r="B495" s="106"/>
      <c r="C495" s="106"/>
      <c r="D495" s="106"/>
    </row>
    <row r="496" spans="1:8" x14ac:dyDescent="0.3">
      <c r="A496" s="125" t="s">
        <v>689</v>
      </c>
      <c r="B496" s="146">
        <v>1411999</v>
      </c>
      <c r="C496" s="146">
        <v>-269997</v>
      </c>
      <c r="D496" s="146"/>
    </row>
    <row r="497" spans="1:5" x14ac:dyDescent="0.3">
      <c r="A497" s="107" t="s">
        <v>690</v>
      </c>
      <c r="B497" s="106"/>
      <c r="C497" s="106"/>
      <c r="D497" s="106"/>
    </row>
    <row r="498" spans="1:5" x14ac:dyDescent="0.3">
      <c r="A498" s="126" t="s">
        <v>691</v>
      </c>
      <c r="B498" s="145">
        <v>144565674</v>
      </c>
      <c r="C498" s="145">
        <v>199921727</v>
      </c>
      <c r="D498" s="151"/>
    </row>
    <row r="499" spans="1:5" x14ac:dyDescent="0.3">
      <c r="A499" s="107" t="s">
        <v>690</v>
      </c>
      <c r="B499" s="106"/>
      <c r="C499" s="106"/>
      <c r="D499" s="106"/>
    </row>
    <row r="500" spans="1:5" ht="15" thickBot="1" x14ac:dyDescent="0.35">
      <c r="A500" s="130" t="s">
        <v>458</v>
      </c>
      <c r="B500" s="147">
        <v>199921727</v>
      </c>
      <c r="C500" s="147">
        <v>193631712</v>
      </c>
      <c r="D500" s="151"/>
    </row>
    <row r="501" spans="1:5" s="44" customFormat="1" ht="15" thickTop="1" x14ac:dyDescent="0.3">
      <c r="A501" s="108"/>
      <c r="B501" s="138"/>
      <c r="C501" s="138"/>
      <c r="D501" s="138"/>
      <c r="E501" s="182"/>
    </row>
    <row r="502" spans="1:5" x14ac:dyDescent="0.3">
      <c r="A502" s="108" t="s">
        <v>692</v>
      </c>
    </row>
    <row r="503" spans="1:5" x14ac:dyDescent="0.3">
      <c r="A503" s="116" t="s">
        <v>693</v>
      </c>
    </row>
    <row r="504" spans="1:5" x14ac:dyDescent="0.3">
      <c r="A504" s="108" t="s">
        <v>91</v>
      </c>
      <c r="B504" s="151">
        <v>26225089</v>
      </c>
      <c r="C504" s="151">
        <v>23948485</v>
      </c>
      <c r="D504" s="151"/>
    </row>
    <row r="505" spans="1:5" x14ac:dyDescent="0.3">
      <c r="A505" s="108" t="s">
        <v>92</v>
      </c>
      <c r="B505" s="146">
        <v>52238679</v>
      </c>
      <c r="C505" s="146">
        <v>99023492</v>
      </c>
      <c r="D505" s="146"/>
    </row>
    <row r="506" spans="1:5" x14ac:dyDescent="0.3">
      <c r="A506" s="108" t="s">
        <v>461</v>
      </c>
      <c r="B506" s="151">
        <v>26499072</v>
      </c>
      <c r="C506" s="151">
        <v>25441661</v>
      </c>
      <c r="D506" s="151"/>
    </row>
    <row r="507" spans="1:5" x14ac:dyDescent="0.3">
      <c r="A507" s="108" t="s">
        <v>694</v>
      </c>
    </row>
    <row r="508" spans="1:5" x14ac:dyDescent="0.3">
      <c r="A508" s="120" t="s">
        <v>468</v>
      </c>
      <c r="B508" s="141">
        <v>94958887</v>
      </c>
      <c r="C508" s="141">
        <v>45218074</v>
      </c>
      <c r="D508" s="142"/>
    </row>
    <row r="509" spans="1:5" x14ac:dyDescent="0.3">
      <c r="A509" s="116" t="s">
        <v>469</v>
      </c>
    </row>
    <row r="510" spans="1:5" ht="15" thickBot="1" x14ac:dyDescent="0.35">
      <c r="A510" s="124" t="s">
        <v>695</v>
      </c>
      <c r="B510" s="147">
        <v>199921727</v>
      </c>
      <c r="C510" s="147">
        <v>193631712</v>
      </c>
      <c r="D510" s="151"/>
    </row>
    <row r="511" spans="1:5" ht="15" thickTop="1" x14ac:dyDescent="0.3"/>
  </sheetData>
  <mergeCells count="25">
    <mergeCell ref="G21:H21"/>
    <mergeCell ref="P3:V3"/>
    <mergeCell ref="P20:V20"/>
    <mergeCell ref="AF38:AL38"/>
    <mergeCell ref="P2:AL2"/>
    <mergeCell ref="G12:H12"/>
    <mergeCell ref="X3:AD3"/>
    <mergeCell ref="AF3:AL3"/>
    <mergeCell ref="G19:H19"/>
    <mergeCell ref="A2:D2"/>
    <mergeCell ref="G2:H3"/>
    <mergeCell ref="I2:M2"/>
    <mergeCell ref="G4:H4"/>
    <mergeCell ref="G7:H7"/>
    <mergeCell ref="A3:D3"/>
    <mergeCell ref="B292:C292"/>
    <mergeCell ref="B6:C6"/>
    <mergeCell ref="B393:C393"/>
    <mergeCell ref="A4:C4"/>
    <mergeCell ref="A288:C288"/>
    <mergeCell ref="A289:C289"/>
    <mergeCell ref="A290:C290"/>
    <mergeCell ref="A389:C389"/>
    <mergeCell ref="A390:C390"/>
    <mergeCell ref="A391:C391"/>
  </mergeCells>
  <conditionalFormatting sqref="B114:D11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{881C31A0-AFA3-433D-ACDB-78FF2149F65C}</x14:id>
        </ext>
      </extLst>
    </cfRule>
  </conditionalFormatting>
  <conditionalFormatting sqref="B192:D19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{8491AAEC-F87D-426E-BACC-9EA6822F72EF}</x14:id>
        </ext>
      </extLst>
    </cfRule>
  </conditionalFormatting>
  <conditionalFormatting sqref="B228:D22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{C12A34A9-4BF0-44EB-9B8D-AD0C796A886E}</x14:id>
        </ext>
      </extLst>
    </cfRule>
  </conditionalFormatting>
  <conditionalFormatting sqref="B281:D28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{D3267379-48DD-4450-9D2A-E931C5555C82}</x14:id>
        </ext>
      </extLst>
    </cfRule>
  </conditionalFormatting>
  <conditionalFormatting sqref="B284:D28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{4590A181-FE27-4305-A8A7-4ADD0C01633C}</x14:id>
        </ext>
      </extLst>
    </cfRule>
  </conditionalFormatting>
  <conditionalFormatting sqref="B306:D30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{E86B67C8-35D7-4351-99EB-983E2CD910E4}</x14:id>
        </ext>
      </extLst>
    </cfRule>
  </conditionalFormatting>
  <conditionalFormatting sqref="B338:D33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{AC791862-5BFE-47B2-AF94-08AFDF212EEF}</x14:id>
        </ext>
      </extLst>
    </cfRule>
  </conditionalFormatting>
  <conditionalFormatting sqref="B347:D3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{B5824ABF-9C1A-40CF-9C68-639D6CBDD39C}</x14:id>
        </ext>
      </extLst>
    </cfRule>
  </conditionalFormatting>
  <conditionalFormatting sqref="B462:D462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{F57FBF18-6AB5-4F25-811F-67025FC3519E}</x14:id>
        </ext>
      </extLst>
    </cfRule>
  </conditionalFormatting>
  <conditionalFormatting sqref="B476:D47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{5AF9E6DA-591D-4D2B-AF99-D155BD4CFF0D}</x14:id>
        </ext>
      </extLst>
    </cfRule>
  </conditionalFormatting>
  <conditionalFormatting sqref="B491:D49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{B6A0324E-F72D-4BF6-A406-7815DFFABED2}</x14:id>
        </ext>
      </extLst>
    </cfRule>
  </conditionalFormatting>
  <conditionalFormatting sqref="I5:M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8:M8">
    <cfRule type="colorScale" priority="13">
      <colorScale>
        <cfvo type="min"/>
        <cfvo type="max"/>
        <color rgb="FFFCFCFF"/>
        <color rgb="FFF8696B"/>
      </colorScale>
    </cfRule>
  </conditionalFormatting>
  <conditionalFormatting sqref="I9:M9">
    <cfRule type="colorScale" priority="12">
      <colorScale>
        <cfvo type="min"/>
        <cfvo type="max"/>
        <color rgb="FFFCFCFF"/>
        <color rgb="FFF8696B"/>
      </colorScale>
    </cfRule>
  </conditionalFormatting>
  <conditionalFormatting sqref="I10:M10">
    <cfRule type="colorScale" priority="11">
      <colorScale>
        <cfvo type="min"/>
        <cfvo type="max"/>
        <color rgb="FFFCFCFF"/>
        <color rgb="FFF8696B"/>
      </colorScale>
    </cfRule>
  </conditionalFormatting>
  <conditionalFormatting sqref="I13:M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I14:M14">
    <cfRule type="colorScale" priority="9">
      <colorScale>
        <cfvo type="min"/>
        <cfvo type="max"/>
        <color rgb="FFFCFCFF"/>
        <color rgb="FF63BE7B"/>
      </colorScale>
    </cfRule>
  </conditionalFormatting>
  <conditionalFormatting sqref="I15:M15">
    <cfRule type="colorScale" priority="8">
      <colorScale>
        <cfvo type="min"/>
        <cfvo type="max"/>
        <color rgb="FFFCFCFF"/>
        <color rgb="FF63BE7B"/>
      </colorScale>
    </cfRule>
  </conditionalFormatting>
  <conditionalFormatting sqref="I16:M16">
    <cfRule type="colorScale" priority="7">
      <colorScale>
        <cfvo type="min"/>
        <cfvo type="max"/>
        <color rgb="FFFCFCFF"/>
        <color rgb="FFF8696B"/>
      </colorScale>
    </cfRule>
  </conditionalFormatting>
  <conditionalFormatting sqref="I17:M17">
    <cfRule type="colorScale" priority="6">
      <colorScale>
        <cfvo type="min"/>
        <cfvo type="max"/>
        <color rgb="FFFCFCFF"/>
        <color rgb="FF63BE7B"/>
      </colorScale>
    </cfRule>
  </conditionalFormatting>
  <conditionalFormatting sqref="I20:M20">
    <cfRule type="colorScale" priority="5">
      <colorScale>
        <cfvo type="min"/>
        <cfvo type="max"/>
        <color rgb="FFFFEF9C"/>
        <color rgb="FF63BE7B"/>
      </colorScale>
    </cfRule>
  </conditionalFormatting>
  <conditionalFormatting sqref="I22:M22">
    <cfRule type="colorScale" priority="4">
      <colorScale>
        <cfvo type="min"/>
        <cfvo type="max"/>
        <color rgb="FFFCFCFF"/>
        <color rgb="FF63BE7B"/>
      </colorScale>
    </cfRule>
  </conditionalFormatting>
  <conditionalFormatting sqref="I23:M23">
    <cfRule type="colorScale" priority="3">
      <colorScale>
        <cfvo type="min"/>
        <cfvo type="max"/>
        <color rgb="FFFCFCFF"/>
        <color rgb="FF63BE7B"/>
      </colorScale>
    </cfRule>
  </conditionalFormatting>
  <conditionalFormatting sqref="I24:M24">
    <cfRule type="colorScale" priority="2">
      <colorScale>
        <cfvo type="min"/>
        <cfvo type="max"/>
        <color rgb="FFFCFCFF"/>
        <color rgb="FFF8696B"/>
      </colorScale>
    </cfRule>
  </conditionalFormatting>
  <conditionalFormatting sqref="I25:M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1C31A0-AFA3-433D-ACDB-78FF2149F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B114:D114</xm:sqref>
        </x14:conditionalFormatting>
        <x14:conditionalFormatting xmlns:xm="http://schemas.microsoft.com/office/excel/2006/main">
          <x14:cfRule type="dataBar" id="{8491AAEC-F87D-426E-BACC-9EA6822F7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B192:D192</xm:sqref>
        </x14:conditionalFormatting>
        <x14:conditionalFormatting xmlns:xm="http://schemas.microsoft.com/office/excel/2006/main">
          <x14:cfRule type="dataBar" id="{C12A34A9-4BF0-44EB-9B8D-AD0C796A8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B228:D228</xm:sqref>
        </x14:conditionalFormatting>
        <x14:conditionalFormatting xmlns:xm="http://schemas.microsoft.com/office/excel/2006/main">
          <x14:cfRule type="dataBar" id="{D3267379-48DD-4450-9D2A-E931C5555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B281:D281</xm:sqref>
        </x14:conditionalFormatting>
        <x14:conditionalFormatting xmlns:xm="http://schemas.microsoft.com/office/excel/2006/main">
          <x14:cfRule type="dataBar" id="{4590A181-FE27-4305-A8A7-4ADD0C016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B284:D284</xm:sqref>
        </x14:conditionalFormatting>
        <x14:conditionalFormatting xmlns:xm="http://schemas.microsoft.com/office/excel/2006/main">
          <x14:cfRule type="dataBar" id="{E86B67C8-35D7-4351-99EB-983E2CD91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B306:D306</xm:sqref>
        </x14:conditionalFormatting>
        <x14:conditionalFormatting xmlns:xm="http://schemas.microsoft.com/office/excel/2006/main">
          <x14:cfRule type="dataBar" id="{AC791862-5BFE-47B2-AF94-08AFDF212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B338:D338</xm:sqref>
        </x14:conditionalFormatting>
        <x14:conditionalFormatting xmlns:xm="http://schemas.microsoft.com/office/excel/2006/main">
          <x14:cfRule type="dataBar" id="{B5824ABF-9C1A-40CF-9C68-639D6CBDD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B347:D347</xm:sqref>
        </x14:conditionalFormatting>
        <x14:conditionalFormatting xmlns:xm="http://schemas.microsoft.com/office/excel/2006/main">
          <x14:cfRule type="dataBar" id="{F57FBF18-6AB5-4F25-811F-67025FC35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B462:D462</xm:sqref>
        </x14:conditionalFormatting>
        <x14:conditionalFormatting xmlns:xm="http://schemas.microsoft.com/office/excel/2006/main">
          <x14:cfRule type="dataBar" id="{5AF9E6DA-591D-4D2B-AF99-D155BD4CFF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B476:D476</xm:sqref>
        </x14:conditionalFormatting>
        <x14:conditionalFormatting xmlns:xm="http://schemas.microsoft.com/office/excel/2006/main">
          <x14:cfRule type="dataBar" id="{B6A0324E-F72D-4BF6-A406-7815DFFABE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B491:D491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D55E-E500-47B9-865B-8DAEC5AD836F}">
  <dimension ref="A1:AN441"/>
  <sheetViews>
    <sheetView zoomScale="90" zoomScaleNormal="90" workbookViewId="0"/>
  </sheetViews>
  <sheetFormatPr defaultRowHeight="13.8" outlineLevelRow="1" outlineLevelCol="1" x14ac:dyDescent="0.3"/>
  <cols>
    <col min="1" max="1" width="37" style="224" bestFit="1" customWidth="1"/>
    <col min="2" max="2" width="11.21875" hidden="1" customWidth="1" outlineLevel="1"/>
    <col min="3" max="3" width="12" style="185" customWidth="1" collapsed="1"/>
    <col min="4" max="4" width="12" hidden="1" customWidth="1" outlineLevel="1"/>
    <col min="5" max="5" width="12" style="185" customWidth="1" collapsed="1"/>
    <col min="6" max="6" width="12" style="190" customWidth="1"/>
    <col min="10" max="10" width="26.33203125" customWidth="1"/>
  </cols>
  <sheetData>
    <row r="1" spans="1:40" x14ac:dyDescent="0.3">
      <c r="A1" s="219"/>
      <c r="B1" s="32"/>
      <c r="C1" s="32"/>
      <c r="D1" s="32"/>
      <c r="E1" s="32"/>
      <c r="F1" s="32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0" ht="18" x14ac:dyDescent="0.4">
      <c r="A2" s="202" t="s">
        <v>940</v>
      </c>
      <c r="B2" s="202"/>
      <c r="C2" s="202"/>
      <c r="D2" s="202"/>
      <c r="E2" s="202"/>
      <c r="F2" s="202"/>
      <c r="I2" s="236" t="s">
        <v>868</v>
      </c>
      <c r="J2" s="236"/>
      <c r="K2" s="243" t="s">
        <v>4</v>
      </c>
      <c r="L2" s="243"/>
      <c r="M2" s="243"/>
      <c r="N2" s="243"/>
      <c r="O2" s="243"/>
      <c r="Q2" s="190"/>
      <c r="R2" s="246" t="s">
        <v>2</v>
      </c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</row>
    <row r="3" spans="1:40" ht="16.8" x14ac:dyDescent="0.4">
      <c r="A3" s="229" t="s">
        <v>90</v>
      </c>
      <c r="B3" s="205"/>
      <c r="C3" s="205"/>
      <c r="D3" s="205"/>
      <c r="E3" s="205"/>
      <c r="F3" s="205"/>
      <c r="I3" s="236"/>
      <c r="J3" s="236"/>
      <c r="K3" s="181">
        <v>2017</v>
      </c>
      <c r="L3" s="181">
        <v>2018</v>
      </c>
      <c r="M3" s="181">
        <v>2019</v>
      </c>
      <c r="N3" s="181">
        <v>2020</v>
      </c>
      <c r="O3" s="181">
        <v>2021</v>
      </c>
      <c r="Q3" s="190"/>
      <c r="R3" s="245" t="s">
        <v>8</v>
      </c>
      <c r="S3" s="245"/>
      <c r="T3" s="245"/>
      <c r="U3" s="245"/>
      <c r="V3" s="245"/>
      <c r="W3" s="245"/>
      <c r="X3" s="245"/>
      <c r="Y3" s="190"/>
      <c r="Z3" s="245" t="s">
        <v>16</v>
      </c>
      <c r="AA3" s="245"/>
      <c r="AB3" s="245"/>
      <c r="AC3" s="245"/>
      <c r="AD3" s="245"/>
      <c r="AE3" s="245"/>
      <c r="AF3" s="245"/>
      <c r="AG3" s="190"/>
      <c r="AH3" s="245" t="s">
        <v>867</v>
      </c>
      <c r="AI3" s="245"/>
      <c r="AJ3" s="245"/>
      <c r="AK3" s="245"/>
      <c r="AL3" s="245"/>
      <c r="AM3" s="245"/>
      <c r="AN3" s="245"/>
    </row>
    <row r="4" spans="1:40" ht="16.2" x14ac:dyDescent="0.4">
      <c r="A4" s="221" t="s">
        <v>161</v>
      </c>
      <c r="B4" s="203"/>
      <c r="C4" s="203"/>
      <c r="D4" s="203"/>
      <c r="E4" s="203"/>
      <c r="F4" s="203"/>
      <c r="I4" s="244" t="s">
        <v>8</v>
      </c>
      <c r="J4" s="247"/>
      <c r="K4" s="58"/>
      <c r="L4" s="58"/>
      <c r="M4" s="58"/>
      <c r="N4" s="58"/>
      <c r="O4" s="58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</row>
    <row r="5" spans="1:40" ht="16.2" x14ac:dyDescent="0.4">
      <c r="A5" s="219"/>
      <c r="B5" s="32"/>
      <c r="C5" s="32"/>
      <c r="D5" s="32"/>
      <c r="E5" s="32"/>
      <c r="F5" s="32"/>
      <c r="I5" s="58"/>
      <c r="J5" s="3" t="s">
        <v>966</v>
      </c>
      <c r="K5" s="22">
        <v>0.18529999999999999</v>
      </c>
      <c r="L5" s="22">
        <v>0.18509999999999999</v>
      </c>
      <c r="M5" s="22">
        <v>0.1973</v>
      </c>
      <c r="N5" s="22">
        <v>0.1678</v>
      </c>
      <c r="O5" s="22">
        <v>0.19900000000000001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</row>
    <row r="6" spans="1:40" ht="16.2" x14ac:dyDescent="0.4">
      <c r="A6" s="219"/>
      <c r="B6" s="201" t="s">
        <v>4</v>
      </c>
      <c r="C6" s="201"/>
      <c r="D6" s="201"/>
      <c r="E6" s="201"/>
      <c r="F6" s="201"/>
      <c r="I6" s="58"/>
      <c r="J6" s="58"/>
      <c r="K6" s="58"/>
      <c r="L6" s="58"/>
      <c r="M6" s="22"/>
      <c r="N6" s="22"/>
      <c r="O6" s="58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</row>
    <row r="7" spans="1:40" ht="16.2" x14ac:dyDescent="0.4">
      <c r="A7" s="222"/>
      <c r="B7" s="33">
        <v>44196</v>
      </c>
      <c r="C7" s="33">
        <v>44196</v>
      </c>
      <c r="D7" s="33">
        <v>44469</v>
      </c>
      <c r="E7" s="33">
        <v>44561</v>
      </c>
      <c r="F7" s="33">
        <v>44926</v>
      </c>
      <c r="I7" s="244" t="s">
        <v>12</v>
      </c>
      <c r="J7" s="247"/>
      <c r="K7" s="58"/>
      <c r="L7" s="58"/>
      <c r="M7" s="22"/>
      <c r="N7" s="22"/>
      <c r="O7" s="58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</row>
    <row r="8" spans="1:40" ht="16.2" x14ac:dyDescent="0.4">
      <c r="A8" s="223" t="s">
        <v>120</v>
      </c>
      <c r="I8" s="58"/>
      <c r="J8" s="3" t="s">
        <v>13</v>
      </c>
      <c r="K8" s="22">
        <v>2.12E-2</v>
      </c>
      <c r="L8" s="22">
        <v>1.9300000000000001E-2</v>
      </c>
      <c r="M8" s="22">
        <v>2.18E-2</v>
      </c>
      <c r="N8" s="22">
        <v>6.2199999999999998E-2</v>
      </c>
      <c r="O8" s="22">
        <v>6.5000000000000002E-2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</row>
    <row r="9" spans="1:40" ht="16.2" x14ac:dyDescent="0.4">
      <c r="A9" s="224" t="s">
        <v>91</v>
      </c>
      <c r="B9" s="46">
        <v>17324047</v>
      </c>
      <c r="C9" s="46">
        <v>17324047</v>
      </c>
      <c r="D9" s="46">
        <v>11005010</v>
      </c>
      <c r="E9" s="46">
        <v>13683598</v>
      </c>
      <c r="F9" s="46">
        <v>13448092</v>
      </c>
      <c r="I9" s="58"/>
      <c r="J9" s="3" t="s">
        <v>14</v>
      </c>
      <c r="K9" s="22">
        <v>2.2599999999999999E-2</v>
      </c>
      <c r="L9" s="22">
        <v>1.9E-2</v>
      </c>
      <c r="M9" s="22">
        <v>2.2700000000000001E-2</v>
      </c>
      <c r="N9" s="22">
        <v>4.2500000000000003E-2</v>
      </c>
      <c r="O9" s="22">
        <v>3.8100000000000002E-2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</row>
    <row r="10" spans="1:40" ht="16.2" x14ac:dyDescent="0.4">
      <c r="A10" s="224" t="s">
        <v>92</v>
      </c>
      <c r="B10" s="46">
        <v>35065701</v>
      </c>
      <c r="C10" s="46">
        <v>35065701</v>
      </c>
      <c r="D10" s="46">
        <v>28175154</v>
      </c>
      <c r="E10" s="46">
        <v>48682431</v>
      </c>
      <c r="F10" s="46">
        <v>82921989</v>
      </c>
      <c r="I10" s="58"/>
      <c r="J10" s="3" t="s">
        <v>15</v>
      </c>
      <c r="K10" s="22">
        <v>7.0000000000000001E-3</v>
      </c>
      <c r="L10" s="22">
        <v>8.5000000000000006E-3</v>
      </c>
      <c r="M10" s="22">
        <v>1.2500000000000001E-2</v>
      </c>
      <c r="N10" s="22">
        <v>9.4999999999999998E-3</v>
      </c>
      <c r="O10" s="22">
        <v>8.9999999999999993E-3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</row>
    <row r="11" spans="1:40" x14ac:dyDescent="0.3">
      <c r="A11" s="224" t="s">
        <v>461</v>
      </c>
      <c r="I11" s="58"/>
      <c r="J11" s="58"/>
      <c r="K11" s="58"/>
      <c r="L11" s="58"/>
      <c r="M11" s="22"/>
      <c r="N11" s="22"/>
      <c r="O11" s="58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</row>
    <row r="12" spans="1:40" ht="16.2" x14ac:dyDescent="0.4">
      <c r="A12" s="225" t="s">
        <v>704</v>
      </c>
      <c r="B12" s="46">
        <v>473708</v>
      </c>
      <c r="C12" s="46">
        <v>473708</v>
      </c>
      <c r="D12" s="46">
        <v>205029</v>
      </c>
      <c r="E12" s="46">
        <v>1559874</v>
      </c>
      <c r="F12" s="46">
        <v>113602</v>
      </c>
      <c r="I12" s="244" t="s">
        <v>16</v>
      </c>
      <c r="J12" s="247"/>
      <c r="K12" s="58"/>
      <c r="L12" s="58"/>
      <c r="M12" s="22"/>
      <c r="N12" s="22"/>
      <c r="O12" s="58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</row>
    <row r="13" spans="1:40" ht="16.2" x14ac:dyDescent="0.4">
      <c r="A13" s="225" t="s">
        <v>705</v>
      </c>
      <c r="B13" s="47">
        <v>15640158</v>
      </c>
      <c r="C13" s="47">
        <v>15640158</v>
      </c>
      <c r="D13" s="47">
        <v>32596835</v>
      </c>
      <c r="E13" s="47">
        <v>18010023</v>
      </c>
      <c r="F13" s="47">
        <v>15808274</v>
      </c>
      <c r="I13" s="4"/>
      <c r="J13" s="3" t="s">
        <v>17</v>
      </c>
      <c r="K13" s="22">
        <v>0.156</v>
      </c>
      <c r="L13" s="22">
        <v>0.161</v>
      </c>
      <c r="M13" s="22">
        <v>0.14000000000000001</v>
      </c>
      <c r="N13" s="22">
        <v>2.86E-2</v>
      </c>
      <c r="O13" s="22">
        <v>0.1027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</row>
    <row r="14" spans="1:40" ht="16.2" x14ac:dyDescent="0.4">
      <c r="A14" s="224" t="s">
        <v>696</v>
      </c>
      <c r="B14" s="46">
        <v>16113866</v>
      </c>
      <c r="C14" s="186">
        <v>16113866</v>
      </c>
      <c r="D14" s="46">
        <v>32801864</v>
      </c>
      <c r="E14" s="186">
        <v>19569897</v>
      </c>
      <c r="F14" s="46">
        <v>15921876</v>
      </c>
      <c r="I14" s="4"/>
      <c r="J14" s="3" t="s">
        <v>18</v>
      </c>
      <c r="K14" s="22">
        <v>2.75E-2</v>
      </c>
      <c r="L14" s="22">
        <v>2.7799999999999998E-2</v>
      </c>
      <c r="M14" s="22">
        <v>2.4199999999999999E-2</v>
      </c>
      <c r="N14" s="22">
        <v>5.4000000000000003E-3</v>
      </c>
      <c r="O14" s="22">
        <v>1.5100000000000001E-2</v>
      </c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</row>
    <row r="15" spans="1:40" ht="16.2" x14ac:dyDescent="0.4">
      <c r="A15" s="224" t="s">
        <v>697</v>
      </c>
      <c r="I15" s="4"/>
      <c r="J15" s="3" t="s">
        <v>19</v>
      </c>
      <c r="K15" s="22">
        <v>5.5E-2</v>
      </c>
      <c r="L15" s="22">
        <v>5.2900000000000003E-2</v>
      </c>
      <c r="M15" s="22">
        <v>4.9200000000000001E-2</v>
      </c>
      <c r="N15" s="22">
        <v>4.4999999999999998E-2</v>
      </c>
      <c r="O15" s="22">
        <v>4.7600000000000003E-2</v>
      </c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</row>
    <row r="16" spans="1:40" ht="16.2" x14ac:dyDescent="0.4">
      <c r="A16" s="225" t="s">
        <v>485</v>
      </c>
      <c r="B16" s="47">
        <v>-6078</v>
      </c>
      <c r="C16" s="47">
        <v>-6078</v>
      </c>
      <c r="D16" s="48">
        <v>-5</v>
      </c>
      <c r="E16" s="47">
        <v>-6</v>
      </c>
      <c r="F16" s="47">
        <v>-8</v>
      </c>
      <c r="I16" s="4"/>
      <c r="J16" s="3" t="s">
        <v>20</v>
      </c>
      <c r="K16" s="22">
        <v>0.70989999999999998</v>
      </c>
      <c r="L16" s="22">
        <v>0.70150000000000001</v>
      </c>
      <c r="M16" s="22">
        <v>0.73160000000000003</v>
      </c>
      <c r="N16" s="22">
        <v>0.93310000000000004</v>
      </c>
      <c r="O16" s="22">
        <v>0.80469999999999997</v>
      </c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</row>
    <row r="17" spans="1:40" s="44" customFormat="1" ht="16.2" x14ac:dyDescent="0.4">
      <c r="A17" s="224"/>
      <c r="B17" s="46">
        <v>16107788</v>
      </c>
      <c r="C17" s="46">
        <v>16107788</v>
      </c>
      <c r="D17" s="46">
        <v>32801859</v>
      </c>
      <c r="E17" s="46">
        <v>19569891</v>
      </c>
      <c r="F17" s="46">
        <v>15921868</v>
      </c>
      <c r="I17" s="4"/>
      <c r="J17" s="3" t="s">
        <v>21</v>
      </c>
      <c r="K17" s="23">
        <f>(142232656+174040609)/(142232656+174040609+176474683)</f>
        <v>0.64185607729816463</v>
      </c>
      <c r="L17" s="23">
        <f>(168106953+196253601)/(168106953+196253601+187811648)</f>
        <v>0.65986761499449764</v>
      </c>
      <c r="M17" s="22">
        <f>(199393808+182337666)/(199393808+182337666+189344223)</f>
        <v>0.6684428631884155</v>
      </c>
      <c r="N17" s="22">
        <f>(221462458+211277909)/(221462458+211277909+199471917)</f>
        <v>0.68448585696889119</v>
      </c>
      <c r="O17" s="23">
        <f>(252834076+212898996)/(252834076+212898996+202820704)</f>
        <v>0.69662768907912054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</row>
    <row r="18" spans="1:40" x14ac:dyDescent="0.3">
      <c r="A18" s="224" t="s">
        <v>698</v>
      </c>
      <c r="I18" s="58"/>
      <c r="J18" s="58"/>
      <c r="K18" s="58"/>
      <c r="L18" s="58"/>
      <c r="M18" s="22"/>
      <c r="N18" s="22"/>
      <c r="O18" s="58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</row>
    <row r="19" spans="1:40" ht="16.2" x14ac:dyDescent="0.4">
      <c r="A19" s="225" t="s">
        <v>699</v>
      </c>
      <c r="I19" s="244" t="s">
        <v>0</v>
      </c>
      <c r="J19" s="247"/>
      <c r="K19" s="58"/>
      <c r="L19" s="58"/>
      <c r="M19" s="22"/>
      <c r="N19" s="22"/>
      <c r="O19" s="58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</row>
    <row r="20" spans="1:40" ht="16.2" x14ac:dyDescent="0.4">
      <c r="A20" s="225" t="s">
        <v>704</v>
      </c>
      <c r="B20" s="46">
        <v>694833</v>
      </c>
      <c r="C20" s="186">
        <v>694833</v>
      </c>
      <c r="D20" s="46">
        <v>288585</v>
      </c>
      <c r="E20" s="186">
        <v>694323</v>
      </c>
      <c r="F20" s="46">
        <v>705107</v>
      </c>
      <c r="I20" s="4"/>
      <c r="J20" s="3" t="s">
        <v>24</v>
      </c>
      <c r="K20" s="22">
        <v>0.85580000000000001</v>
      </c>
      <c r="L20" s="22">
        <v>0.88759999999999994</v>
      </c>
      <c r="M20" s="22">
        <v>0.91539999999999999</v>
      </c>
      <c r="N20" s="22">
        <v>0.87280000000000002</v>
      </c>
      <c r="O20" s="22">
        <v>0.85140000000000005</v>
      </c>
      <c r="Q20" s="190"/>
      <c r="R20" s="245" t="s">
        <v>12</v>
      </c>
      <c r="S20" s="245"/>
      <c r="T20" s="245"/>
      <c r="U20" s="245"/>
      <c r="V20" s="245"/>
      <c r="W20" s="245"/>
      <c r="X20" s="245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</row>
    <row r="21" spans="1:40" x14ac:dyDescent="0.3">
      <c r="A21" s="225" t="s">
        <v>705</v>
      </c>
      <c r="B21" s="47">
        <v>60634599</v>
      </c>
      <c r="C21" s="192">
        <v>60634599</v>
      </c>
      <c r="D21" s="47">
        <v>76492477</v>
      </c>
      <c r="E21" s="192">
        <v>91595907</v>
      </c>
      <c r="F21" s="47">
        <v>50864235</v>
      </c>
      <c r="I21" s="58"/>
      <c r="J21" s="58"/>
      <c r="K21" s="58"/>
      <c r="L21" s="58"/>
      <c r="M21" s="58"/>
      <c r="N21" s="58"/>
      <c r="O21" s="58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</row>
    <row r="22" spans="1:40" ht="16.2" x14ac:dyDescent="0.4">
      <c r="A22" s="224" t="s">
        <v>700</v>
      </c>
      <c r="I22" s="244" t="s">
        <v>867</v>
      </c>
      <c r="J22" s="247"/>
      <c r="K22" s="58"/>
      <c r="L22" s="58"/>
      <c r="M22" s="58"/>
      <c r="N22" s="58"/>
      <c r="O22" s="58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</row>
    <row r="23" spans="1:40" ht="16.2" x14ac:dyDescent="0.4">
      <c r="A23" s="225" t="s">
        <v>699</v>
      </c>
      <c r="B23" s="46">
        <v>61329432</v>
      </c>
      <c r="C23" s="46">
        <v>61329432</v>
      </c>
      <c r="D23" s="46">
        <v>76781062</v>
      </c>
      <c r="E23" s="46">
        <v>92290230</v>
      </c>
      <c r="F23" s="46">
        <v>51569342</v>
      </c>
      <c r="I23" s="58"/>
      <c r="J23" s="3" t="s">
        <v>83</v>
      </c>
      <c r="K23" s="96">
        <v>446.75</v>
      </c>
      <c r="L23" s="96">
        <v>541.45000000000005</v>
      </c>
      <c r="M23" s="96">
        <v>594.85</v>
      </c>
      <c r="N23" s="96">
        <v>370.55</v>
      </c>
      <c r="O23" s="96">
        <v>554.95000000000005</v>
      </c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</row>
    <row r="24" spans="1:40" ht="16.2" x14ac:dyDescent="0.4">
      <c r="A24" s="224" t="s">
        <v>697</v>
      </c>
      <c r="I24" s="58"/>
      <c r="J24" s="3" t="s">
        <v>866</v>
      </c>
      <c r="K24" s="96">
        <v>5465.41</v>
      </c>
      <c r="L24" s="96">
        <v>5978.38</v>
      </c>
      <c r="M24" s="96">
        <v>6770.82</v>
      </c>
      <c r="N24" s="96">
        <v>6113.7</v>
      </c>
      <c r="O24" s="96">
        <v>6727.55</v>
      </c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</row>
    <row r="25" spans="1:40" ht="16.2" x14ac:dyDescent="0.4">
      <c r="A25" s="225" t="s">
        <v>485</v>
      </c>
      <c r="B25" s="48">
        <v>-173</v>
      </c>
      <c r="C25" s="48">
        <v>-173</v>
      </c>
      <c r="D25" s="48">
        <v>-72</v>
      </c>
      <c r="E25" s="48">
        <v>-110</v>
      </c>
      <c r="F25" s="48">
        <v>-26</v>
      </c>
      <c r="I25" s="58"/>
      <c r="J25" s="3" t="s">
        <v>865</v>
      </c>
      <c r="K25" s="96">
        <v>13.45</v>
      </c>
      <c r="L25" s="96">
        <v>10.84</v>
      </c>
      <c r="M25" s="96">
        <v>9.44</v>
      </c>
      <c r="N25" s="96">
        <v>34.82</v>
      </c>
      <c r="O25" s="96">
        <v>12.09</v>
      </c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</row>
    <row r="26" spans="1:40" s="44" customFormat="1" ht="16.2" x14ac:dyDescent="0.4">
      <c r="A26" s="224"/>
      <c r="B26" s="46">
        <v>61329259</v>
      </c>
      <c r="C26" s="46">
        <v>61329259</v>
      </c>
      <c r="D26" s="46">
        <v>76780990</v>
      </c>
      <c r="E26" s="46">
        <v>92290120</v>
      </c>
      <c r="F26" s="186">
        <v>51569316</v>
      </c>
      <c r="I26" s="58"/>
      <c r="J26" s="3" t="s">
        <v>84</v>
      </c>
      <c r="K26" s="96">
        <v>1.81</v>
      </c>
      <c r="L26" s="96">
        <v>1.47</v>
      </c>
      <c r="M26" s="96">
        <v>1.1599999999999999</v>
      </c>
      <c r="N26" s="96">
        <v>1.01</v>
      </c>
      <c r="O26" s="97">
        <v>1</v>
      </c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</row>
    <row r="27" spans="1:40" x14ac:dyDescent="0.3">
      <c r="A27" s="224" t="s">
        <v>258</v>
      </c>
      <c r="I27" s="58"/>
      <c r="J27" s="58"/>
      <c r="K27" s="58"/>
      <c r="L27" s="58"/>
      <c r="M27" s="58"/>
      <c r="N27" s="58"/>
      <c r="O27" s="58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</row>
    <row r="28" spans="1:40" x14ac:dyDescent="0.3">
      <c r="A28" s="225" t="s">
        <v>704</v>
      </c>
      <c r="B28" s="46">
        <v>7458258</v>
      </c>
      <c r="C28" s="186">
        <v>7458258</v>
      </c>
      <c r="D28" s="46">
        <v>6933784</v>
      </c>
      <c r="E28" s="186">
        <v>5915976</v>
      </c>
      <c r="F28" s="46">
        <v>7795611</v>
      </c>
      <c r="I28" s="58"/>
      <c r="J28" s="58"/>
      <c r="K28" s="58"/>
      <c r="L28" s="58"/>
      <c r="M28" s="58"/>
      <c r="N28" s="58"/>
      <c r="O28" s="58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 x14ac:dyDescent="0.3">
      <c r="A29" s="225" t="s">
        <v>705</v>
      </c>
      <c r="B29" s="47">
        <v>22488558</v>
      </c>
      <c r="C29" s="47">
        <v>22488558</v>
      </c>
      <c r="D29" s="47">
        <v>13620457</v>
      </c>
      <c r="E29" s="47">
        <v>20137034</v>
      </c>
      <c r="F29" s="47">
        <v>21007140</v>
      </c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</row>
    <row r="30" spans="1:40" x14ac:dyDescent="0.3">
      <c r="A30" s="224" t="s">
        <v>701</v>
      </c>
      <c r="B30" s="46">
        <v>29946816</v>
      </c>
      <c r="C30" s="46">
        <v>29946816</v>
      </c>
      <c r="D30" s="46">
        <v>20554241</v>
      </c>
      <c r="E30" s="46">
        <v>26053010</v>
      </c>
      <c r="F30" s="46">
        <v>28802751</v>
      </c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</row>
    <row r="31" spans="1:40" x14ac:dyDescent="0.3">
      <c r="A31" s="224" t="s">
        <v>697</v>
      </c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</row>
    <row r="32" spans="1:40" x14ac:dyDescent="0.3">
      <c r="A32" s="225" t="s">
        <v>485</v>
      </c>
      <c r="B32" s="47">
        <v>-260219</v>
      </c>
      <c r="C32" s="47">
        <v>-260219</v>
      </c>
      <c r="D32" s="47">
        <v>-251329</v>
      </c>
      <c r="E32" s="47">
        <v>-250048</v>
      </c>
      <c r="F32" s="47">
        <v>-246668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</row>
    <row r="33" spans="1:40" s="44" customFormat="1" x14ac:dyDescent="0.3">
      <c r="A33" s="224"/>
      <c r="B33" s="46">
        <v>29686597</v>
      </c>
      <c r="C33" s="186">
        <v>29686597</v>
      </c>
      <c r="D33" s="46">
        <v>20302912</v>
      </c>
      <c r="E33" s="186">
        <v>25802962</v>
      </c>
      <c r="F33" s="46">
        <v>28556083</v>
      </c>
      <c r="I33"/>
      <c r="J33"/>
      <c r="K33"/>
      <c r="L33"/>
      <c r="M33"/>
      <c r="N33"/>
      <c r="O33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</row>
    <row r="34" spans="1:40" x14ac:dyDescent="0.3">
      <c r="A34" s="224" t="s">
        <v>702</v>
      </c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</row>
    <row r="35" spans="1:40" x14ac:dyDescent="0.3">
      <c r="A35" s="225" t="s">
        <v>657</v>
      </c>
      <c r="B35" s="46">
        <v>8666091</v>
      </c>
      <c r="C35" s="46">
        <v>8666091</v>
      </c>
      <c r="D35" s="46">
        <v>25510302</v>
      </c>
      <c r="E35" s="46">
        <v>22010968</v>
      </c>
      <c r="F35" s="46">
        <v>16631271</v>
      </c>
      <c r="Q35" s="190"/>
      <c r="R35" s="190"/>
      <c r="S35" s="190"/>
      <c r="T35" s="190"/>
      <c r="U35" s="190"/>
      <c r="V35" s="190"/>
      <c r="W35" s="190"/>
      <c r="X35" s="190">
        <v>1</v>
      </c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</row>
    <row r="36" spans="1:40" x14ac:dyDescent="0.3">
      <c r="A36" s="224" t="s">
        <v>418</v>
      </c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</row>
    <row r="37" spans="1:40" x14ac:dyDescent="0.3">
      <c r="A37" s="225" t="s">
        <v>704</v>
      </c>
      <c r="B37" s="46">
        <v>10653247</v>
      </c>
      <c r="C37" s="46">
        <v>10653247</v>
      </c>
      <c r="D37" s="46">
        <v>9040121</v>
      </c>
      <c r="E37" s="46">
        <v>10095576</v>
      </c>
      <c r="F37" s="46">
        <v>10326392</v>
      </c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</row>
    <row r="38" spans="1:40" ht="16.2" x14ac:dyDescent="0.4">
      <c r="A38" s="225" t="s">
        <v>705</v>
      </c>
      <c r="B38" s="47">
        <v>7363188</v>
      </c>
      <c r="C38" s="47">
        <v>7363188</v>
      </c>
      <c r="D38" s="47">
        <v>6971001</v>
      </c>
      <c r="E38" s="47">
        <v>9870360</v>
      </c>
      <c r="F38" s="47">
        <v>10575737</v>
      </c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245" t="s">
        <v>0</v>
      </c>
      <c r="AI38" s="245"/>
      <c r="AJ38" s="245"/>
      <c r="AK38" s="245"/>
      <c r="AL38" s="245"/>
      <c r="AM38" s="245"/>
      <c r="AN38" s="245"/>
    </row>
    <row r="39" spans="1:40" x14ac:dyDescent="0.3">
      <c r="A39" s="224" t="s">
        <v>703</v>
      </c>
      <c r="B39" s="46">
        <v>18016435</v>
      </c>
      <c r="C39" s="186">
        <v>18016435</v>
      </c>
      <c r="D39" s="46">
        <v>16011122</v>
      </c>
      <c r="E39" s="186">
        <v>19965936</v>
      </c>
      <c r="F39" s="46">
        <v>20902129</v>
      </c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</row>
    <row r="40" spans="1:40" x14ac:dyDescent="0.3">
      <c r="A40" s="224" t="s">
        <v>697</v>
      </c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</row>
    <row r="41" spans="1:40" x14ac:dyDescent="0.3">
      <c r="A41" s="225" t="s">
        <v>485</v>
      </c>
      <c r="B41" s="47">
        <v>-122901</v>
      </c>
      <c r="C41" s="47">
        <v>-122901</v>
      </c>
      <c r="D41" s="47">
        <v>-126883</v>
      </c>
      <c r="E41" s="47">
        <v>-402618</v>
      </c>
      <c r="F41" s="47">
        <v>-172909</v>
      </c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</row>
    <row r="42" spans="1:40" x14ac:dyDescent="0.3">
      <c r="B42" s="46">
        <v>17893534</v>
      </c>
      <c r="C42" s="46">
        <v>17893534</v>
      </c>
      <c r="D42" s="46">
        <v>15884239</v>
      </c>
      <c r="E42" s="46">
        <v>19563318</v>
      </c>
      <c r="F42" s="46">
        <v>20729220</v>
      </c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</row>
    <row r="43" spans="1:40" x14ac:dyDescent="0.3">
      <c r="A43" s="224" t="s">
        <v>217</v>
      </c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</row>
    <row r="44" spans="1:40" x14ac:dyDescent="0.3">
      <c r="A44" s="225" t="s">
        <v>704</v>
      </c>
      <c r="B44" s="46">
        <v>7655982</v>
      </c>
      <c r="C44" s="46">
        <v>7655982</v>
      </c>
      <c r="D44" s="46">
        <v>8887735</v>
      </c>
      <c r="E44" s="46">
        <v>6482887</v>
      </c>
      <c r="F44" s="46">
        <v>4665596</v>
      </c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</row>
    <row r="45" spans="1:40" x14ac:dyDescent="0.3">
      <c r="A45" s="225" t="s">
        <v>705</v>
      </c>
      <c r="B45" s="47">
        <v>14119058</v>
      </c>
      <c r="C45" s="47">
        <v>14119058</v>
      </c>
      <c r="D45" s="47">
        <v>12564154</v>
      </c>
      <c r="E45" s="47">
        <v>15074553</v>
      </c>
      <c r="F45" s="47">
        <v>15348632</v>
      </c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</row>
    <row r="46" spans="1:40" x14ac:dyDescent="0.3">
      <c r="A46" s="224" t="s">
        <v>706</v>
      </c>
      <c r="B46" s="46">
        <v>21775040</v>
      </c>
      <c r="C46" s="46">
        <v>21775040</v>
      </c>
      <c r="D46" s="46">
        <v>21451889</v>
      </c>
      <c r="E46" s="46">
        <v>21557440</v>
      </c>
      <c r="F46" s="46">
        <v>20014228</v>
      </c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</row>
    <row r="47" spans="1:40" x14ac:dyDescent="0.3">
      <c r="A47" s="224" t="s">
        <v>697</v>
      </c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</row>
    <row r="48" spans="1:40" x14ac:dyDescent="0.3">
      <c r="A48" s="225" t="s">
        <v>485</v>
      </c>
      <c r="B48" s="47">
        <v>-1199374</v>
      </c>
      <c r="C48" s="47">
        <v>-1199374</v>
      </c>
      <c r="D48" s="47">
        <v>-1611605</v>
      </c>
      <c r="E48" s="47">
        <v>-1014673</v>
      </c>
      <c r="F48" s="47">
        <v>-1102385</v>
      </c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</row>
    <row r="49" spans="1:40" s="44" customFormat="1" x14ac:dyDescent="0.3">
      <c r="A49" s="224"/>
      <c r="B49" s="46">
        <v>20575666</v>
      </c>
      <c r="C49" s="186">
        <v>20575666</v>
      </c>
      <c r="D49" s="46">
        <v>19840284</v>
      </c>
      <c r="E49" s="186">
        <v>20542767</v>
      </c>
      <c r="F49" s="46">
        <v>18911843</v>
      </c>
      <c r="I49"/>
      <c r="J49"/>
      <c r="K49"/>
      <c r="L49"/>
      <c r="M49"/>
      <c r="N49"/>
      <c r="O49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</row>
    <row r="50" spans="1:40" x14ac:dyDescent="0.3">
      <c r="A50" s="224" t="s">
        <v>483</v>
      </c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</row>
    <row r="51" spans="1:40" x14ac:dyDescent="0.3">
      <c r="A51" s="225" t="s">
        <v>704</v>
      </c>
      <c r="B51" s="46">
        <v>139757</v>
      </c>
      <c r="C51" s="46">
        <v>139757</v>
      </c>
      <c r="D51" s="46">
        <v>39200</v>
      </c>
      <c r="E51" s="46">
        <v>29948</v>
      </c>
      <c r="F51" s="186">
        <v>4189</v>
      </c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</row>
    <row r="52" spans="1:40" x14ac:dyDescent="0.3">
      <c r="A52" s="225" t="s">
        <v>705</v>
      </c>
      <c r="B52" s="47">
        <v>1320857</v>
      </c>
      <c r="C52" s="47">
        <v>1320857</v>
      </c>
      <c r="D52" s="47">
        <v>424337</v>
      </c>
      <c r="E52" s="47">
        <v>464235</v>
      </c>
      <c r="F52" s="47">
        <v>681048</v>
      </c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</row>
    <row r="53" spans="1:40" x14ac:dyDescent="0.3">
      <c r="A53" s="224" t="s">
        <v>707</v>
      </c>
      <c r="B53" s="46">
        <v>1460614</v>
      </c>
      <c r="C53" s="46">
        <v>1460614</v>
      </c>
      <c r="D53" s="46">
        <v>463537</v>
      </c>
      <c r="E53" s="46">
        <v>494183</v>
      </c>
      <c r="F53" s="46">
        <v>685237</v>
      </c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</row>
    <row r="54" spans="1:40" x14ac:dyDescent="0.3">
      <c r="A54" s="224" t="s">
        <v>708</v>
      </c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</row>
    <row r="55" spans="1:40" x14ac:dyDescent="0.3">
      <c r="A55" s="225" t="s">
        <v>704</v>
      </c>
      <c r="B55" s="46">
        <v>112907440</v>
      </c>
      <c r="C55" s="186">
        <v>112907440</v>
      </c>
      <c r="D55" s="46">
        <v>101720278</v>
      </c>
      <c r="E55" s="186">
        <v>97554050</v>
      </c>
      <c r="F55" s="46">
        <v>104726161</v>
      </c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</row>
    <row r="56" spans="1:40" x14ac:dyDescent="0.3">
      <c r="A56" s="225" t="s">
        <v>705</v>
      </c>
      <c r="B56" s="47">
        <v>473299347</v>
      </c>
      <c r="C56" s="47">
        <v>473299347</v>
      </c>
      <c r="D56" s="47">
        <v>468922285</v>
      </c>
      <c r="E56" s="47">
        <v>484882180</v>
      </c>
      <c r="F56" s="47">
        <v>541462152</v>
      </c>
    </row>
    <row r="57" spans="1:40" x14ac:dyDescent="0.3">
      <c r="A57" s="224" t="s">
        <v>709</v>
      </c>
      <c r="B57" s="46">
        <v>586206787</v>
      </c>
      <c r="C57" s="46">
        <v>586206787</v>
      </c>
      <c r="D57" s="46">
        <v>570642563</v>
      </c>
      <c r="E57" s="46">
        <v>582436230</v>
      </c>
      <c r="F57" s="46">
        <v>646188313</v>
      </c>
    </row>
    <row r="58" spans="1:40" x14ac:dyDescent="0.3">
      <c r="A58" s="224" t="s">
        <v>697</v>
      </c>
    </row>
    <row r="59" spans="1:40" x14ac:dyDescent="0.3">
      <c r="A59" s="225" t="s">
        <v>485</v>
      </c>
      <c r="B59" s="47">
        <v>-44227986</v>
      </c>
      <c r="C59" s="47">
        <v>-44227986</v>
      </c>
      <c r="D59" s="47">
        <v>-49364911</v>
      </c>
      <c r="E59" s="47">
        <v>-50294886</v>
      </c>
      <c r="F59" s="47">
        <v>-50333988</v>
      </c>
    </row>
    <row r="60" spans="1:40" s="44" customFormat="1" x14ac:dyDescent="0.3">
      <c r="A60" s="224"/>
      <c r="B60" s="46">
        <v>541978801</v>
      </c>
      <c r="C60" s="186">
        <v>541978801</v>
      </c>
      <c r="D60" s="46">
        <v>521277652</v>
      </c>
      <c r="E60" s="186">
        <v>532141344</v>
      </c>
      <c r="F60" s="46">
        <v>595854325</v>
      </c>
      <c r="I60"/>
      <c r="J60"/>
      <c r="K60"/>
      <c r="L60"/>
      <c r="M60"/>
      <c r="N60"/>
      <c r="O60"/>
    </row>
    <row r="61" spans="1:40" x14ac:dyDescent="0.3">
      <c r="A61" s="224" t="s">
        <v>710</v>
      </c>
    </row>
    <row r="62" spans="1:40" x14ac:dyDescent="0.3">
      <c r="A62" s="225" t="s">
        <v>711</v>
      </c>
    </row>
    <row r="63" spans="1:40" x14ac:dyDescent="0.3">
      <c r="A63" s="225" t="s">
        <v>712</v>
      </c>
      <c r="B63" s="46">
        <v>90661121</v>
      </c>
      <c r="C63" s="46">
        <v>90661121</v>
      </c>
      <c r="D63" s="46">
        <v>107387076</v>
      </c>
      <c r="E63" s="46">
        <v>111429979</v>
      </c>
      <c r="F63" s="46">
        <v>121292258</v>
      </c>
    </row>
    <row r="64" spans="1:40" x14ac:dyDescent="0.3">
      <c r="A64" s="224" t="s">
        <v>697</v>
      </c>
    </row>
    <row r="65" spans="1:15" x14ac:dyDescent="0.3">
      <c r="A65" s="225" t="s">
        <v>485</v>
      </c>
      <c r="B65" s="47">
        <v>-1803</v>
      </c>
      <c r="C65" s="47">
        <v>-1803</v>
      </c>
      <c r="D65" s="47">
        <v>-1760</v>
      </c>
      <c r="E65" s="47">
        <v>-1649</v>
      </c>
      <c r="F65" s="47">
        <v>-1391</v>
      </c>
    </row>
    <row r="66" spans="1:15" s="44" customFormat="1" x14ac:dyDescent="0.3">
      <c r="A66" s="224"/>
      <c r="B66" s="46">
        <v>90659318</v>
      </c>
      <c r="C66" s="186">
        <v>90659318</v>
      </c>
      <c r="D66" s="46">
        <v>107385316</v>
      </c>
      <c r="E66" s="186">
        <v>111428330</v>
      </c>
      <c r="F66" s="46">
        <v>121290867</v>
      </c>
      <c r="I66"/>
      <c r="J66"/>
      <c r="K66"/>
      <c r="L66"/>
      <c r="M66"/>
      <c r="N66"/>
      <c r="O66"/>
    </row>
    <row r="67" spans="1:15" x14ac:dyDescent="0.3">
      <c r="A67" s="224" t="s">
        <v>112</v>
      </c>
      <c r="B67" s="46">
        <v>1049787</v>
      </c>
      <c r="C67" s="46">
        <v>1049787</v>
      </c>
      <c r="D67" s="46">
        <v>1060397</v>
      </c>
      <c r="E67" s="46">
        <v>1051189</v>
      </c>
      <c r="F67" s="186">
        <v>643563</v>
      </c>
    </row>
    <row r="68" spans="1:15" x14ac:dyDescent="0.3">
      <c r="A68" s="224" t="s">
        <v>713</v>
      </c>
      <c r="B68" s="46">
        <v>2807092</v>
      </c>
      <c r="C68" s="46">
        <v>2807092</v>
      </c>
      <c r="D68" s="46">
        <v>3444170</v>
      </c>
      <c r="E68" s="46">
        <v>3095927</v>
      </c>
      <c r="F68" s="46">
        <v>3243620</v>
      </c>
    </row>
    <row r="69" spans="1:15" x14ac:dyDescent="0.3">
      <c r="A69" s="224" t="s">
        <v>714</v>
      </c>
      <c r="B69" s="44" t="s">
        <v>159</v>
      </c>
      <c r="C69" s="185" t="s">
        <v>159</v>
      </c>
      <c r="D69" s="46">
        <v>8429086</v>
      </c>
      <c r="E69" s="46">
        <v>8688406</v>
      </c>
      <c r="F69" s="46">
        <v>10048975</v>
      </c>
    </row>
    <row r="70" spans="1:15" x14ac:dyDescent="0.3">
      <c r="A70" s="224" t="s">
        <v>715</v>
      </c>
      <c r="B70" s="46">
        <v>813087</v>
      </c>
      <c r="C70" s="46">
        <v>813087</v>
      </c>
      <c r="D70" s="46">
        <v>551175</v>
      </c>
      <c r="E70" s="46">
        <v>829763</v>
      </c>
      <c r="F70" s="46">
        <v>608797</v>
      </c>
    </row>
    <row r="71" spans="1:15" x14ac:dyDescent="0.3">
      <c r="A71" s="224" t="s">
        <v>716</v>
      </c>
      <c r="B71" s="46">
        <v>13757811</v>
      </c>
      <c r="C71" s="46">
        <v>13757811</v>
      </c>
      <c r="D71" s="46">
        <v>15490487</v>
      </c>
      <c r="E71" s="46">
        <v>11849220</v>
      </c>
      <c r="F71" s="46">
        <v>13856114</v>
      </c>
    </row>
    <row r="72" spans="1:15" x14ac:dyDescent="0.3">
      <c r="A72" s="224" t="s">
        <v>717</v>
      </c>
      <c r="B72" s="46">
        <v>38958245</v>
      </c>
      <c r="C72" s="186">
        <v>38958245</v>
      </c>
      <c r="D72" s="46">
        <v>38142472</v>
      </c>
      <c r="E72" s="186">
        <v>39834564</v>
      </c>
      <c r="F72" s="46">
        <v>41755458</v>
      </c>
    </row>
    <row r="73" spans="1:15" x14ac:dyDescent="0.3">
      <c r="A73" s="224" t="s">
        <v>718</v>
      </c>
      <c r="B73" s="47">
        <v>-11595845</v>
      </c>
      <c r="C73" s="47">
        <v>-11595845</v>
      </c>
      <c r="D73" s="47">
        <v>-12573858</v>
      </c>
      <c r="E73" s="47">
        <v>-12951582</v>
      </c>
      <c r="F73" s="47">
        <v>-15206565</v>
      </c>
    </row>
    <row r="74" spans="1:15" s="44" customFormat="1" x14ac:dyDescent="0.3">
      <c r="A74" s="224"/>
      <c r="B74" s="46">
        <v>27362400</v>
      </c>
      <c r="C74" s="46">
        <v>27362400</v>
      </c>
      <c r="D74" s="46">
        <v>25568614</v>
      </c>
      <c r="E74" s="46">
        <v>26882982</v>
      </c>
      <c r="F74" s="46">
        <v>26548893</v>
      </c>
      <c r="I74"/>
      <c r="J74"/>
      <c r="K74"/>
      <c r="L74"/>
      <c r="M74"/>
      <c r="N74"/>
      <c r="O74"/>
    </row>
    <row r="75" spans="1:15" s="190" customFormat="1" x14ac:dyDescent="0.3">
      <c r="A75" s="224" t="s">
        <v>941</v>
      </c>
      <c r="B75" s="46"/>
      <c r="C75" s="188" t="s">
        <v>159</v>
      </c>
      <c r="D75" s="188" t="s">
        <v>159</v>
      </c>
      <c r="E75" s="188" t="s">
        <v>159</v>
      </c>
      <c r="F75" s="46">
        <v>752311</v>
      </c>
    </row>
    <row r="76" spans="1:15" x14ac:dyDescent="0.3">
      <c r="A76" s="224" t="s">
        <v>117</v>
      </c>
      <c r="B76" s="47">
        <v>4799832</v>
      </c>
      <c r="C76" s="47">
        <v>4799832</v>
      </c>
      <c r="D76" s="47">
        <v>5476597</v>
      </c>
      <c r="E76" s="47">
        <v>6230293</v>
      </c>
      <c r="F76" s="46">
        <v>7614484</v>
      </c>
    </row>
    <row r="77" spans="1:15" ht="14.4" thickBot="1" x14ac:dyDescent="0.35">
      <c r="A77" s="223" t="s">
        <v>274</v>
      </c>
      <c r="B77" s="49">
        <v>891337425</v>
      </c>
      <c r="C77" s="49">
        <v>891337425</v>
      </c>
      <c r="D77" s="49">
        <v>919447781</v>
      </c>
      <c r="E77" s="49">
        <v>964837692</v>
      </c>
      <c r="F77" s="49">
        <v>1029836868</v>
      </c>
    </row>
    <row r="78" spans="1:15" ht="14.4" thickTop="1" x14ac:dyDescent="0.3"/>
    <row r="79" spans="1:15" x14ac:dyDescent="0.3">
      <c r="A79" s="223" t="s">
        <v>275</v>
      </c>
    </row>
    <row r="80" spans="1:15" x14ac:dyDescent="0.3">
      <c r="A80" s="223" t="s">
        <v>276</v>
      </c>
    </row>
    <row r="81" spans="1:15" s="190" customFormat="1" x14ac:dyDescent="0.3">
      <c r="A81" s="223"/>
      <c r="I81"/>
      <c r="J81"/>
      <c r="K81"/>
      <c r="L81"/>
      <c r="M81"/>
      <c r="N81"/>
      <c r="O81"/>
    </row>
    <row r="82" spans="1:15" x14ac:dyDescent="0.3">
      <c r="A82" s="223" t="s">
        <v>121</v>
      </c>
    </row>
    <row r="83" spans="1:15" x14ac:dyDescent="0.3">
      <c r="A83" s="224" t="s">
        <v>424</v>
      </c>
      <c r="B83" s="46">
        <v>5560702</v>
      </c>
      <c r="C83" s="46">
        <v>5560702</v>
      </c>
      <c r="D83" s="46">
        <v>4691538</v>
      </c>
      <c r="E83" s="46">
        <v>4553735</v>
      </c>
      <c r="F83" s="46">
        <v>4686360</v>
      </c>
    </row>
    <row r="84" spans="1:15" x14ac:dyDescent="0.3">
      <c r="A84" s="224" t="s">
        <v>494</v>
      </c>
    </row>
    <row r="85" spans="1:15" x14ac:dyDescent="0.3">
      <c r="A85" s="225" t="s">
        <v>704</v>
      </c>
      <c r="B85" s="46">
        <v>110385839</v>
      </c>
      <c r="C85" s="46">
        <v>110385839</v>
      </c>
      <c r="D85" s="46">
        <v>97344005</v>
      </c>
      <c r="E85" s="46">
        <v>152257041</v>
      </c>
      <c r="F85" s="46">
        <v>154808263</v>
      </c>
    </row>
    <row r="86" spans="1:15" x14ac:dyDescent="0.3">
      <c r="A86" s="225" t="s">
        <v>705</v>
      </c>
      <c r="B86" s="47">
        <v>537185905</v>
      </c>
      <c r="C86" s="47">
        <v>537185905</v>
      </c>
      <c r="D86" s="47">
        <v>571209771</v>
      </c>
      <c r="E86" s="47">
        <v>576911570</v>
      </c>
      <c r="F86" s="47">
        <v>614460728</v>
      </c>
    </row>
    <row r="87" spans="1:15" x14ac:dyDescent="0.3">
      <c r="A87" s="224" t="s">
        <v>498</v>
      </c>
      <c r="B87" s="46">
        <v>647571744</v>
      </c>
      <c r="C87" s="186">
        <v>647571744</v>
      </c>
      <c r="D87" s="46">
        <v>668553776</v>
      </c>
      <c r="E87" s="186">
        <v>729168611</v>
      </c>
      <c r="F87" s="46">
        <v>769268991</v>
      </c>
    </row>
    <row r="88" spans="1:15" x14ac:dyDescent="0.3">
      <c r="A88" s="224" t="s">
        <v>499</v>
      </c>
    </row>
    <row r="89" spans="1:15" x14ac:dyDescent="0.3">
      <c r="A89" s="225" t="s">
        <v>704</v>
      </c>
      <c r="B89" s="46">
        <v>1083744</v>
      </c>
      <c r="C89" s="46">
        <v>1083744</v>
      </c>
      <c r="D89" s="46">
        <v>1678428</v>
      </c>
      <c r="E89" s="46">
        <v>1269116</v>
      </c>
      <c r="F89" s="186">
        <v>3190421</v>
      </c>
    </row>
    <row r="90" spans="1:15" x14ac:dyDescent="0.3">
      <c r="A90" s="225" t="s">
        <v>705</v>
      </c>
      <c r="B90" s="47">
        <v>7939287</v>
      </c>
      <c r="C90" s="47">
        <v>7939287</v>
      </c>
      <c r="D90" s="47">
        <v>21678021</v>
      </c>
      <c r="E90" s="47">
        <v>13107893</v>
      </c>
      <c r="F90" s="47">
        <v>12054133</v>
      </c>
    </row>
    <row r="91" spans="1:15" x14ac:dyDescent="0.3">
      <c r="A91" s="224" t="s">
        <v>502</v>
      </c>
      <c r="B91" s="46">
        <v>9023031</v>
      </c>
      <c r="C91" s="46">
        <v>9023031</v>
      </c>
      <c r="D91" s="46">
        <v>23356449</v>
      </c>
      <c r="E91" s="46">
        <v>14377009</v>
      </c>
      <c r="F91" s="46">
        <v>15244554</v>
      </c>
    </row>
    <row r="92" spans="1:15" x14ac:dyDescent="0.3">
      <c r="A92" s="224" t="s">
        <v>507</v>
      </c>
    </row>
    <row r="93" spans="1:15" x14ac:dyDescent="0.3">
      <c r="A93" s="225" t="s">
        <v>704</v>
      </c>
      <c r="B93" s="46">
        <v>55108</v>
      </c>
      <c r="C93" s="186">
        <v>55108</v>
      </c>
      <c r="D93" s="46">
        <v>5639</v>
      </c>
      <c r="E93" s="186">
        <v>12277</v>
      </c>
      <c r="F93" s="46">
        <v>118439</v>
      </c>
    </row>
    <row r="94" spans="1:15" x14ac:dyDescent="0.3">
      <c r="A94" s="225" t="s">
        <v>705</v>
      </c>
      <c r="B94" s="47">
        <v>359172</v>
      </c>
      <c r="C94" s="47">
        <v>359172</v>
      </c>
      <c r="D94" s="47">
        <v>111915</v>
      </c>
      <c r="E94" s="47">
        <v>97671</v>
      </c>
      <c r="F94" s="47">
        <v>656692</v>
      </c>
    </row>
    <row r="95" spans="1:15" x14ac:dyDescent="0.3">
      <c r="A95" s="224" t="s">
        <v>719</v>
      </c>
      <c r="B95" s="46">
        <v>414280</v>
      </c>
      <c r="C95" s="46">
        <v>414280</v>
      </c>
      <c r="D95" s="46">
        <v>117554</v>
      </c>
      <c r="E95" s="46">
        <v>109948</v>
      </c>
      <c r="F95" s="46">
        <v>775131</v>
      </c>
    </row>
    <row r="96" spans="1:15" x14ac:dyDescent="0.3">
      <c r="A96" s="224" t="s">
        <v>720</v>
      </c>
    </row>
    <row r="97" spans="1:6" x14ac:dyDescent="0.3">
      <c r="A97" s="225" t="s">
        <v>721</v>
      </c>
      <c r="B97" s="46">
        <v>2590268</v>
      </c>
      <c r="C97" s="46">
        <v>2590268</v>
      </c>
      <c r="D97" s="46">
        <v>2905127</v>
      </c>
      <c r="E97" s="46">
        <v>1828652</v>
      </c>
      <c r="F97" s="186">
        <v>2885286</v>
      </c>
    </row>
    <row r="98" spans="1:6" x14ac:dyDescent="0.3">
      <c r="A98" s="224" t="s">
        <v>508</v>
      </c>
    </row>
    <row r="99" spans="1:6" x14ac:dyDescent="0.3">
      <c r="A99" s="225" t="s">
        <v>704</v>
      </c>
      <c r="B99" s="46">
        <v>746481</v>
      </c>
      <c r="C99" s="186">
        <v>746481</v>
      </c>
      <c r="D99" s="46">
        <v>1458947</v>
      </c>
      <c r="E99" s="186">
        <v>244229</v>
      </c>
      <c r="F99" s="46">
        <v>988843</v>
      </c>
    </row>
    <row r="100" spans="1:6" x14ac:dyDescent="0.3">
      <c r="A100" s="225" t="s">
        <v>705</v>
      </c>
      <c r="B100" s="47">
        <v>4753879</v>
      </c>
      <c r="C100" s="47">
        <v>4753879</v>
      </c>
      <c r="D100" s="47">
        <v>4576424</v>
      </c>
      <c r="E100" s="47">
        <v>5343840</v>
      </c>
      <c r="F100" s="47">
        <v>4312400</v>
      </c>
    </row>
    <row r="101" spans="1:6" x14ac:dyDescent="0.3">
      <c r="A101" s="224" t="s">
        <v>722</v>
      </c>
      <c r="B101" s="46">
        <v>5500360</v>
      </c>
      <c r="C101" s="46">
        <v>5500360</v>
      </c>
      <c r="D101" s="46">
        <v>6035371</v>
      </c>
      <c r="E101" s="46">
        <v>5588069</v>
      </c>
      <c r="F101" s="46">
        <v>5301243</v>
      </c>
    </row>
    <row r="102" spans="1:6" x14ac:dyDescent="0.3">
      <c r="A102" s="224" t="s">
        <v>514</v>
      </c>
      <c r="B102" s="46">
        <v>1181534</v>
      </c>
      <c r="C102" s="46">
        <v>1181534</v>
      </c>
      <c r="D102" s="46">
        <v>1202890</v>
      </c>
      <c r="E102" s="46">
        <v>1242130</v>
      </c>
      <c r="F102" s="46">
        <v>1440670</v>
      </c>
    </row>
    <row r="103" spans="1:6" x14ac:dyDescent="0.3">
      <c r="A103" s="224" t="s">
        <v>130</v>
      </c>
    </row>
    <row r="104" spans="1:6" x14ac:dyDescent="0.3">
      <c r="A104" s="225" t="s">
        <v>727</v>
      </c>
      <c r="B104" s="46">
        <v>992037</v>
      </c>
      <c r="C104" s="46">
        <v>992037</v>
      </c>
      <c r="D104" s="46">
        <v>1191373</v>
      </c>
      <c r="E104" s="46">
        <v>1210152</v>
      </c>
      <c r="F104" s="46">
        <v>1391695</v>
      </c>
    </row>
    <row r="105" spans="1:6" x14ac:dyDescent="0.3">
      <c r="A105" s="225" t="s">
        <v>728</v>
      </c>
      <c r="B105" s="47">
        <v>155740</v>
      </c>
      <c r="C105" s="47">
        <v>155740</v>
      </c>
      <c r="D105" s="47">
        <v>46372</v>
      </c>
      <c r="E105" s="47">
        <v>74100</v>
      </c>
      <c r="F105" s="47">
        <v>159351</v>
      </c>
    </row>
    <row r="106" spans="1:6" x14ac:dyDescent="0.3">
      <c r="A106" s="224" t="s">
        <v>723</v>
      </c>
      <c r="B106" s="46">
        <v>1147777</v>
      </c>
      <c r="C106" s="186">
        <v>1147777</v>
      </c>
      <c r="D106" s="46">
        <v>1237745</v>
      </c>
      <c r="E106" s="186">
        <v>1284252</v>
      </c>
      <c r="F106" s="46">
        <v>1551046</v>
      </c>
    </row>
    <row r="107" spans="1:6" x14ac:dyDescent="0.3">
      <c r="A107" s="224" t="s">
        <v>724</v>
      </c>
      <c r="B107" s="46">
        <v>6344268</v>
      </c>
      <c r="C107" s="46">
        <v>6344268</v>
      </c>
      <c r="D107" s="46">
        <v>5902624</v>
      </c>
      <c r="E107" s="46">
        <v>6137763</v>
      </c>
      <c r="F107" s="46">
        <v>6879968</v>
      </c>
    </row>
    <row r="108" spans="1:6" x14ac:dyDescent="0.3">
      <c r="A108" s="224" t="s">
        <v>725</v>
      </c>
      <c r="B108" s="46">
        <v>1421914</v>
      </c>
      <c r="C108" s="46">
        <v>1421914</v>
      </c>
      <c r="D108" s="46">
        <v>1343616</v>
      </c>
      <c r="E108" s="46">
        <v>2276397</v>
      </c>
      <c r="F108" s="46">
        <v>2712346</v>
      </c>
    </row>
    <row r="109" spans="1:6" x14ac:dyDescent="0.3">
      <c r="A109" s="224" t="s">
        <v>431</v>
      </c>
      <c r="B109" s="46">
        <v>18280485</v>
      </c>
      <c r="C109" s="46">
        <v>18280485</v>
      </c>
      <c r="D109" s="46">
        <v>23123712</v>
      </c>
      <c r="E109" s="46">
        <v>20542001</v>
      </c>
      <c r="F109" s="46">
        <v>21129380</v>
      </c>
    </row>
    <row r="110" spans="1:6" x14ac:dyDescent="0.3">
      <c r="A110" s="224" t="s">
        <v>509</v>
      </c>
      <c r="B110" s="46">
        <v>2985011</v>
      </c>
      <c r="C110" s="46">
        <v>2985011</v>
      </c>
      <c r="D110" s="46">
        <v>2985258</v>
      </c>
      <c r="E110" s="46">
        <v>2986530</v>
      </c>
      <c r="F110" s="46">
        <v>4896875</v>
      </c>
    </row>
    <row r="111" spans="1:6" x14ac:dyDescent="0.3">
      <c r="A111" s="224" t="s">
        <v>131</v>
      </c>
      <c r="B111" s="46">
        <v>44114314</v>
      </c>
      <c r="C111" s="186">
        <v>44114314</v>
      </c>
      <c r="D111" s="46">
        <v>39893656</v>
      </c>
      <c r="E111" s="186">
        <v>32457936</v>
      </c>
      <c r="F111" s="46">
        <v>35654206</v>
      </c>
    </row>
    <row r="112" spans="1:6" x14ac:dyDescent="0.3">
      <c r="A112" s="224" t="s">
        <v>726</v>
      </c>
      <c r="B112" s="47">
        <v>99975</v>
      </c>
      <c r="C112" s="46">
        <v>99975</v>
      </c>
      <c r="D112" s="47">
        <v>15829879</v>
      </c>
      <c r="E112" s="46">
        <v>15764682</v>
      </c>
      <c r="F112" s="186">
        <v>17213150</v>
      </c>
    </row>
    <row r="113" spans="1:6" x14ac:dyDescent="0.3">
      <c r="A113" s="223" t="s">
        <v>300</v>
      </c>
      <c r="B113" s="52">
        <v>746235663</v>
      </c>
      <c r="C113" s="52">
        <v>746235663</v>
      </c>
      <c r="D113" s="52">
        <v>797179195</v>
      </c>
      <c r="E113" s="52">
        <v>838317715</v>
      </c>
      <c r="F113" s="52">
        <v>889639206</v>
      </c>
    </row>
    <row r="115" spans="1:6" x14ac:dyDescent="0.3">
      <c r="A115" s="223" t="s">
        <v>138</v>
      </c>
    </row>
    <row r="116" spans="1:6" hidden="1" outlineLevel="1" x14ac:dyDescent="0.3">
      <c r="A116" s="224" t="s">
        <v>494</v>
      </c>
    </row>
    <row r="117" spans="1:6" hidden="1" outlineLevel="1" x14ac:dyDescent="0.3">
      <c r="A117" s="224" t="s">
        <v>301</v>
      </c>
    </row>
    <row r="118" spans="1:6" hidden="1" outlineLevel="1" x14ac:dyDescent="0.3">
      <c r="A118" s="225" t="s">
        <v>704</v>
      </c>
      <c r="B118" s="46">
        <v>1056206</v>
      </c>
      <c r="C118" s="46">
        <v>1056206</v>
      </c>
      <c r="E118" s="188" t="s">
        <v>159</v>
      </c>
      <c r="F118" s="188"/>
    </row>
    <row r="119" spans="1:6" hidden="1" outlineLevel="1" x14ac:dyDescent="0.3">
      <c r="A119" s="225" t="s">
        <v>705</v>
      </c>
      <c r="B119" s="47">
        <v>1755950</v>
      </c>
      <c r="C119" s="47">
        <v>1755950</v>
      </c>
      <c r="D119" s="48"/>
      <c r="E119" s="206" t="s">
        <v>159</v>
      </c>
      <c r="F119" s="189"/>
    </row>
    <row r="120" spans="1:6" hidden="1" outlineLevel="1" x14ac:dyDescent="0.3">
      <c r="A120" s="224" t="s">
        <v>729</v>
      </c>
      <c r="B120" s="47">
        <v>2812156</v>
      </c>
      <c r="C120" s="50">
        <v>2812156</v>
      </c>
      <c r="D120" s="48"/>
      <c r="E120" s="207" t="s">
        <v>159</v>
      </c>
      <c r="F120" s="189"/>
    </row>
    <row r="121" spans="1:6" hidden="1" outlineLevel="1" x14ac:dyDescent="0.3">
      <c r="A121" s="224" t="s">
        <v>302</v>
      </c>
      <c r="E121" s="188"/>
      <c r="F121" s="188"/>
    </row>
    <row r="122" spans="1:6" hidden="1" outlineLevel="1" x14ac:dyDescent="0.3">
      <c r="A122" s="225" t="s">
        <v>704</v>
      </c>
      <c r="B122" s="46">
        <v>13950</v>
      </c>
      <c r="C122" s="46">
        <v>13950</v>
      </c>
      <c r="E122" s="188" t="s">
        <v>159</v>
      </c>
      <c r="F122" s="188"/>
    </row>
    <row r="123" spans="1:6" hidden="1" outlineLevel="1" x14ac:dyDescent="0.3">
      <c r="A123" s="225" t="s">
        <v>705</v>
      </c>
      <c r="B123" s="47">
        <v>12996325</v>
      </c>
      <c r="C123" s="47">
        <v>12996325</v>
      </c>
      <c r="D123" s="48"/>
      <c r="E123" s="48" t="s">
        <v>159</v>
      </c>
      <c r="F123" s="188"/>
    </row>
    <row r="124" spans="1:6" hidden="1" outlineLevel="1" x14ac:dyDescent="0.3">
      <c r="A124" s="224" t="s">
        <v>730</v>
      </c>
      <c r="B124" s="50">
        <v>13010275</v>
      </c>
      <c r="C124" s="50">
        <v>13010275</v>
      </c>
      <c r="D124" s="51"/>
      <c r="E124" s="51" t="s">
        <v>159</v>
      </c>
      <c r="F124" s="189"/>
    </row>
    <row r="125" spans="1:6" hidden="1" outlineLevel="1" x14ac:dyDescent="0.3">
      <c r="A125" s="224" t="s">
        <v>731</v>
      </c>
      <c r="E125" s="188"/>
      <c r="F125" s="188"/>
    </row>
    <row r="126" spans="1:6" hidden="1" outlineLevel="1" x14ac:dyDescent="0.3">
      <c r="A126" s="225" t="s">
        <v>704</v>
      </c>
      <c r="B126" s="46">
        <v>2010466</v>
      </c>
      <c r="C126" s="186">
        <v>2010466</v>
      </c>
      <c r="E126" s="189" t="s">
        <v>159</v>
      </c>
      <c r="F126" s="189"/>
    </row>
    <row r="127" spans="1:6" hidden="1" outlineLevel="1" x14ac:dyDescent="0.3">
      <c r="A127" s="225" t="s">
        <v>705</v>
      </c>
      <c r="B127" s="47">
        <v>14047804</v>
      </c>
      <c r="C127" s="47">
        <v>14047804</v>
      </c>
      <c r="D127" s="48"/>
      <c r="E127" s="48" t="s">
        <v>159</v>
      </c>
      <c r="F127" s="188"/>
    </row>
    <row r="128" spans="1:6" hidden="1" outlineLevel="1" x14ac:dyDescent="0.3">
      <c r="A128" s="224" t="s">
        <v>732</v>
      </c>
      <c r="B128" s="50">
        <v>16058270</v>
      </c>
      <c r="C128" s="50">
        <v>16058270</v>
      </c>
      <c r="D128" s="51"/>
      <c r="E128" s="51" t="s">
        <v>159</v>
      </c>
      <c r="F128" s="188"/>
    </row>
    <row r="129" spans="1:6" hidden="1" outlineLevel="1" x14ac:dyDescent="0.3">
      <c r="A129" s="224" t="s">
        <v>498</v>
      </c>
      <c r="B129" s="50">
        <v>31880701</v>
      </c>
      <c r="C129" s="50">
        <v>31880701</v>
      </c>
      <c r="D129" s="51"/>
      <c r="E129" s="51" t="s">
        <v>159</v>
      </c>
      <c r="F129" s="189"/>
    </row>
    <row r="130" spans="1:6" hidden="1" outlineLevel="1" x14ac:dyDescent="0.3">
      <c r="A130" s="224" t="s">
        <v>499</v>
      </c>
      <c r="E130" s="188"/>
      <c r="F130" s="188"/>
    </row>
    <row r="131" spans="1:6" hidden="1" outlineLevel="1" x14ac:dyDescent="0.3">
      <c r="A131" s="225" t="s">
        <v>301</v>
      </c>
      <c r="E131" s="188"/>
      <c r="F131" s="188"/>
    </row>
    <row r="132" spans="1:6" hidden="1" outlineLevel="1" x14ac:dyDescent="0.3">
      <c r="A132" s="225" t="s">
        <v>705</v>
      </c>
      <c r="B132" s="46">
        <v>11996</v>
      </c>
      <c r="C132" s="186">
        <v>11996</v>
      </c>
      <c r="E132" s="189" t="s">
        <v>159</v>
      </c>
      <c r="F132" s="189"/>
    </row>
    <row r="133" spans="1:6" hidden="1" outlineLevel="1" x14ac:dyDescent="0.3">
      <c r="A133" s="225" t="s">
        <v>302</v>
      </c>
      <c r="E133" s="188"/>
      <c r="F133" s="188"/>
    </row>
    <row r="134" spans="1:6" hidden="1" outlineLevel="1" x14ac:dyDescent="0.3">
      <c r="A134" s="225" t="s">
        <v>705</v>
      </c>
      <c r="B134" s="46">
        <v>185479</v>
      </c>
      <c r="C134" s="186">
        <v>185479</v>
      </c>
      <c r="E134" s="189" t="s">
        <v>159</v>
      </c>
      <c r="F134" s="189"/>
    </row>
    <row r="135" spans="1:6" hidden="1" outlineLevel="1" x14ac:dyDescent="0.3">
      <c r="A135" s="225" t="s">
        <v>731</v>
      </c>
      <c r="E135" s="188"/>
      <c r="F135" s="188"/>
    </row>
    <row r="136" spans="1:6" hidden="1" outlineLevel="1" x14ac:dyDescent="0.3">
      <c r="A136" s="225" t="s">
        <v>705</v>
      </c>
      <c r="B136" s="47">
        <v>151387</v>
      </c>
      <c r="C136" s="47">
        <v>151387</v>
      </c>
      <c r="D136" s="48"/>
      <c r="E136" s="48" t="s">
        <v>159</v>
      </c>
      <c r="F136" s="188"/>
    </row>
    <row r="137" spans="1:6" hidden="1" outlineLevel="1" x14ac:dyDescent="0.3">
      <c r="A137" s="224" t="s">
        <v>502</v>
      </c>
      <c r="B137" s="50">
        <v>348862</v>
      </c>
      <c r="C137" s="50">
        <v>348862</v>
      </c>
      <c r="D137" s="51"/>
      <c r="E137" s="51" t="s">
        <v>159</v>
      </c>
      <c r="F137" s="188"/>
    </row>
    <row r="138" spans="1:6" hidden="1" outlineLevel="1" x14ac:dyDescent="0.3">
      <c r="A138" s="223" t="s">
        <v>733</v>
      </c>
      <c r="B138" s="27"/>
      <c r="D138" s="27"/>
      <c r="E138" s="188"/>
      <c r="F138" s="188"/>
    </row>
    <row r="139" spans="1:6" hidden="1" outlineLevel="1" x14ac:dyDescent="0.3">
      <c r="A139" s="223" t="s">
        <v>734</v>
      </c>
      <c r="B139" s="54">
        <v>32229563</v>
      </c>
      <c r="C139" s="54">
        <v>32229563</v>
      </c>
      <c r="D139" s="55"/>
      <c r="E139" s="193" t="s">
        <v>159</v>
      </c>
      <c r="F139" s="188"/>
    </row>
    <row r="140" spans="1:6" collapsed="1" x14ac:dyDescent="0.3"/>
    <row r="141" spans="1:6" x14ac:dyDescent="0.3">
      <c r="A141" s="223" t="s">
        <v>139</v>
      </c>
    </row>
    <row r="142" spans="1:6" x14ac:dyDescent="0.3">
      <c r="A142" s="224" t="s">
        <v>735</v>
      </c>
    </row>
    <row r="143" spans="1:6" x14ac:dyDescent="0.3">
      <c r="A143" s="224" t="s">
        <v>736</v>
      </c>
    </row>
    <row r="144" spans="1:6" x14ac:dyDescent="0.3">
      <c r="A144" s="224" t="s">
        <v>737</v>
      </c>
    </row>
    <row r="145" spans="1:1" x14ac:dyDescent="0.3">
      <c r="A145" s="225" t="s">
        <v>761</v>
      </c>
    </row>
    <row r="146" spans="1:1" x14ac:dyDescent="0.3">
      <c r="A146" s="227" t="s">
        <v>738</v>
      </c>
    </row>
    <row r="147" spans="1:1" x14ac:dyDescent="0.3">
      <c r="A147" s="227" t="s">
        <v>401</v>
      </c>
    </row>
    <row r="148" spans="1:1" x14ac:dyDescent="0.3">
      <c r="A148" s="225" t="s">
        <v>762</v>
      </c>
    </row>
    <row r="149" spans="1:1" x14ac:dyDescent="0.3">
      <c r="A149" s="227" t="s">
        <v>738</v>
      </c>
    </row>
    <row r="150" spans="1:1" x14ac:dyDescent="0.3">
      <c r="A150" s="227" t="s">
        <v>401</v>
      </c>
    </row>
    <row r="151" spans="1:1" x14ac:dyDescent="0.3">
      <c r="A151" s="225" t="s">
        <v>739</v>
      </c>
    </row>
    <row r="152" spans="1:1" x14ac:dyDescent="0.3">
      <c r="A152" s="227" t="s">
        <v>740</v>
      </c>
    </row>
    <row r="153" spans="1:1" x14ac:dyDescent="0.3">
      <c r="A153" s="227" t="s">
        <v>401</v>
      </c>
    </row>
    <row r="154" spans="1:1" x14ac:dyDescent="0.3">
      <c r="A154" s="230" t="s">
        <v>741</v>
      </c>
    </row>
    <row r="155" spans="1:1" x14ac:dyDescent="0.3">
      <c r="A155" s="225" t="s">
        <v>742</v>
      </c>
    </row>
    <row r="156" spans="1:1" x14ac:dyDescent="0.3">
      <c r="A156" s="225" t="s">
        <v>743</v>
      </c>
    </row>
    <row r="157" spans="1:1" x14ac:dyDescent="0.3">
      <c r="A157" s="225" t="s">
        <v>744</v>
      </c>
    </row>
    <row r="158" spans="1:1" x14ac:dyDescent="0.3">
      <c r="A158" s="224" t="s">
        <v>140</v>
      </c>
    </row>
    <row r="159" spans="1:1" x14ac:dyDescent="0.3">
      <c r="A159" s="225" t="s">
        <v>742</v>
      </c>
    </row>
    <row r="160" spans="1:1" x14ac:dyDescent="0.3">
      <c r="A160" s="225" t="s">
        <v>743</v>
      </c>
    </row>
    <row r="161" spans="1:6" x14ac:dyDescent="0.3">
      <c r="A161" s="225" t="s">
        <v>745</v>
      </c>
      <c r="B161" s="46">
        <v>9054807</v>
      </c>
      <c r="C161" s="46">
        <v>9054807</v>
      </c>
      <c r="D161" s="46">
        <v>9054807</v>
      </c>
      <c r="E161" s="46">
        <v>9054807</v>
      </c>
      <c r="F161" s="46">
        <v>9054807</v>
      </c>
    </row>
    <row r="162" spans="1:6" x14ac:dyDescent="0.3">
      <c r="A162" s="224" t="s">
        <v>141</v>
      </c>
      <c r="B162" s="46">
        <v>14568468</v>
      </c>
      <c r="C162" s="46">
        <v>14568468</v>
      </c>
      <c r="D162" s="46">
        <v>17010254</v>
      </c>
      <c r="E162" s="46">
        <v>17010254</v>
      </c>
      <c r="F162" s="46">
        <v>17010254</v>
      </c>
    </row>
    <row r="163" spans="1:6" x14ac:dyDescent="0.3">
      <c r="A163" s="224" t="s">
        <v>746</v>
      </c>
    </row>
    <row r="164" spans="1:6" x14ac:dyDescent="0.3">
      <c r="A164" s="225" t="s">
        <v>559</v>
      </c>
      <c r="B164" s="46">
        <v>2256999</v>
      </c>
      <c r="C164" s="46">
        <v>2256999</v>
      </c>
      <c r="D164" s="46">
        <v>2256999</v>
      </c>
      <c r="E164" s="46">
        <v>2256999</v>
      </c>
      <c r="F164" s="46">
        <v>2256999</v>
      </c>
    </row>
    <row r="165" spans="1:6" x14ac:dyDescent="0.3">
      <c r="A165" s="224" t="s">
        <v>747</v>
      </c>
      <c r="B165" s="46">
        <v>14962961</v>
      </c>
      <c r="C165" s="46">
        <v>14962961</v>
      </c>
      <c r="D165" s="46">
        <v>14513088</v>
      </c>
      <c r="E165" s="46">
        <v>15442025</v>
      </c>
      <c r="F165" s="46">
        <v>15441439</v>
      </c>
    </row>
    <row r="166" spans="1:6" x14ac:dyDescent="0.3">
      <c r="A166" s="224" t="s">
        <v>748</v>
      </c>
    </row>
    <row r="167" spans="1:6" x14ac:dyDescent="0.3">
      <c r="A167" s="225" t="s">
        <v>749</v>
      </c>
    </row>
    <row r="168" spans="1:6" x14ac:dyDescent="0.3">
      <c r="A168" s="225" t="s">
        <v>750</v>
      </c>
    </row>
    <row r="169" spans="1:6" x14ac:dyDescent="0.3">
      <c r="A169" s="225" t="s">
        <v>751</v>
      </c>
    </row>
    <row r="170" spans="1:6" x14ac:dyDescent="0.3">
      <c r="A170" s="225" t="s">
        <v>752</v>
      </c>
      <c r="B170" s="46">
        <v>2424779</v>
      </c>
      <c r="C170" s="46">
        <v>2424779</v>
      </c>
      <c r="D170" s="46">
        <v>1770443</v>
      </c>
      <c r="E170" s="46">
        <v>1948658</v>
      </c>
      <c r="F170" s="46">
        <v>-1971154</v>
      </c>
    </row>
    <row r="171" spans="1:6" x14ac:dyDescent="0.3">
      <c r="A171" s="224" t="s">
        <v>544</v>
      </c>
    </row>
    <row r="172" spans="1:6" x14ac:dyDescent="0.3">
      <c r="A172" s="225" t="s">
        <v>545</v>
      </c>
    </row>
    <row r="173" spans="1:6" x14ac:dyDescent="0.3">
      <c r="A173" s="225" t="s">
        <v>546</v>
      </c>
      <c r="B173" s="46">
        <v>23254</v>
      </c>
      <c r="C173" s="46">
        <v>23254</v>
      </c>
      <c r="D173" s="46">
        <v>3297</v>
      </c>
      <c r="E173" s="46">
        <v>-17100</v>
      </c>
      <c r="F173" s="46">
        <v>-36370</v>
      </c>
    </row>
    <row r="174" spans="1:6" x14ac:dyDescent="0.3">
      <c r="A174" s="224" t="s">
        <v>148</v>
      </c>
    </row>
    <row r="175" spans="1:6" x14ac:dyDescent="0.3">
      <c r="A175" s="225" t="s">
        <v>566</v>
      </c>
    </row>
    <row r="176" spans="1:6" x14ac:dyDescent="0.3">
      <c r="A176" s="225" t="s">
        <v>753</v>
      </c>
      <c r="B176" s="46">
        <v>2778412</v>
      </c>
      <c r="C176" s="46">
        <v>2778412</v>
      </c>
      <c r="D176" s="46">
        <v>2778412</v>
      </c>
      <c r="E176" s="46">
        <v>2778412</v>
      </c>
      <c r="F176" s="46">
        <v>2778412</v>
      </c>
    </row>
    <row r="177" spans="1:6" x14ac:dyDescent="0.3">
      <c r="A177" s="224" t="s">
        <v>754</v>
      </c>
      <c r="B177" s="44" t="s">
        <v>159</v>
      </c>
      <c r="C177" s="185" t="s">
        <v>159</v>
      </c>
      <c r="D177" s="44" t="s">
        <v>159</v>
      </c>
      <c r="E177" s="185" t="s">
        <v>159</v>
      </c>
      <c r="F177" s="190" t="s">
        <v>159</v>
      </c>
    </row>
    <row r="178" spans="1:6" x14ac:dyDescent="0.3">
      <c r="A178" s="225" t="s">
        <v>755</v>
      </c>
      <c r="B178" s="47">
        <v>64202289</v>
      </c>
      <c r="C178" s="47">
        <v>64202289</v>
      </c>
      <c r="D178" s="47">
        <v>72398715</v>
      </c>
      <c r="E178" s="47">
        <v>75471792</v>
      </c>
      <c r="F178" s="47">
        <v>91281328</v>
      </c>
    </row>
    <row r="179" spans="1:6" x14ac:dyDescent="0.3">
      <c r="A179" s="224" t="s">
        <v>567</v>
      </c>
      <c r="B179" s="50">
        <v>66980701</v>
      </c>
      <c r="C179" s="50">
        <v>66980701</v>
      </c>
      <c r="D179" s="50">
        <v>75177127</v>
      </c>
      <c r="E179" s="50">
        <v>78250204</v>
      </c>
      <c r="F179" s="50">
        <v>94059740</v>
      </c>
    </row>
    <row r="180" spans="1:6" x14ac:dyDescent="0.3">
      <c r="A180" s="224" t="s">
        <v>756</v>
      </c>
      <c r="B180" s="50">
        <v>-79449</v>
      </c>
      <c r="C180" s="50">
        <v>-79449</v>
      </c>
      <c r="D180" s="50">
        <v>-207475</v>
      </c>
      <c r="E180" s="50">
        <v>-207475</v>
      </c>
      <c r="F180" s="50" t="s">
        <v>159</v>
      </c>
    </row>
    <row r="181" spans="1:6" x14ac:dyDescent="0.3">
      <c r="A181" s="223" t="s">
        <v>757</v>
      </c>
    </row>
    <row r="182" spans="1:6" x14ac:dyDescent="0.3">
      <c r="A182" s="231" t="s">
        <v>758</v>
      </c>
    </row>
    <row r="183" spans="1:6" x14ac:dyDescent="0.3">
      <c r="A183" s="231" t="s">
        <v>759</v>
      </c>
      <c r="B183" s="54">
        <v>110192520</v>
      </c>
      <c r="C183" s="54">
        <v>110192520</v>
      </c>
      <c r="D183" s="54">
        <v>119578540</v>
      </c>
      <c r="E183" s="54">
        <v>123738372</v>
      </c>
      <c r="F183" s="54">
        <v>135815715</v>
      </c>
    </row>
    <row r="184" spans="1:6" x14ac:dyDescent="0.3">
      <c r="A184" s="223" t="s">
        <v>760</v>
      </c>
      <c r="B184" s="54">
        <v>2679679</v>
      </c>
      <c r="C184" s="54">
        <v>2679679</v>
      </c>
      <c r="D184" s="54">
        <v>2690046</v>
      </c>
      <c r="E184" s="54">
        <v>2781605</v>
      </c>
      <c r="F184" s="54">
        <v>4381947</v>
      </c>
    </row>
    <row r="185" spans="1:6" x14ac:dyDescent="0.3">
      <c r="A185" s="223" t="s">
        <v>340</v>
      </c>
      <c r="B185" s="52">
        <v>112872199</v>
      </c>
      <c r="C185" s="52">
        <v>112872199</v>
      </c>
      <c r="D185" s="52">
        <v>122268586</v>
      </c>
      <c r="E185" s="52">
        <v>126519977</v>
      </c>
      <c r="F185" s="52">
        <v>140197662</v>
      </c>
    </row>
    <row r="186" spans="1:6" x14ac:dyDescent="0.3">
      <c r="A186" s="223" t="s">
        <v>341</v>
      </c>
      <c r="B186" s="27"/>
      <c r="D186" s="27"/>
    </row>
    <row r="187" spans="1:6" ht="14.4" thickBot="1" x14ac:dyDescent="0.35">
      <c r="A187" s="231" t="s">
        <v>276</v>
      </c>
      <c r="B187" s="53">
        <v>891337425</v>
      </c>
      <c r="C187" s="53">
        <v>891337425</v>
      </c>
      <c r="D187" s="53">
        <v>919447781</v>
      </c>
      <c r="E187" s="53">
        <v>964837692</v>
      </c>
      <c r="F187" s="53">
        <v>1029836868</v>
      </c>
    </row>
    <row r="188" spans="1:6" ht="14.4" thickTop="1" x14ac:dyDescent="0.3"/>
    <row r="190" spans="1:6" x14ac:dyDescent="0.3">
      <c r="A190" s="219"/>
      <c r="B190" s="32"/>
      <c r="C190" s="32"/>
      <c r="D190" s="32"/>
      <c r="E190" s="32"/>
      <c r="F190" s="32"/>
    </row>
    <row r="191" spans="1:6" ht="18" x14ac:dyDescent="0.4">
      <c r="A191" s="220" t="s">
        <v>940</v>
      </c>
      <c r="B191" s="202"/>
      <c r="C191" s="202"/>
      <c r="D191" s="202"/>
      <c r="E191" s="202"/>
      <c r="F191" s="202"/>
    </row>
    <row r="192" spans="1:6" ht="16.2" x14ac:dyDescent="0.4">
      <c r="A192" s="232" t="s">
        <v>162</v>
      </c>
      <c r="B192" s="208"/>
      <c r="C192" s="208"/>
      <c r="D192" s="208"/>
      <c r="E192" s="208"/>
      <c r="F192" s="208"/>
    </row>
    <row r="193" spans="1:15" x14ac:dyDescent="0.3">
      <c r="A193" s="221" t="s">
        <v>161</v>
      </c>
      <c r="B193" s="204"/>
      <c r="C193" s="204"/>
      <c r="D193" s="204"/>
      <c r="E193" s="204"/>
      <c r="F193" s="204"/>
    </row>
    <row r="194" spans="1:15" x14ac:dyDescent="0.3">
      <c r="A194" s="219"/>
      <c r="B194" s="32"/>
      <c r="C194" s="32"/>
      <c r="D194" s="32"/>
      <c r="E194" s="32"/>
      <c r="F194" s="32"/>
    </row>
    <row r="195" spans="1:15" ht="16.2" x14ac:dyDescent="0.4">
      <c r="A195" s="219"/>
      <c r="B195" s="201" t="s">
        <v>4</v>
      </c>
      <c r="C195" s="201"/>
      <c r="D195" s="201"/>
      <c r="E195" s="201"/>
      <c r="F195" s="201"/>
    </row>
    <row r="196" spans="1:15" ht="16.2" x14ac:dyDescent="0.4">
      <c r="A196" s="222"/>
      <c r="B196" s="33">
        <v>44104</v>
      </c>
      <c r="C196" s="33">
        <v>44196</v>
      </c>
      <c r="D196" s="33">
        <v>44469</v>
      </c>
      <c r="E196" s="33">
        <v>44561</v>
      </c>
      <c r="F196" s="33">
        <v>44926</v>
      </c>
    </row>
    <row r="197" spans="1:15" x14ac:dyDescent="0.3">
      <c r="A197" s="223" t="s">
        <v>763</v>
      </c>
    </row>
    <row r="198" spans="1:15" x14ac:dyDescent="0.3">
      <c r="A198" s="231" t="s">
        <v>764</v>
      </c>
    </row>
    <row r="199" spans="1:15" x14ac:dyDescent="0.3">
      <c r="A199" s="225" t="s">
        <v>165</v>
      </c>
      <c r="B199" s="46">
        <v>39064236</v>
      </c>
      <c r="C199" s="46">
        <v>52144058</v>
      </c>
      <c r="D199" s="46">
        <v>37189425</v>
      </c>
      <c r="E199" s="46">
        <v>49692623</v>
      </c>
      <c r="F199" s="46">
        <v>54658681</v>
      </c>
    </row>
    <row r="200" spans="1:15" x14ac:dyDescent="0.3">
      <c r="A200" s="225" t="s">
        <v>166</v>
      </c>
      <c r="B200" s="47">
        <v>2966766</v>
      </c>
      <c r="C200" s="47">
        <v>4028813</v>
      </c>
      <c r="D200" s="47">
        <v>333264</v>
      </c>
      <c r="E200" s="47">
        <v>333264</v>
      </c>
      <c r="F200" s="47" t="s">
        <v>159</v>
      </c>
    </row>
    <row r="201" spans="1:15" x14ac:dyDescent="0.3">
      <c r="A201" s="223" t="s">
        <v>765</v>
      </c>
      <c r="B201" s="27"/>
      <c r="D201" s="27"/>
    </row>
    <row r="202" spans="1:15" x14ac:dyDescent="0.3">
      <c r="A202" s="231" t="s">
        <v>814</v>
      </c>
      <c r="B202" s="54">
        <v>42031002</v>
      </c>
      <c r="C202" s="54">
        <v>56172871</v>
      </c>
      <c r="D202" s="54">
        <v>37522689</v>
      </c>
      <c r="E202" s="54">
        <v>50025887</v>
      </c>
      <c r="F202" s="54">
        <v>54658681</v>
      </c>
    </row>
    <row r="203" spans="1:15" s="44" customFormat="1" x14ac:dyDescent="0.3">
      <c r="A203" s="224"/>
      <c r="B203" s="46"/>
      <c r="I203"/>
      <c r="J203"/>
      <c r="K203"/>
      <c r="L203"/>
      <c r="M203"/>
      <c r="N203"/>
      <c r="O203"/>
    </row>
    <row r="204" spans="1:15" x14ac:dyDescent="0.3">
      <c r="A204" s="223" t="s">
        <v>766</v>
      </c>
    </row>
    <row r="205" spans="1:15" x14ac:dyDescent="0.3">
      <c r="A205" s="231" t="s">
        <v>767</v>
      </c>
    </row>
    <row r="206" spans="1:15" x14ac:dyDescent="0.3">
      <c r="A206" s="225" t="s">
        <v>169</v>
      </c>
      <c r="B206" s="46">
        <v>-14669008</v>
      </c>
      <c r="C206" s="46">
        <v>-18101085</v>
      </c>
      <c r="D206" s="46">
        <v>-8766460</v>
      </c>
      <c r="E206" s="46">
        <v>-11720943</v>
      </c>
      <c r="F206" s="195">
        <v>-13337989</v>
      </c>
    </row>
    <row r="207" spans="1:15" x14ac:dyDescent="0.3">
      <c r="A207" s="225" t="s">
        <v>170</v>
      </c>
      <c r="B207" s="47">
        <v>-714598</v>
      </c>
      <c r="C207" s="47">
        <v>-919820</v>
      </c>
      <c r="D207" s="47">
        <v>-58213</v>
      </c>
      <c r="E207" s="47">
        <v>-58213</v>
      </c>
      <c r="F207" s="47" t="s">
        <v>159</v>
      </c>
    </row>
    <row r="208" spans="1:15" x14ac:dyDescent="0.3">
      <c r="A208" s="223" t="s">
        <v>768</v>
      </c>
      <c r="B208" s="27"/>
      <c r="D208" s="27"/>
    </row>
    <row r="209" spans="1:15" x14ac:dyDescent="0.3">
      <c r="A209" s="231" t="s">
        <v>813</v>
      </c>
      <c r="B209" s="54">
        <v>-15383606</v>
      </c>
      <c r="C209" s="54">
        <v>-19020905</v>
      </c>
      <c r="D209" s="54">
        <v>-8824673</v>
      </c>
      <c r="E209" s="54">
        <v>-11779156</v>
      </c>
      <c r="F209" s="54">
        <v>-13337989</v>
      </c>
    </row>
    <row r="210" spans="1:15" s="44" customFormat="1" x14ac:dyDescent="0.3">
      <c r="A210" s="224"/>
      <c r="B210" s="46"/>
      <c r="I210"/>
      <c r="J210"/>
      <c r="K210"/>
      <c r="L210"/>
      <c r="M210"/>
      <c r="N210"/>
      <c r="O210"/>
    </row>
    <row r="211" spans="1:15" x14ac:dyDescent="0.3">
      <c r="A211" s="223" t="s">
        <v>763</v>
      </c>
    </row>
    <row r="212" spans="1:15" x14ac:dyDescent="0.3">
      <c r="A212" s="231" t="s">
        <v>812</v>
      </c>
      <c r="B212" s="54">
        <v>26647396</v>
      </c>
      <c r="C212" s="54">
        <v>37151966</v>
      </c>
      <c r="D212" s="54">
        <v>28698016</v>
      </c>
      <c r="E212" s="54">
        <v>38246731</v>
      </c>
      <c r="F212" s="54">
        <v>41320692</v>
      </c>
    </row>
    <row r="213" spans="1:15" s="44" customFormat="1" x14ac:dyDescent="0.3">
      <c r="A213" s="224"/>
      <c r="B213" s="46"/>
      <c r="I213"/>
      <c r="J213"/>
      <c r="K213"/>
      <c r="L213"/>
      <c r="M213"/>
      <c r="N213"/>
      <c r="O213"/>
    </row>
    <row r="214" spans="1:15" x14ac:dyDescent="0.3">
      <c r="A214" s="223" t="s">
        <v>769</v>
      </c>
      <c r="B214" s="27"/>
      <c r="D214" s="27"/>
    </row>
    <row r="215" spans="1:15" x14ac:dyDescent="0.3">
      <c r="A215" s="231" t="s">
        <v>770</v>
      </c>
      <c r="B215" s="186">
        <v>3467390</v>
      </c>
      <c r="C215" s="186">
        <v>5330499</v>
      </c>
      <c r="D215" s="186">
        <v>3896904</v>
      </c>
      <c r="E215" s="186">
        <v>5886644</v>
      </c>
      <c r="F215" s="194">
        <v>6221661</v>
      </c>
    </row>
    <row r="216" spans="1:15" x14ac:dyDescent="0.3">
      <c r="A216" s="223" t="s">
        <v>811</v>
      </c>
      <c r="B216" s="47">
        <v>-2470921</v>
      </c>
      <c r="C216" s="47">
        <v>-3859411</v>
      </c>
      <c r="D216" s="47">
        <v>-2967913</v>
      </c>
      <c r="E216" s="47">
        <v>-4487687</v>
      </c>
      <c r="F216" s="47">
        <v>-4670128</v>
      </c>
    </row>
    <row r="217" spans="1:15" x14ac:dyDescent="0.3">
      <c r="A217" s="223" t="s">
        <v>769</v>
      </c>
      <c r="B217" s="27"/>
      <c r="D217" s="27"/>
    </row>
    <row r="218" spans="1:15" x14ac:dyDescent="0.3">
      <c r="A218" s="231" t="s">
        <v>821</v>
      </c>
      <c r="B218" s="54">
        <v>996469</v>
      </c>
      <c r="C218" s="54">
        <v>1471088</v>
      </c>
      <c r="D218" s="54">
        <v>928991</v>
      </c>
      <c r="E218" s="54">
        <v>1398957</v>
      </c>
      <c r="F218" s="54">
        <v>1551533</v>
      </c>
    </row>
    <row r="219" spans="1:15" s="44" customFormat="1" x14ac:dyDescent="0.3">
      <c r="A219" s="224"/>
      <c r="B219" s="46"/>
      <c r="I219"/>
      <c r="J219"/>
      <c r="K219"/>
      <c r="L219"/>
      <c r="M219"/>
      <c r="N219"/>
      <c r="O219"/>
    </row>
    <row r="220" spans="1:15" x14ac:dyDescent="0.3">
      <c r="A220" s="223" t="s">
        <v>771</v>
      </c>
    </row>
    <row r="221" spans="1:15" x14ac:dyDescent="0.3">
      <c r="A221" s="223" t="s">
        <v>772</v>
      </c>
    </row>
    <row r="222" spans="1:15" x14ac:dyDescent="0.3">
      <c r="A222" s="224" t="s">
        <v>353</v>
      </c>
      <c r="B222" s="46">
        <v>6047370</v>
      </c>
      <c r="C222" s="46">
        <v>8309050</v>
      </c>
      <c r="D222" s="46">
        <v>6495766</v>
      </c>
      <c r="E222" s="46">
        <v>8943427</v>
      </c>
      <c r="F222" s="46">
        <v>9738240</v>
      </c>
    </row>
    <row r="223" spans="1:15" x14ac:dyDescent="0.3">
      <c r="A223" s="224" t="s">
        <v>773</v>
      </c>
      <c r="B223" s="44" t="s">
        <v>159</v>
      </c>
      <c r="C223" s="185" t="s">
        <v>159</v>
      </c>
      <c r="D223" s="46">
        <v>441213</v>
      </c>
      <c r="E223" s="46">
        <v>698334</v>
      </c>
      <c r="F223" s="46">
        <v>1083052</v>
      </c>
    </row>
    <row r="224" spans="1:15" x14ac:dyDescent="0.3">
      <c r="A224" s="224" t="s">
        <v>774</v>
      </c>
    </row>
    <row r="225" spans="1:15" x14ac:dyDescent="0.3">
      <c r="A225" s="225" t="s">
        <v>775</v>
      </c>
      <c r="B225" s="46">
        <v>998529</v>
      </c>
      <c r="C225" s="46">
        <v>1548562</v>
      </c>
      <c r="D225" s="46">
        <v>1663274</v>
      </c>
      <c r="E225" s="46">
        <v>2580871</v>
      </c>
      <c r="F225" s="46">
        <v>3780086</v>
      </c>
    </row>
    <row r="226" spans="1:15" x14ac:dyDescent="0.3">
      <c r="A226" s="224" t="s">
        <v>776</v>
      </c>
    </row>
    <row r="227" spans="1:15" x14ac:dyDescent="0.3">
      <c r="A227" s="225" t="s">
        <v>478</v>
      </c>
    </row>
    <row r="228" spans="1:15" x14ac:dyDescent="0.3">
      <c r="A228" s="225" t="s">
        <v>777</v>
      </c>
    </row>
    <row r="229" spans="1:15" x14ac:dyDescent="0.3">
      <c r="A229" s="225" t="s">
        <v>778</v>
      </c>
    </row>
    <row r="230" spans="1:15" x14ac:dyDescent="0.3">
      <c r="A230" s="225" t="s">
        <v>677</v>
      </c>
      <c r="B230" s="44">
        <v>450</v>
      </c>
      <c r="C230" s="194">
        <v>10756</v>
      </c>
      <c r="D230" s="46">
        <v>-16186</v>
      </c>
      <c r="E230" s="194">
        <v>-4078</v>
      </c>
      <c r="F230" s="46">
        <v>15544</v>
      </c>
    </row>
    <row r="231" spans="1:15" x14ac:dyDescent="0.3">
      <c r="A231" s="224" t="s">
        <v>779</v>
      </c>
    </row>
    <row r="232" spans="1:15" x14ac:dyDescent="0.3">
      <c r="A232" s="225" t="s">
        <v>780</v>
      </c>
    </row>
    <row r="233" spans="1:15" x14ac:dyDescent="0.3">
      <c r="A233" s="225" t="s">
        <v>387</v>
      </c>
    </row>
    <row r="234" spans="1:15" x14ac:dyDescent="0.3">
      <c r="A234" s="225" t="s">
        <v>781</v>
      </c>
    </row>
    <row r="235" spans="1:15" x14ac:dyDescent="0.3">
      <c r="A235" s="225" t="s">
        <v>126</v>
      </c>
      <c r="B235" s="46">
        <v>1056786</v>
      </c>
      <c r="C235" s="46">
        <v>1423890</v>
      </c>
      <c r="D235" s="46">
        <v>1645359</v>
      </c>
      <c r="E235" s="46">
        <v>1719534</v>
      </c>
      <c r="F235" s="46">
        <v>1331839</v>
      </c>
    </row>
    <row r="236" spans="1:15" x14ac:dyDescent="0.3">
      <c r="A236" s="224" t="s">
        <v>782</v>
      </c>
      <c r="B236" s="46">
        <v>753631</v>
      </c>
      <c r="C236" s="195">
        <v>1109425</v>
      </c>
      <c r="D236" s="46">
        <v>999743</v>
      </c>
      <c r="E236" s="195">
        <v>1327928</v>
      </c>
      <c r="F236" s="46">
        <v>1596936</v>
      </c>
    </row>
    <row r="237" spans="1:15" x14ac:dyDescent="0.3">
      <c r="A237" s="224" t="s">
        <v>177</v>
      </c>
      <c r="B237" s="47">
        <v>855405</v>
      </c>
      <c r="C237" s="196">
        <v>1010898</v>
      </c>
      <c r="D237" s="47">
        <v>647828</v>
      </c>
      <c r="E237" s="196">
        <v>953683</v>
      </c>
      <c r="F237" s="196">
        <v>1053974</v>
      </c>
    </row>
    <row r="238" spans="1:15" x14ac:dyDescent="0.3">
      <c r="A238" s="223" t="s">
        <v>783</v>
      </c>
      <c r="B238" s="27"/>
      <c r="D238" s="27"/>
    </row>
    <row r="239" spans="1:15" x14ac:dyDescent="0.3">
      <c r="A239" s="231" t="s">
        <v>772</v>
      </c>
      <c r="B239" s="54">
        <v>9712171</v>
      </c>
      <c r="C239" s="54">
        <v>13412581</v>
      </c>
      <c r="D239" s="54">
        <v>11876997</v>
      </c>
      <c r="E239" s="54">
        <v>16219699</v>
      </c>
      <c r="F239" s="54">
        <v>18599671</v>
      </c>
    </row>
    <row r="240" spans="1:15" s="44" customFormat="1" x14ac:dyDescent="0.3">
      <c r="A240" s="224"/>
      <c r="B240" s="46"/>
      <c r="I240"/>
      <c r="J240"/>
      <c r="K240"/>
      <c r="L240"/>
      <c r="M240"/>
      <c r="N240"/>
      <c r="O240"/>
    </row>
    <row r="241" spans="1:15" x14ac:dyDescent="0.3">
      <c r="A241" s="223" t="s">
        <v>784</v>
      </c>
      <c r="B241" s="27"/>
      <c r="D241" s="27"/>
    </row>
    <row r="242" spans="1:15" x14ac:dyDescent="0.3">
      <c r="A242" s="231" t="s">
        <v>785</v>
      </c>
      <c r="B242" s="27"/>
      <c r="D242" s="27"/>
    </row>
    <row r="243" spans="1:15" x14ac:dyDescent="0.3">
      <c r="A243" s="231" t="s">
        <v>793</v>
      </c>
      <c r="B243" s="54">
        <v>-13976618</v>
      </c>
      <c r="C243" s="54">
        <v>-22590435</v>
      </c>
      <c r="D243" s="54">
        <v>-13797181</v>
      </c>
      <c r="E243" s="54">
        <v>-18297151</v>
      </c>
      <c r="F243" s="54">
        <v>-11513892</v>
      </c>
    </row>
    <row r="244" spans="1:15" s="44" customFormat="1" x14ac:dyDescent="0.3">
      <c r="A244" s="224"/>
      <c r="B244" s="46"/>
      <c r="I244"/>
      <c r="J244"/>
      <c r="K244"/>
      <c r="L244"/>
      <c r="M244"/>
      <c r="N244"/>
      <c r="O244"/>
    </row>
    <row r="245" spans="1:15" x14ac:dyDescent="0.3">
      <c r="A245" s="223" t="s">
        <v>786</v>
      </c>
    </row>
    <row r="246" spans="1:15" x14ac:dyDescent="0.3">
      <c r="A246" s="223" t="s">
        <v>787</v>
      </c>
    </row>
    <row r="247" spans="1:15" x14ac:dyDescent="0.3">
      <c r="A247" s="224" t="s">
        <v>788</v>
      </c>
      <c r="B247" s="46">
        <v>-7232836</v>
      </c>
      <c r="C247" s="194">
        <v>-9750781</v>
      </c>
      <c r="D247" s="46">
        <v>-8348075</v>
      </c>
      <c r="E247" s="194">
        <v>-11195268</v>
      </c>
      <c r="F247" s="194">
        <v>-12456022</v>
      </c>
    </row>
    <row r="248" spans="1:15" x14ac:dyDescent="0.3">
      <c r="A248" s="224" t="s">
        <v>369</v>
      </c>
      <c r="B248" s="46">
        <v>-6106433</v>
      </c>
      <c r="C248" s="46">
        <v>-9062677</v>
      </c>
      <c r="D248" s="46">
        <v>-6270061</v>
      </c>
      <c r="E248" s="46">
        <v>-8764956</v>
      </c>
      <c r="F248" s="46">
        <v>-8791956</v>
      </c>
    </row>
    <row r="249" spans="1:15" x14ac:dyDescent="0.3">
      <c r="A249" s="224" t="s">
        <v>789</v>
      </c>
      <c r="B249" s="46">
        <v>-879160</v>
      </c>
      <c r="C249" s="46">
        <v>-1188620</v>
      </c>
      <c r="D249" s="46">
        <v>-985098</v>
      </c>
      <c r="E249" s="46">
        <v>-1293463</v>
      </c>
      <c r="F249" s="46">
        <v>-1411806</v>
      </c>
    </row>
    <row r="250" spans="1:15" x14ac:dyDescent="0.3">
      <c r="A250" s="224" t="s">
        <v>790</v>
      </c>
      <c r="B250" s="46">
        <v>-689228</v>
      </c>
      <c r="C250" s="46">
        <v>-1030410</v>
      </c>
      <c r="D250" s="46">
        <v>-527649</v>
      </c>
      <c r="E250" s="46">
        <v>-921654</v>
      </c>
      <c r="F250" s="46">
        <v>-1116323</v>
      </c>
    </row>
    <row r="251" spans="1:15" x14ac:dyDescent="0.3">
      <c r="A251" s="224" t="s">
        <v>177</v>
      </c>
      <c r="B251" s="47">
        <v>-2462304</v>
      </c>
      <c r="C251" s="47">
        <v>-3181268</v>
      </c>
      <c r="D251" s="47">
        <v>-1826166</v>
      </c>
      <c r="E251" s="47">
        <v>-2625611</v>
      </c>
      <c r="F251" s="47">
        <v>-3283042</v>
      </c>
    </row>
    <row r="252" spans="1:15" x14ac:dyDescent="0.3">
      <c r="A252" s="223" t="s">
        <v>791</v>
      </c>
      <c r="B252" s="27"/>
      <c r="D252" s="27"/>
    </row>
    <row r="253" spans="1:15" x14ac:dyDescent="0.3">
      <c r="A253" s="231" t="s">
        <v>792</v>
      </c>
      <c r="B253" s="54">
        <v>-17369961</v>
      </c>
      <c r="C253" s="54">
        <v>-24213756</v>
      </c>
      <c r="D253" s="54">
        <v>-17957049</v>
      </c>
      <c r="E253" s="54">
        <v>-24800952</v>
      </c>
      <c r="F253" s="54">
        <v>-27059149</v>
      </c>
    </row>
    <row r="254" spans="1:15" x14ac:dyDescent="0.3">
      <c r="A254" s="223" t="s">
        <v>371</v>
      </c>
      <c r="B254" s="52">
        <v>6009457</v>
      </c>
      <c r="C254" s="52">
        <v>5231444</v>
      </c>
      <c r="D254" s="52">
        <v>9749774</v>
      </c>
      <c r="E254" s="52">
        <v>12767284</v>
      </c>
      <c r="F254" s="52">
        <v>22898855</v>
      </c>
    </row>
    <row r="256" spans="1:15" x14ac:dyDescent="0.3">
      <c r="A256" s="223" t="s">
        <v>794</v>
      </c>
      <c r="B256" s="27"/>
      <c r="C256" s="27"/>
      <c r="D256" s="27"/>
      <c r="E256" s="27"/>
      <c r="F256" s="27"/>
    </row>
    <row r="257" spans="1:15" x14ac:dyDescent="0.3">
      <c r="A257" s="231" t="s">
        <v>795</v>
      </c>
      <c r="B257" s="54">
        <v>-73598</v>
      </c>
      <c r="C257" s="54">
        <v>-119291</v>
      </c>
      <c r="D257" s="54">
        <v>-113150</v>
      </c>
      <c r="E257" s="54">
        <v>-216297</v>
      </c>
      <c r="F257" s="54">
        <v>-212147</v>
      </c>
    </row>
    <row r="258" spans="1:15" x14ac:dyDescent="0.3">
      <c r="A258" s="223" t="s">
        <v>374</v>
      </c>
      <c r="B258" s="52">
        <v>5935859</v>
      </c>
      <c r="C258" s="52">
        <v>5112153</v>
      </c>
      <c r="D258" s="52">
        <v>9636624</v>
      </c>
      <c r="E258" s="52">
        <v>12550987</v>
      </c>
      <c r="F258" s="52">
        <v>22686708</v>
      </c>
    </row>
    <row r="260" spans="1:15" x14ac:dyDescent="0.3">
      <c r="A260" s="223" t="s">
        <v>375</v>
      </c>
    </row>
    <row r="261" spans="1:15" x14ac:dyDescent="0.3">
      <c r="A261" s="225" t="s">
        <v>599</v>
      </c>
      <c r="B261" s="46">
        <v>-1678157</v>
      </c>
      <c r="C261" s="46">
        <v>-2218324</v>
      </c>
      <c r="D261" s="46">
        <v>-2735607</v>
      </c>
      <c r="E261" s="46">
        <v>-3293213</v>
      </c>
      <c r="F261" s="46">
        <v>-5041267</v>
      </c>
    </row>
    <row r="262" spans="1:15" x14ac:dyDescent="0.3">
      <c r="A262" s="225" t="s">
        <v>600</v>
      </c>
      <c r="B262" s="47">
        <v>86621</v>
      </c>
      <c r="C262" s="46">
        <v>427613</v>
      </c>
      <c r="D262" s="47">
        <v>871365</v>
      </c>
      <c r="E262" s="46">
        <v>1719277</v>
      </c>
      <c r="F262" s="46">
        <v>836339</v>
      </c>
    </row>
    <row r="263" spans="1:15" x14ac:dyDescent="0.3">
      <c r="A263" s="223" t="s">
        <v>810</v>
      </c>
      <c r="B263" s="197">
        <v>-1591536</v>
      </c>
      <c r="C263" s="197">
        <v>-1790711</v>
      </c>
      <c r="D263" s="197">
        <v>-1864242</v>
      </c>
      <c r="E263" s="197">
        <v>-1573936</v>
      </c>
      <c r="F263" s="197">
        <v>-4204928</v>
      </c>
    </row>
    <row r="264" spans="1:15" x14ac:dyDescent="0.3">
      <c r="A264" s="223" t="s">
        <v>822</v>
      </c>
      <c r="B264" s="52">
        <v>4344323</v>
      </c>
      <c r="C264" s="52">
        <v>3321442</v>
      </c>
      <c r="D264" s="52">
        <v>7772382</v>
      </c>
      <c r="E264" s="52">
        <v>10977051</v>
      </c>
      <c r="F264" s="52">
        <v>18481780</v>
      </c>
    </row>
    <row r="265" spans="1:15" s="44" customFormat="1" x14ac:dyDescent="0.3">
      <c r="A265" s="224"/>
      <c r="B265" s="46"/>
      <c r="I265"/>
      <c r="J265"/>
      <c r="K265"/>
      <c r="L265"/>
      <c r="M265"/>
      <c r="N265"/>
      <c r="O265"/>
    </row>
    <row r="266" spans="1:15" x14ac:dyDescent="0.3">
      <c r="A266" s="223" t="s">
        <v>796</v>
      </c>
    </row>
    <row r="267" spans="1:15" x14ac:dyDescent="0.3">
      <c r="A267" s="231" t="s">
        <v>797</v>
      </c>
    </row>
    <row r="268" spans="1:15" x14ac:dyDescent="0.3">
      <c r="A268" s="223" t="s">
        <v>798</v>
      </c>
    </row>
    <row r="269" spans="1:15" x14ac:dyDescent="0.3">
      <c r="A269" s="231" t="s">
        <v>390</v>
      </c>
    </row>
    <row r="270" spans="1:15" s="185" customFormat="1" x14ac:dyDescent="0.3">
      <c r="A270" s="225" t="s">
        <v>942</v>
      </c>
      <c r="I270"/>
      <c r="J270"/>
      <c r="K270"/>
      <c r="L270"/>
      <c r="M270"/>
      <c r="N270"/>
      <c r="O270"/>
    </row>
    <row r="271" spans="1:15" s="185" customFormat="1" x14ac:dyDescent="0.3">
      <c r="A271" s="227" t="s">
        <v>937</v>
      </c>
      <c r="C271" s="198" t="s">
        <v>159</v>
      </c>
      <c r="E271" s="194">
        <v>439994</v>
      </c>
      <c r="F271" s="46">
        <v>-977</v>
      </c>
      <c r="I271"/>
      <c r="J271"/>
      <c r="K271"/>
      <c r="L271"/>
      <c r="M271"/>
      <c r="N271"/>
      <c r="O271"/>
    </row>
    <row r="272" spans="1:15" x14ac:dyDescent="0.3">
      <c r="A272" s="224" t="s">
        <v>799</v>
      </c>
    </row>
    <row r="273" spans="1:15" x14ac:dyDescent="0.3">
      <c r="A273" s="225" t="s">
        <v>800</v>
      </c>
      <c r="B273" s="46">
        <v>-808869</v>
      </c>
      <c r="C273" s="194">
        <v>-2394394</v>
      </c>
      <c r="D273" s="46">
        <v>628376</v>
      </c>
      <c r="E273" s="194">
        <v>918412</v>
      </c>
      <c r="F273" s="186">
        <v>285365</v>
      </c>
    </row>
    <row r="274" spans="1:15" s="185" customFormat="1" x14ac:dyDescent="0.3">
      <c r="A274" s="224" t="s">
        <v>938</v>
      </c>
      <c r="B274" s="46"/>
      <c r="C274" s="187"/>
      <c r="D274" s="46"/>
      <c r="I274"/>
      <c r="J274"/>
      <c r="K274"/>
      <c r="L274"/>
      <c r="M274"/>
      <c r="N274"/>
      <c r="O274"/>
    </row>
    <row r="275" spans="1:15" s="185" customFormat="1" x14ac:dyDescent="0.3">
      <c r="A275" s="225" t="s">
        <v>939</v>
      </c>
      <c r="B275" s="46"/>
      <c r="C275" s="187"/>
      <c r="D275" s="46"/>
      <c r="F275" s="190"/>
      <c r="I275"/>
      <c r="J275"/>
      <c r="K275"/>
      <c r="L275"/>
      <c r="M275"/>
      <c r="N275"/>
      <c r="O275"/>
    </row>
    <row r="276" spans="1:15" s="185" customFormat="1" x14ac:dyDescent="0.3">
      <c r="A276" s="225" t="s">
        <v>329</v>
      </c>
      <c r="B276" s="46"/>
      <c r="C276" s="46">
        <v>126201</v>
      </c>
      <c r="D276" s="46"/>
      <c r="E276" s="185" t="s">
        <v>159</v>
      </c>
      <c r="F276" s="190" t="s">
        <v>159</v>
      </c>
      <c r="I276"/>
      <c r="J276"/>
      <c r="K276"/>
      <c r="L276"/>
      <c r="M276"/>
      <c r="N276"/>
      <c r="O276"/>
    </row>
    <row r="277" spans="1:15" x14ac:dyDescent="0.3">
      <c r="A277" s="224" t="s">
        <v>801</v>
      </c>
      <c r="B277" s="46">
        <v>161774</v>
      </c>
      <c r="C277" s="46">
        <v>387352</v>
      </c>
      <c r="D277" s="46">
        <v>-106824</v>
      </c>
      <c r="E277" s="46">
        <v>-156130</v>
      </c>
      <c r="F277" s="46">
        <v>-54554</v>
      </c>
    </row>
    <row r="278" spans="1:15" x14ac:dyDescent="0.3">
      <c r="A278" s="223" t="s">
        <v>802</v>
      </c>
    </row>
    <row r="279" spans="1:15" x14ac:dyDescent="0.3">
      <c r="A279" s="231" t="s">
        <v>390</v>
      </c>
    </row>
    <row r="280" spans="1:15" x14ac:dyDescent="0.3">
      <c r="A280" s="230" t="s">
        <v>611</v>
      </c>
    </row>
    <row r="281" spans="1:15" x14ac:dyDescent="0.3">
      <c r="A281" s="225" t="s">
        <v>545</v>
      </c>
    </row>
    <row r="282" spans="1:15" x14ac:dyDescent="0.3">
      <c r="A282" s="225" t="s">
        <v>546</v>
      </c>
      <c r="B282" s="46">
        <v>36113</v>
      </c>
      <c r="C282" s="46">
        <v>-23945</v>
      </c>
      <c r="D282" s="46">
        <v>-19956</v>
      </c>
      <c r="E282" s="46">
        <v>-40354</v>
      </c>
      <c r="F282" s="46">
        <v>-19270</v>
      </c>
    </row>
    <row r="283" spans="1:15" x14ac:dyDescent="0.3">
      <c r="A283" s="224" t="s">
        <v>803</v>
      </c>
    </row>
    <row r="284" spans="1:15" x14ac:dyDescent="0.3">
      <c r="A284" s="225" t="s">
        <v>804</v>
      </c>
    </row>
    <row r="285" spans="1:15" x14ac:dyDescent="0.3">
      <c r="A285" s="225" t="s">
        <v>805</v>
      </c>
    </row>
    <row r="286" spans="1:15" x14ac:dyDescent="0.3">
      <c r="A286" s="225" t="s">
        <v>806</v>
      </c>
    </row>
    <row r="287" spans="1:15" x14ac:dyDescent="0.3">
      <c r="A287" s="225" t="s">
        <v>193</v>
      </c>
      <c r="B287" s="46">
        <v>1318137</v>
      </c>
      <c r="C287" s="46">
        <v>3312177</v>
      </c>
      <c r="D287" s="46">
        <v>-755956</v>
      </c>
      <c r="E287" s="46">
        <v>-501852</v>
      </c>
      <c r="F287" s="46">
        <v>-4627413</v>
      </c>
    </row>
    <row r="288" spans="1:15" x14ac:dyDescent="0.3">
      <c r="A288" s="224" t="s">
        <v>801</v>
      </c>
      <c r="B288" s="47">
        <v>-263627</v>
      </c>
      <c r="C288" s="47">
        <v>-536111</v>
      </c>
      <c r="D288" s="47">
        <v>128513</v>
      </c>
      <c r="E288" s="47">
        <v>85315</v>
      </c>
      <c r="F288" s="47">
        <v>591165</v>
      </c>
    </row>
    <row r="289" spans="1:15" s="44" customFormat="1" x14ac:dyDescent="0.3">
      <c r="A289" s="224"/>
      <c r="B289" s="46"/>
      <c r="I289"/>
      <c r="J289"/>
      <c r="K289"/>
      <c r="L289"/>
      <c r="M289"/>
      <c r="N289"/>
      <c r="O289"/>
    </row>
    <row r="290" spans="1:15" x14ac:dyDescent="0.3">
      <c r="A290" s="223" t="s">
        <v>807</v>
      </c>
      <c r="B290" s="27"/>
      <c r="D290" s="27"/>
    </row>
    <row r="291" spans="1:15" x14ac:dyDescent="0.3">
      <c r="A291" s="231" t="s">
        <v>808</v>
      </c>
      <c r="B291" s="27"/>
      <c r="D291" s="27"/>
    </row>
    <row r="292" spans="1:15" x14ac:dyDescent="0.3">
      <c r="A292" s="231" t="s">
        <v>819</v>
      </c>
      <c r="B292" s="54">
        <v>443528</v>
      </c>
      <c r="C292" s="54">
        <v>871280</v>
      </c>
      <c r="D292" s="54">
        <v>-125847</v>
      </c>
      <c r="E292" s="54">
        <v>745385</v>
      </c>
      <c r="F292" s="54">
        <v>-3825684</v>
      </c>
    </row>
    <row r="293" spans="1:15" s="44" customFormat="1" x14ac:dyDescent="0.3">
      <c r="A293" s="224"/>
      <c r="B293" s="46"/>
      <c r="I293"/>
      <c r="J293"/>
      <c r="K293"/>
      <c r="L293"/>
      <c r="M293"/>
      <c r="N293"/>
      <c r="O293"/>
    </row>
    <row r="294" spans="1:15" x14ac:dyDescent="0.3">
      <c r="A294" s="223" t="s">
        <v>809</v>
      </c>
      <c r="B294" s="27"/>
      <c r="D294" s="27"/>
    </row>
    <row r="295" spans="1:15" x14ac:dyDescent="0.3">
      <c r="A295" s="231" t="s">
        <v>394</v>
      </c>
      <c r="B295" s="54">
        <v>4787851</v>
      </c>
      <c r="C295" s="54">
        <v>4192722</v>
      </c>
      <c r="D295" s="54">
        <v>7646535</v>
      </c>
      <c r="E295" s="54">
        <v>11722436</v>
      </c>
      <c r="F295" s="54">
        <v>14656096</v>
      </c>
    </row>
    <row r="296" spans="1:15" s="44" customFormat="1" x14ac:dyDescent="0.3">
      <c r="A296" s="224"/>
      <c r="B296" s="46"/>
      <c r="I296"/>
      <c r="J296"/>
      <c r="K296"/>
      <c r="L296"/>
      <c r="M296"/>
      <c r="N296"/>
      <c r="O296"/>
    </row>
    <row r="297" spans="1:15" x14ac:dyDescent="0.3">
      <c r="A297" s="223" t="s">
        <v>376</v>
      </c>
    </row>
    <row r="298" spans="1:15" x14ac:dyDescent="0.3">
      <c r="A298" s="231" t="s">
        <v>202</v>
      </c>
    </row>
    <row r="299" spans="1:15" x14ac:dyDescent="0.3">
      <c r="A299" s="225" t="s">
        <v>200</v>
      </c>
      <c r="B299" s="46">
        <v>4319544</v>
      </c>
      <c r="C299" s="46">
        <v>3280403</v>
      </c>
      <c r="D299" s="46">
        <v>7746317</v>
      </c>
      <c r="E299" s="46">
        <v>10898518</v>
      </c>
      <c r="F299" s="187">
        <v>18312054</v>
      </c>
    </row>
    <row r="300" spans="1:15" x14ac:dyDescent="0.3">
      <c r="A300" s="225" t="s">
        <v>568</v>
      </c>
      <c r="B300" s="47">
        <v>24779</v>
      </c>
      <c r="C300" s="47">
        <v>41039</v>
      </c>
      <c r="D300" s="47">
        <v>26065</v>
      </c>
      <c r="E300" s="47">
        <v>78533</v>
      </c>
      <c r="F300" s="46">
        <v>169726</v>
      </c>
    </row>
    <row r="301" spans="1:15" ht="14.4" thickBot="1" x14ac:dyDescent="0.35">
      <c r="A301" s="223" t="s">
        <v>396</v>
      </c>
      <c r="B301" s="49">
        <v>4344323</v>
      </c>
      <c r="C301" s="52">
        <v>3321442</v>
      </c>
      <c r="D301" s="49">
        <v>7772382</v>
      </c>
      <c r="E301" s="52">
        <v>10977051</v>
      </c>
      <c r="F301" s="52">
        <v>18481780</v>
      </c>
    </row>
    <row r="302" spans="1:15" ht="14.4" thickTop="1" x14ac:dyDescent="0.3"/>
    <row r="303" spans="1:15" x14ac:dyDescent="0.3">
      <c r="A303" s="223" t="s">
        <v>815</v>
      </c>
    </row>
    <row r="304" spans="1:15" x14ac:dyDescent="0.3">
      <c r="A304" s="231" t="s">
        <v>394</v>
      </c>
    </row>
    <row r="305" spans="1:6" x14ac:dyDescent="0.3">
      <c r="A305" s="231" t="s">
        <v>202</v>
      </c>
    </row>
    <row r="306" spans="1:6" x14ac:dyDescent="0.3">
      <c r="A306" s="225" t="s">
        <v>200</v>
      </c>
      <c r="B306" s="46">
        <v>4748862</v>
      </c>
      <c r="C306" s="46">
        <v>4001412</v>
      </c>
      <c r="D306" s="46">
        <v>7636167</v>
      </c>
      <c r="E306" s="46">
        <v>11620510</v>
      </c>
      <c r="F306" s="46">
        <v>14594497</v>
      </c>
    </row>
    <row r="307" spans="1:6" x14ac:dyDescent="0.3">
      <c r="A307" s="225" t="s">
        <v>568</v>
      </c>
      <c r="B307" s="47">
        <v>38989</v>
      </c>
      <c r="C307" s="47">
        <v>191310</v>
      </c>
      <c r="D307" s="47">
        <v>10368</v>
      </c>
      <c r="E307" s="47">
        <v>101926</v>
      </c>
      <c r="F307" s="47">
        <v>61599</v>
      </c>
    </row>
    <row r="308" spans="1:6" ht="14.4" thickBot="1" x14ac:dyDescent="0.35">
      <c r="A308" s="223" t="s">
        <v>396</v>
      </c>
      <c r="B308" s="49">
        <v>4787851</v>
      </c>
      <c r="C308" s="49">
        <v>4192722</v>
      </c>
      <c r="D308" s="49">
        <v>7646535</v>
      </c>
      <c r="E308" s="49">
        <v>11722436</v>
      </c>
      <c r="F308" s="49">
        <v>14656096</v>
      </c>
    </row>
    <row r="309" spans="1:6" s="44" customFormat="1" ht="14.4" thickTop="1" x14ac:dyDescent="0.3">
      <c r="A309" s="224"/>
      <c r="B309" s="46"/>
    </row>
    <row r="310" spans="1:6" x14ac:dyDescent="0.3">
      <c r="A310" s="223" t="s">
        <v>816</v>
      </c>
      <c r="B310" s="27"/>
      <c r="C310" s="27"/>
      <c r="D310" s="27"/>
      <c r="E310" s="27"/>
      <c r="F310" s="27"/>
    </row>
    <row r="311" spans="1:6" x14ac:dyDescent="0.3">
      <c r="A311" s="231" t="s">
        <v>817</v>
      </c>
      <c r="B311" s="27"/>
      <c r="C311" s="27"/>
      <c r="D311" s="27"/>
      <c r="E311" s="27"/>
      <c r="F311" s="27"/>
    </row>
    <row r="312" spans="1:6" x14ac:dyDescent="0.3">
      <c r="A312" s="231" t="s">
        <v>818</v>
      </c>
      <c r="B312" s="27"/>
      <c r="C312" s="27"/>
      <c r="D312" s="27"/>
      <c r="E312" s="27"/>
      <c r="F312" s="27"/>
    </row>
    <row r="313" spans="1:6" ht="14.4" thickBot="1" x14ac:dyDescent="0.35">
      <c r="A313" s="231" t="s">
        <v>820</v>
      </c>
      <c r="B313" s="56">
        <v>232</v>
      </c>
      <c r="C313" s="56">
        <v>176</v>
      </c>
      <c r="D313" s="56">
        <v>416</v>
      </c>
      <c r="E313" s="56">
        <v>585</v>
      </c>
      <c r="F313" s="56">
        <v>983</v>
      </c>
    </row>
    <row r="314" spans="1:6" ht="14.4" thickTop="1" x14ac:dyDescent="0.3"/>
    <row r="317" spans="1:6" ht="18" x14ac:dyDescent="0.4">
      <c r="A317" s="220" t="s">
        <v>940</v>
      </c>
      <c r="B317" s="202"/>
      <c r="C317" s="202"/>
      <c r="D317" s="202"/>
      <c r="E317" s="202"/>
      <c r="F317" s="202"/>
    </row>
    <row r="318" spans="1:6" ht="16.2" x14ac:dyDescent="0.4">
      <c r="A318" s="232" t="s">
        <v>206</v>
      </c>
      <c r="B318" s="208"/>
      <c r="C318" s="208"/>
      <c r="D318" s="208"/>
      <c r="E318" s="208"/>
      <c r="F318" s="208"/>
    </row>
    <row r="319" spans="1:6" x14ac:dyDescent="0.3">
      <c r="A319" s="221" t="s">
        <v>161</v>
      </c>
      <c r="B319" s="204"/>
      <c r="C319" s="204"/>
      <c r="D319" s="204"/>
      <c r="E319" s="204"/>
      <c r="F319" s="204"/>
    </row>
    <row r="320" spans="1:6" x14ac:dyDescent="0.3">
      <c r="A320" s="219"/>
      <c r="B320" s="32"/>
      <c r="C320" s="32"/>
      <c r="D320" s="32"/>
      <c r="E320" s="32"/>
      <c r="F320" s="32"/>
    </row>
    <row r="321" spans="1:6" ht="16.2" x14ac:dyDescent="0.4">
      <c r="A321" s="219"/>
      <c r="B321" s="201" t="s">
        <v>4</v>
      </c>
      <c r="C321" s="201"/>
      <c r="D321" s="201"/>
      <c r="E321" s="201"/>
      <c r="F321" s="201"/>
    </row>
    <row r="322" spans="1:6" ht="16.2" x14ac:dyDescent="0.4">
      <c r="A322" s="222"/>
      <c r="B322" s="33">
        <v>44104</v>
      </c>
      <c r="C322" s="33">
        <v>44196</v>
      </c>
      <c r="D322" s="33">
        <v>44469</v>
      </c>
      <c r="E322" s="33">
        <v>44561</v>
      </c>
      <c r="F322" s="33">
        <v>44926</v>
      </c>
    </row>
    <row r="323" spans="1:6" x14ac:dyDescent="0.3">
      <c r="A323" s="223" t="s">
        <v>628</v>
      </c>
    </row>
    <row r="324" spans="1:6" x14ac:dyDescent="0.3">
      <c r="A324" s="231" t="s">
        <v>823</v>
      </c>
    </row>
    <row r="325" spans="1:6" x14ac:dyDescent="0.3">
      <c r="A325" s="224" t="s">
        <v>629</v>
      </c>
      <c r="B325" s="46">
        <v>39249392</v>
      </c>
      <c r="C325" s="46">
        <v>52333016</v>
      </c>
      <c r="D325" s="46">
        <v>36874354</v>
      </c>
      <c r="E325" s="46">
        <v>49017156</v>
      </c>
      <c r="F325" s="46">
        <v>53867559</v>
      </c>
    </row>
    <row r="326" spans="1:6" x14ac:dyDescent="0.3">
      <c r="A326" s="224" t="s">
        <v>630</v>
      </c>
      <c r="B326" s="46">
        <v>2966766</v>
      </c>
      <c r="C326" s="46">
        <v>4028813</v>
      </c>
      <c r="D326" s="46">
        <v>33264</v>
      </c>
      <c r="E326" s="46">
        <v>333264</v>
      </c>
      <c r="F326" s="46" t="s">
        <v>159</v>
      </c>
    </row>
    <row r="327" spans="1:6" x14ac:dyDescent="0.3">
      <c r="A327" s="224" t="s">
        <v>633</v>
      </c>
      <c r="B327" s="46">
        <v>-14905379</v>
      </c>
      <c r="C327" s="46">
        <v>-18478792</v>
      </c>
      <c r="D327" s="46">
        <v>-8863323</v>
      </c>
      <c r="E327" s="46">
        <v>-11603250</v>
      </c>
      <c r="F327" s="46">
        <v>-12982903</v>
      </c>
    </row>
    <row r="328" spans="1:6" x14ac:dyDescent="0.3">
      <c r="A328" s="224" t="s">
        <v>634</v>
      </c>
      <c r="B328" s="46">
        <v>-714598</v>
      </c>
      <c r="C328" s="46">
        <v>-919820</v>
      </c>
      <c r="D328" s="46">
        <v>-58213</v>
      </c>
      <c r="E328" s="46">
        <v>-58213</v>
      </c>
      <c r="F328" s="46" t="s">
        <v>159</v>
      </c>
    </row>
    <row r="329" spans="1:6" x14ac:dyDescent="0.3">
      <c r="A329" s="224" t="s">
        <v>824</v>
      </c>
      <c r="B329" s="46">
        <v>3467390</v>
      </c>
      <c r="C329" s="46">
        <v>5330499</v>
      </c>
      <c r="D329" s="46">
        <v>3896904</v>
      </c>
      <c r="E329" s="46">
        <v>5886644</v>
      </c>
      <c r="F329" s="46">
        <v>6221661</v>
      </c>
    </row>
    <row r="330" spans="1:6" x14ac:dyDescent="0.3">
      <c r="A330" s="224" t="s">
        <v>350</v>
      </c>
      <c r="B330" s="46">
        <v>-2470921</v>
      </c>
      <c r="C330" s="46">
        <v>-3859411</v>
      </c>
      <c r="D330" s="46">
        <v>-2967913</v>
      </c>
      <c r="E330" s="46">
        <v>-4487687</v>
      </c>
      <c r="F330" s="46">
        <v>-4670128</v>
      </c>
    </row>
    <row r="331" spans="1:6" x14ac:dyDescent="0.3">
      <c r="A331" s="224" t="s">
        <v>209</v>
      </c>
      <c r="B331" s="46">
        <v>6910360</v>
      </c>
      <c r="C331" s="46">
        <v>11267818</v>
      </c>
      <c r="D331" s="46">
        <v>11492344</v>
      </c>
      <c r="E331" s="46">
        <v>17340344</v>
      </c>
      <c r="F331" s="46">
        <v>29188180</v>
      </c>
    </row>
    <row r="332" spans="1:6" x14ac:dyDescent="0.3">
      <c r="A332" s="224" t="s">
        <v>212</v>
      </c>
      <c r="B332" s="46">
        <v>-13934304</v>
      </c>
      <c r="C332" s="46">
        <v>-22826335</v>
      </c>
      <c r="D332" s="46">
        <v>-17418978</v>
      </c>
      <c r="E332" s="46">
        <v>-23518575</v>
      </c>
      <c r="F332" s="46">
        <v>-19243701</v>
      </c>
    </row>
    <row r="333" spans="1:6" x14ac:dyDescent="0.3">
      <c r="A333" s="224" t="s">
        <v>825</v>
      </c>
      <c r="B333" s="46">
        <v>-73599</v>
      </c>
      <c r="C333" s="46">
        <v>-119292</v>
      </c>
      <c r="D333" s="46">
        <v>-113150</v>
      </c>
      <c r="E333" s="46">
        <v>-216297</v>
      </c>
      <c r="F333" s="46">
        <v>-212151</v>
      </c>
    </row>
    <row r="334" spans="1:6" x14ac:dyDescent="0.3">
      <c r="A334" s="224" t="s">
        <v>228</v>
      </c>
      <c r="B334" s="47">
        <v>-1562313</v>
      </c>
      <c r="C334" s="47">
        <v>-1544212</v>
      </c>
      <c r="D334" s="47">
        <v>-2519631</v>
      </c>
      <c r="E334" s="47">
        <v>-3075099</v>
      </c>
      <c r="F334" s="47">
        <v>-4452098</v>
      </c>
    </row>
    <row r="335" spans="1:6" x14ac:dyDescent="0.3">
      <c r="A335" s="223" t="s">
        <v>826</v>
      </c>
      <c r="B335" s="27"/>
      <c r="D335" s="27"/>
    </row>
    <row r="336" spans="1:6" x14ac:dyDescent="0.3">
      <c r="A336" s="231" t="s">
        <v>827</v>
      </c>
      <c r="B336" s="57">
        <v>18932794</v>
      </c>
      <c r="C336" s="57">
        <v>25212284</v>
      </c>
      <c r="D336" s="57">
        <v>20355658</v>
      </c>
      <c r="E336" s="57">
        <v>29618287</v>
      </c>
      <c r="F336" s="57">
        <v>47716419</v>
      </c>
    </row>
    <row r="337" spans="1:6" s="44" customFormat="1" x14ac:dyDescent="0.3">
      <c r="A337" s="224"/>
      <c r="B337" s="46"/>
      <c r="C337" s="185"/>
      <c r="E337" s="185"/>
      <c r="F337" s="190"/>
    </row>
    <row r="338" spans="1:6" x14ac:dyDescent="0.3">
      <c r="A338" s="223" t="s">
        <v>413</v>
      </c>
    </row>
    <row r="339" spans="1:6" x14ac:dyDescent="0.3">
      <c r="A339" s="231" t="s">
        <v>414</v>
      </c>
    </row>
    <row r="340" spans="1:6" x14ac:dyDescent="0.3">
      <c r="A340" s="225" t="s">
        <v>828</v>
      </c>
    </row>
    <row r="341" spans="1:6" x14ac:dyDescent="0.3">
      <c r="A341" s="227" t="s">
        <v>829</v>
      </c>
    </row>
    <row r="342" spans="1:6" x14ac:dyDescent="0.3">
      <c r="A342" s="233" t="s">
        <v>830</v>
      </c>
    </row>
    <row r="343" spans="1:6" x14ac:dyDescent="0.3">
      <c r="A343" s="233" t="s">
        <v>831</v>
      </c>
      <c r="B343" s="46">
        <v>29942768</v>
      </c>
      <c r="C343" s="46">
        <v>31097354</v>
      </c>
      <c r="D343" s="46">
        <v>-5844690</v>
      </c>
      <c r="E343" s="46">
        <v>2039585</v>
      </c>
      <c r="F343" s="46">
        <v>924885</v>
      </c>
    </row>
    <row r="344" spans="1:6" x14ac:dyDescent="0.3">
      <c r="A344" s="227" t="s">
        <v>832</v>
      </c>
    </row>
    <row r="345" spans="1:6" x14ac:dyDescent="0.3">
      <c r="A345" s="233" t="s">
        <v>833</v>
      </c>
    </row>
    <row r="346" spans="1:6" x14ac:dyDescent="0.3">
      <c r="A346" s="233" t="s">
        <v>834</v>
      </c>
    </row>
    <row r="347" spans="1:6" x14ac:dyDescent="0.3">
      <c r="A347" s="233" t="s">
        <v>640</v>
      </c>
      <c r="B347" s="46">
        <v>3678633</v>
      </c>
      <c r="C347" s="46">
        <v>1738086</v>
      </c>
      <c r="D347" s="46">
        <v>-1917345</v>
      </c>
      <c r="E347" s="46">
        <v>-3449230</v>
      </c>
      <c r="F347" s="46">
        <v>4774591</v>
      </c>
    </row>
    <row r="348" spans="1:6" x14ac:dyDescent="0.3">
      <c r="A348" s="227" t="s">
        <v>702</v>
      </c>
    </row>
    <row r="349" spans="1:6" x14ac:dyDescent="0.3">
      <c r="A349" s="233" t="s">
        <v>657</v>
      </c>
      <c r="B349" s="46">
        <v>-47020813</v>
      </c>
      <c r="C349" s="46">
        <v>-8254649</v>
      </c>
      <c r="D349" s="46">
        <v>-16844211</v>
      </c>
      <c r="E349" s="46">
        <v>-13344877</v>
      </c>
      <c r="F349" s="46">
        <v>6910457</v>
      </c>
    </row>
    <row r="350" spans="1:6" x14ac:dyDescent="0.3">
      <c r="A350" s="227" t="s">
        <v>418</v>
      </c>
      <c r="B350" s="46">
        <v>1942612</v>
      </c>
      <c r="C350" s="46">
        <v>1333246</v>
      </c>
      <c r="D350" s="46">
        <v>2005313</v>
      </c>
      <c r="E350" s="46">
        <v>-1949501</v>
      </c>
      <c r="F350" s="46">
        <v>-936193</v>
      </c>
    </row>
    <row r="351" spans="1:6" x14ac:dyDescent="0.3">
      <c r="A351" s="227" t="s">
        <v>708</v>
      </c>
      <c r="B351" s="46">
        <v>-31080707</v>
      </c>
      <c r="C351" s="46">
        <v>-39682400</v>
      </c>
      <c r="D351" s="46">
        <v>10665073</v>
      </c>
      <c r="E351" s="46">
        <v>-5735124</v>
      </c>
      <c r="F351" s="46">
        <v>-71597247</v>
      </c>
    </row>
    <row r="352" spans="1:6" x14ac:dyDescent="0.3">
      <c r="A352" s="227" t="s">
        <v>217</v>
      </c>
      <c r="B352" s="46">
        <v>82473</v>
      </c>
      <c r="C352" s="46">
        <v>-2656765</v>
      </c>
      <c r="D352" s="46">
        <v>323151</v>
      </c>
      <c r="E352" s="46">
        <v>217600</v>
      </c>
      <c r="F352" s="46">
        <v>1625087</v>
      </c>
    </row>
    <row r="353" spans="1:6" x14ac:dyDescent="0.3">
      <c r="A353" s="227" t="s">
        <v>713</v>
      </c>
      <c r="B353" s="46">
        <v>-217444</v>
      </c>
      <c r="C353" s="46">
        <v>-197833</v>
      </c>
      <c r="D353" s="46">
        <v>-637078</v>
      </c>
      <c r="E353" s="46">
        <v>-288835</v>
      </c>
      <c r="F353" s="46">
        <v>-128492</v>
      </c>
    </row>
    <row r="354" spans="1:6" x14ac:dyDescent="0.3">
      <c r="A354" s="227" t="s">
        <v>224</v>
      </c>
      <c r="B354" s="46">
        <v>-479550</v>
      </c>
      <c r="C354" s="46">
        <v>-2145641</v>
      </c>
      <c r="D354" s="46">
        <v>-1128217</v>
      </c>
      <c r="E354" s="46">
        <v>2265680</v>
      </c>
      <c r="F354" s="46">
        <v>-1086042</v>
      </c>
    </row>
    <row r="355" spans="1:6" s="44" customFormat="1" x14ac:dyDescent="0.3">
      <c r="A355" s="224"/>
      <c r="B355" s="46"/>
    </row>
    <row r="356" spans="1:6" x14ac:dyDescent="0.3">
      <c r="A356" s="224" t="s">
        <v>835</v>
      </c>
    </row>
    <row r="357" spans="1:6" x14ac:dyDescent="0.3">
      <c r="A357" s="225" t="s">
        <v>424</v>
      </c>
      <c r="B357" s="46">
        <v>218931</v>
      </c>
      <c r="C357" s="46">
        <v>287897</v>
      </c>
      <c r="D357" s="46">
        <v>-869164</v>
      </c>
      <c r="E357" s="46">
        <v>-1006967</v>
      </c>
      <c r="F357" s="46">
        <v>129115</v>
      </c>
    </row>
    <row r="358" spans="1:6" x14ac:dyDescent="0.3">
      <c r="A358" s="225" t="s">
        <v>494</v>
      </c>
      <c r="B358" s="46">
        <v>91323006</v>
      </c>
      <c r="C358" s="46">
        <v>65031119</v>
      </c>
      <c r="D358" s="46">
        <v>20982032</v>
      </c>
      <c r="E358" s="46">
        <v>81596867</v>
      </c>
      <c r="F358" s="46">
        <v>32009728</v>
      </c>
    </row>
    <row r="359" spans="1:6" x14ac:dyDescent="0.3">
      <c r="A359" s="225" t="s">
        <v>499</v>
      </c>
      <c r="B359" s="46">
        <v>-1434896</v>
      </c>
      <c r="C359" s="46">
        <v>-2561245</v>
      </c>
      <c r="D359" s="46">
        <v>14333418</v>
      </c>
      <c r="E359" s="46">
        <v>5353978</v>
      </c>
      <c r="F359" s="46">
        <v>766330</v>
      </c>
    </row>
    <row r="360" spans="1:6" x14ac:dyDescent="0.3">
      <c r="A360" s="225" t="s">
        <v>514</v>
      </c>
      <c r="B360" s="46">
        <v>-76361</v>
      </c>
      <c r="C360" s="46">
        <v>184275</v>
      </c>
      <c r="D360" s="46">
        <v>21356</v>
      </c>
      <c r="E360" s="46">
        <v>60596</v>
      </c>
      <c r="F360" s="46">
        <v>198540</v>
      </c>
    </row>
    <row r="361" spans="1:6" x14ac:dyDescent="0.3">
      <c r="A361" s="225" t="s">
        <v>724</v>
      </c>
      <c r="B361" s="46">
        <v>1474018</v>
      </c>
      <c r="C361" s="46">
        <v>2899943</v>
      </c>
      <c r="D361" s="46">
        <v>-1090113</v>
      </c>
      <c r="E361" s="46">
        <v>-1300303</v>
      </c>
      <c r="F361" s="46">
        <v>-252786</v>
      </c>
    </row>
    <row r="362" spans="1:6" x14ac:dyDescent="0.3">
      <c r="A362" s="225" t="s">
        <v>508</v>
      </c>
      <c r="B362" s="46">
        <v>-1609275</v>
      </c>
      <c r="C362" s="46">
        <v>158920</v>
      </c>
      <c r="D362" s="46">
        <v>535011</v>
      </c>
      <c r="E362" s="46">
        <v>87709</v>
      </c>
      <c r="F362" s="46">
        <v>-368701</v>
      </c>
    </row>
    <row r="363" spans="1:6" x14ac:dyDescent="0.3">
      <c r="A363" s="225" t="s">
        <v>130</v>
      </c>
      <c r="B363" s="46">
        <v>-85351</v>
      </c>
      <c r="C363" s="46">
        <v>-94144</v>
      </c>
      <c r="D363" s="46">
        <v>-109367</v>
      </c>
      <c r="E363" s="46">
        <v>-81640</v>
      </c>
      <c r="F363" s="46">
        <v>83617</v>
      </c>
    </row>
    <row r="364" spans="1:6" x14ac:dyDescent="0.3">
      <c r="A364" s="225" t="s">
        <v>431</v>
      </c>
      <c r="B364" s="46">
        <v>997892</v>
      </c>
      <c r="C364" s="46">
        <v>1785732</v>
      </c>
      <c r="D364" s="46">
        <v>5813346</v>
      </c>
      <c r="E364" s="46">
        <v>3395200</v>
      </c>
      <c r="F364" s="46">
        <v>-816473</v>
      </c>
    </row>
    <row r="365" spans="1:6" x14ac:dyDescent="0.3">
      <c r="A365" s="224" t="s">
        <v>838</v>
      </c>
      <c r="B365" s="47">
        <v>-569750</v>
      </c>
      <c r="C365" s="47">
        <v>117745</v>
      </c>
      <c r="D365" s="48" t="s">
        <v>159</v>
      </c>
      <c r="E365" s="199" t="s">
        <v>159</v>
      </c>
      <c r="F365" s="199" t="s">
        <v>159</v>
      </c>
    </row>
    <row r="366" spans="1:6" x14ac:dyDescent="0.3">
      <c r="A366" s="223" t="s">
        <v>836</v>
      </c>
      <c r="B366" s="27"/>
      <c r="D366" s="27"/>
    </row>
    <row r="367" spans="1:6" ht="14.4" thickBot="1" x14ac:dyDescent="0.35">
      <c r="A367" s="231" t="s">
        <v>837</v>
      </c>
      <c r="B367" s="53">
        <v>66018980</v>
      </c>
      <c r="C367" s="53">
        <v>74253924</v>
      </c>
      <c r="D367" s="53">
        <v>46594173</v>
      </c>
      <c r="E367" s="53">
        <v>97479025</v>
      </c>
      <c r="F367" s="53">
        <v>19952835</v>
      </c>
    </row>
    <row r="368" spans="1:6" ht="14.4" thickTop="1" x14ac:dyDescent="0.3"/>
    <row r="369" spans="1:6" x14ac:dyDescent="0.3">
      <c r="A369" s="223" t="s">
        <v>628</v>
      </c>
    </row>
    <row r="370" spans="1:6" x14ac:dyDescent="0.3">
      <c r="A370" s="231" t="s">
        <v>839</v>
      </c>
    </row>
    <row r="371" spans="1:6" x14ac:dyDescent="0.3">
      <c r="A371" s="224" t="s">
        <v>840</v>
      </c>
    </row>
    <row r="372" spans="1:6" x14ac:dyDescent="0.3">
      <c r="A372" s="225" t="s">
        <v>841</v>
      </c>
    </row>
    <row r="373" spans="1:6" x14ac:dyDescent="0.3">
      <c r="A373" s="225" t="s">
        <v>842</v>
      </c>
    </row>
    <row r="374" spans="1:6" x14ac:dyDescent="0.3">
      <c r="A374" s="225" t="s">
        <v>843</v>
      </c>
    </row>
    <row r="375" spans="1:6" x14ac:dyDescent="0.3">
      <c r="A375" s="225" t="s">
        <v>944</v>
      </c>
      <c r="B375" s="46">
        <v>-2547431</v>
      </c>
      <c r="C375" s="46">
        <v>-3834695</v>
      </c>
      <c r="D375" s="46">
        <v>8108906</v>
      </c>
      <c r="E375" s="46">
        <v>254275145</v>
      </c>
      <c r="F375" s="46">
        <v>143833511</v>
      </c>
    </row>
    <row r="376" spans="1:6" s="190" customFormat="1" x14ac:dyDescent="0.3">
      <c r="A376" s="230" t="s">
        <v>943</v>
      </c>
      <c r="B376" s="46"/>
      <c r="C376" s="46"/>
      <c r="D376" s="46"/>
      <c r="E376" s="46"/>
      <c r="F376" s="46"/>
    </row>
    <row r="377" spans="1:6" s="190" customFormat="1" x14ac:dyDescent="0.3">
      <c r="A377" s="225" t="s">
        <v>841</v>
      </c>
      <c r="B377" s="46"/>
      <c r="C377" s="46"/>
      <c r="D377" s="46"/>
      <c r="E377" s="46"/>
      <c r="F377" s="46"/>
    </row>
    <row r="378" spans="1:6" s="190" customFormat="1" x14ac:dyDescent="0.3">
      <c r="A378" s="225" t="s">
        <v>842</v>
      </c>
      <c r="B378" s="46"/>
      <c r="C378" s="46"/>
      <c r="D378" s="46"/>
      <c r="E378" s="46"/>
      <c r="F378" s="46"/>
    </row>
    <row r="379" spans="1:6" s="190" customFormat="1" x14ac:dyDescent="0.3">
      <c r="A379" s="225" t="s">
        <v>843</v>
      </c>
      <c r="B379" s="46"/>
      <c r="C379" s="46"/>
      <c r="D379" s="46"/>
      <c r="E379" s="46"/>
      <c r="F379" s="46"/>
    </row>
    <row r="380" spans="1:6" s="190" customFormat="1" x14ac:dyDescent="0.3">
      <c r="A380" s="225" t="s">
        <v>944</v>
      </c>
      <c r="B380" s="46"/>
      <c r="C380" s="46"/>
      <c r="D380" s="46"/>
      <c r="E380" s="46">
        <v>-248008600</v>
      </c>
      <c r="F380" s="46">
        <v>-154549209</v>
      </c>
    </row>
    <row r="381" spans="1:6" s="190" customFormat="1" x14ac:dyDescent="0.3">
      <c r="A381" s="230" t="s">
        <v>945</v>
      </c>
      <c r="B381" s="46"/>
      <c r="C381" s="46"/>
      <c r="D381" s="46"/>
      <c r="E381" s="46"/>
    </row>
    <row r="382" spans="1:6" s="190" customFormat="1" x14ac:dyDescent="0.3">
      <c r="A382" s="225" t="s">
        <v>845</v>
      </c>
      <c r="B382" s="46"/>
      <c r="C382" s="46"/>
      <c r="D382" s="46"/>
      <c r="E382" s="46"/>
    </row>
    <row r="383" spans="1:6" s="190" customFormat="1" x14ac:dyDescent="0.3">
      <c r="A383" s="225" t="s">
        <v>806</v>
      </c>
      <c r="B383" s="46"/>
      <c r="C383" s="46"/>
      <c r="D383" s="46"/>
      <c r="E383" s="46"/>
    </row>
    <row r="384" spans="1:6" s="190" customFormat="1" x14ac:dyDescent="0.3">
      <c r="A384" s="225" t="s">
        <v>846</v>
      </c>
      <c r="B384" s="46"/>
      <c r="C384" s="46"/>
      <c r="D384" s="46"/>
      <c r="E384" s="46"/>
    </row>
    <row r="385" spans="1:6" s="190" customFormat="1" x14ac:dyDescent="0.3">
      <c r="A385" s="225" t="s">
        <v>847</v>
      </c>
      <c r="B385" s="46"/>
      <c r="C385" s="46"/>
      <c r="D385" s="46"/>
      <c r="E385" s="46"/>
    </row>
    <row r="386" spans="1:6" s="190" customFormat="1" x14ac:dyDescent="0.3">
      <c r="A386" s="225" t="s">
        <v>944</v>
      </c>
      <c r="B386" s="46"/>
      <c r="C386" s="46"/>
      <c r="D386" s="46"/>
      <c r="E386" s="46">
        <v>57828978</v>
      </c>
      <c r="F386" s="46">
        <v>55920426</v>
      </c>
    </row>
    <row r="387" spans="1:6" x14ac:dyDescent="0.3">
      <c r="A387" s="224" t="s">
        <v>844</v>
      </c>
    </row>
    <row r="388" spans="1:6" x14ac:dyDescent="0.3">
      <c r="A388" s="225" t="s">
        <v>845</v>
      </c>
    </row>
    <row r="389" spans="1:6" x14ac:dyDescent="0.3">
      <c r="A389" s="225" t="s">
        <v>806</v>
      </c>
    </row>
    <row r="390" spans="1:6" x14ac:dyDescent="0.3">
      <c r="A390" s="225" t="s">
        <v>846</v>
      </c>
    </row>
    <row r="391" spans="1:6" x14ac:dyDescent="0.3">
      <c r="A391" s="225" t="s">
        <v>847</v>
      </c>
    </row>
    <row r="392" spans="1:6" x14ac:dyDescent="0.3">
      <c r="A392" s="225" t="s">
        <v>944</v>
      </c>
      <c r="B392" s="46">
        <v>-4399464</v>
      </c>
      <c r="C392" s="46">
        <v>-6909989</v>
      </c>
      <c r="D392" s="46">
        <v>-13601154</v>
      </c>
      <c r="E392" s="46">
        <v>-78228153</v>
      </c>
      <c r="F392" s="46">
        <v>-78352075</v>
      </c>
    </row>
    <row r="393" spans="1:6" x14ac:dyDescent="0.3">
      <c r="A393" s="224" t="s">
        <v>681</v>
      </c>
      <c r="B393" s="46">
        <v>-1347829</v>
      </c>
      <c r="C393" s="46">
        <v>-1273440</v>
      </c>
      <c r="D393" s="46">
        <v>-2126714</v>
      </c>
      <c r="E393" s="46">
        <v>-1850402</v>
      </c>
      <c r="F393" s="46">
        <v>-2441525</v>
      </c>
    </row>
    <row r="394" spans="1:6" x14ac:dyDescent="0.3">
      <c r="A394" s="224" t="s">
        <v>238</v>
      </c>
      <c r="B394" s="47">
        <v>447568</v>
      </c>
      <c r="C394" s="186">
        <v>26008</v>
      </c>
      <c r="D394" s="186">
        <v>40302</v>
      </c>
      <c r="E394" s="186">
        <v>326725</v>
      </c>
      <c r="F394" s="46">
        <v>952777</v>
      </c>
    </row>
    <row r="395" spans="1:6" s="190" customFormat="1" x14ac:dyDescent="0.3">
      <c r="A395" s="224" t="s">
        <v>946</v>
      </c>
      <c r="B395" s="186"/>
      <c r="C395" s="186"/>
      <c r="D395" s="186"/>
      <c r="E395" s="186"/>
      <c r="F395" s="46">
        <v>-3500000</v>
      </c>
    </row>
    <row r="396" spans="1:6" s="190" customFormat="1" x14ac:dyDescent="0.3">
      <c r="A396" s="224" t="s">
        <v>947</v>
      </c>
      <c r="B396" s="186"/>
      <c r="C396" s="186"/>
      <c r="D396" s="186"/>
      <c r="E396" s="186"/>
      <c r="F396" s="46">
        <v>-500000</v>
      </c>
    </row>
    <row r="397" spans="1:6" s="190" customFormat="1" x14ac:dyDescent="0.3">
      <c r="A397" s="224" t="s">
        <v>948</v>
      </c>
      <c r="B397" s="186"/>
      <c r="C397" s="186"/>
      <c r="D397" s="186"/>
      <c r="E397" s="186"/>
      <c r="F397" s="46">
        <v>-425756</v>
      </c>
    </row>
    <row r="398" spans="1:6" s="190" customFormat="1" x14ac:dyDescent="0.3">
      <c r="A398" s="224" t="s">
        <v>949</v>
      </c>
      <c r="B398" s="186"/>
      <c r="C398" s="186"/>
      <c r="D398" s="186"/>
      <c r="E398" s="186"/>
    </row>
    <row r="399" spans="1:6" s="190" customFormat="1" x14ac:dyDescent="0.3">
      <c r="A399" s="225" t="s">
        <v>950</v>
      </c>
      <c r="B399" s="186"/>
      <c r="C399" s="186"/>
      <c r="D399" s="186"/>
      <c r="E399" s="186"/>
      <c r="F399" s="46">
        <v>6828697</v>
      </c>
    </row>
    <row r="400" spans="1:6" s="190" customFormat="1" x14ac:dyDescent="0.3">
      <c r="A400" s="224"/>
      <c r="B400" s="186"/>
      <c r="C400" s="186"/>
      <c r="D400" s="186"/>
      <c r="E400" s="186"/>
    </row>
    <row r="401" spans="1:6" x14ac:dyDescent="0.3">
      <c r="A401" s="223" t="s">
        <v>848</v>
      </c>
      <c r="B401" s="27"/>
      <c r="D401" s="27"/>
    </row>
    <row r="402" spans="1:6" ht="14.4" thickBot="1" x14ac:dyDescent="0.35">
      <c r="A402" s="231" t="s">
        <v>239</v>
      </c>
      <c r="B402" s="53">
        <v>-7847156</v>
      </c>
      <c r="C402" s="53">
        <v>-11992116</v>
      </c>
      <c r="D402" s="53">
        <v>-7578660</v>
      </c>
      <c r="E402" s="53">
        <v>-15656307</v>
      </c>
      <c r="F402" s="53">
        <v>-32233154</v>
      </c>
    </row>
    <row r="403" spans="1:6" s="44" customFormat="1" ht="14.4" thickTop="1" x14ac:dyDescent="0.3">
      <c r="A403" s="224"/>
      <c r="B403" s="46"/>
    </row>
    <row r="404" spans="1:6" x14ac:dyDescent="0.3">
      <c r="A404" s="223" t="s">
        <v>628</v>
      </c>
    </row>
    <row r="405" spans="1:6" x14ac:dyDescent="0.3">
      <c r="A405" s="231" t="s">
        <v>446</v>
      </c>
    </row>
    <row r="406" spans="1:6" s="190" customFormat="1" x14ac:dyDescent="0.3">
      <c r="A406" s="224" t="s">
        <v>951</v>
      </c>
    </row>
    <row r="407" spans="1:6" s="190" customFormat="1" x14ac:dyDescent="0.3">
      <c r="A407" s="225" t="s">
        <v>952</v>
      </c>
      <c r="F407" s="46">
        <v>13668405</v>
      </c>
    </row>
    <row r="408" spans="1:6" x14ac:dyDescent="0.3">
      <c r="A408" s="224" t="s">
        <v>849</v>
      </c>
    </row>
    <row r="409" spans="1:6" x14ac:dyDescent="0.3">
      <c r="A409" s="225" t="s">
        <v>850</v>
      </c>
      <c r="B409" s="46">
        <v>-9171002</v>
      </c>
      <c r="C409" s="46">
        <v>-13530558</v>
      </c>
      <c r="D409" s="46">
        <v>-4220658</v>
      </c>
      <c r="E409" s="46">
        <v>-14156183</v>
      </c>
      <c r="F409" s="46">
        <v>-10919385</v>
      </c>
    </row>
    <row r="410" spans="1:6" x14ac:dyDescent="0.3">
      <c r="A410" s="224" t="s">
        <v>851</v>
      </c>
    </row>
    <row r="411" spans="1:6" x14ac:dyDescent="0.3">
      <c r="A411" s="225" t="s">
        <v>852</v>
      </c>
    </row>
    <row r="412" spans="1:6" x14ac:dyDescent="0.3">
      <c r="A412" s="225" t="s">
        <v>721</v>
      </c>
      <c r="B412" s="46">
        <v>668821</v>
      </c>
      <c r="C412" s="46">
        <v>507305</v>
      </c>
      <c r="D412" s="46">
        <v>474313</v>
      </c>
      <c r="E412" s="46">
        <v>-541791</v>
      </c>
      <c r="F412" s="46">
        <v>1042592</v>
      </c>
    </row>
    <row r="413" spans="1:6" s="190" customFormat="1" x14ac:dyDescent="0.3">
      <c r="A413" s="230" t="s">
        <v>909</v>
      </c>
      <c r="B413" s="46"/>
      <c r="C413" s="46"/>
      <c r="D413" s="46"/>
      <c r="E413" s="46"/>
      <c r="F413" s="46">
        <v>-3000000</v>
      </c>
    </row>
    <row r="414" spans="1:6" s="190" customFormat="1" x14ac:dyDescent="0.3">
      <c r="A414" s="230" t="s">
        <v>953</v>
      </c>
      <c r="B414" s="46"/>
      <c r="C414" s="46"/>
      <c r="D414" s="46"/>
      <c r="E414" s="46"/>
      <c r="F414" s="46">
        <v>5000000</v>
      </c>
    </row>
    <row r="415" spans="1:6" x14ac:dyDescent="0.3">
      <c r="A415" s="224" t="s">
        <v>853</v>
      </c>
      <c r="B415" s="46">
        <v>-79449</v>
      </c>
      <c r="C415" s="46">
        <v>-79449</v>
      </c>
      <c r="D415" s="46">
        <v>-128026</v>
      </c>
      <c r="E415" s="46">
        <v>-128026</v>
      </c>
      <c r="F415" s="188" t="s">
        <v>159</v>
      </c>
    </row>
    <row r="416" spans="1:6" x14ac:dyDescent="0.3">
      <c r="A416" s="224" t="s">
        <v>854</v>
      </c>
      <c r="B416" s="44" t="s">
        <v>159</v>
      </c>
      <c r="C416" s="200" t="s">
        <v>159</v>
      </c>
      <c r="D416" s="46">
        <v>15729899</v>
      </c>
      <c r="E416" s="200">
        <v>15664702</v>
      </c>
      <c r="F416" s="188" t="s">
        <v>159</v>
      </c>
    </row>
    <row r="417" spans="1:6" x14ac:dyDescent="0.3">
      <c r="A417" s="224" t="s">
        <v>855</v>
      </c>
      <c r="B417" s="46">
        <v>-120755</v>
      </c>
      <c r="C417" s="194">
        <v>-190348</v>
      </c>
      <c r="D417" s="46">
        <v>-112728</v>
      </c>
      <c r="E417" s="194">
        <v>-353980</v>
      </c>
      <c r="F417" s="46">
        <v>-341741</v>
      </c>
    </row>
    <row r="418" spans="1:6" x14ac:dyDescent="0.3">
      <c r="A418" s="224" t="s">
        <v>686</v>
      </c>
      <c r="B418" s="47">
        <v>-3846119</v>
      </c>
      <c r="C418" s="196">
        <v>-3846119</v>
      </c>
      <c r="D418" s="47">
        <v>-820101</v>
      </c>
      <c r="E418" s="196">
        <v>-820101</v>
      </c>
      <c r="F418" s="196">
        <v>-2724629</v>
      </c>
    </row>
    <row r="419" spans="1:6" x14ac:dyDescent="0.3">
      <c r="A419" s="223" t="s">
        <v>856</v>
      </c>
      <c r="B419" s="27"/>
      <c r="D419" s="27"/>
    </row>
    <row r="420" spans="1:6" ht="14.4" thickBot="1" x14ac:dyDescent="0.35">
      <c r="A420" s="231" t="s">
        <v>864</v>
      </c>
      <c r="B420" s="53">
        <v>-12548504</v>
      </c>
      <c r="C420" s="53">
        <v>-17139169</v>
      </c>
      <c r="D420" s="53">
        <v>10922699</v>
      </c>
      <c r="E420" s="53">
        <v>1718701</v>
      </c>
      <c r="F420" s="53">
        <v>2725242</v>
      </c>
    </row>
    <row r="421" spans="1:6" s="44" customFormat="1" ht="14.4" thickTop="1" x14ac:dyDescent="0.3">
      <c r="A421" s="224"/>
      <c r="B421" s="46"/>
    </row>
    <row r="422" spans="1:6" x14ac:dyDescent="0.3">
      <c r="A422" s="223" t="s">
        <v>857</v>
      </c>
      <c r="B422" s="27"/>
      <c r="C422" s="27"/>
      <c r="D422" s="27"/>
    </row>
    <row r="423" spans="1:6" x14ac:dyDescent="0.3">
      <c r="A423" s="231" t="s">
        <v>454</v>
      </c>
      <c r="B423" s="57">
        <v>45623320</v>
      </c>
      <c r="C423" s="57">
        <v>45122639</v>
      </c>
      <c r="D423" s="57">
        <v>49938212</v>
      </c>
      <c r="E423" s="57">
        <v>83541419</v>
      </c>
      <c r="F423" s="46">
        <v>-9555077</v>
      </c>
    </row>
    <row r="424" spans="1:6" x14ac:dyDescent="0.3">
      <c r="A424" s="224" t="s">
        <v>858</v>
      </c>
      <c r="B424" s="44" t="s">
        <v>159</v>
      </c>
      <c r="C424" s="46" t="s">
        <v>159</v>
      </c>
      <c r="D424" s="46">
        <v>-37613983</v>
      </c>
      <c r="E424" s="46">
        <v>-37613983</v>
      </c>
      <c r="F424" s="188" t="s">
        <v>159</v>
      </c>
    </row>
    <row r="425" spans="1:6" x14ac:dyDescent="0.3">
      <c r="A425" s="223" t="s">
        <v>690</v>
      </c>
      <c r="B425" s="27"/>
      <c r="D425" s="27"/>
    </row>
    <row r="426" spans="1:6" x14ac:dyDescent="0.3">
      <c r="A426" s="231" t="s">
        <v>457</v>
      </c>
      <c r="B426" s="57">
        <v>81184598</v>
      </c>
      <c r="C426" s="57">
        <v>81184598</v>
      </c>
      <c r="D426" s="57">
        <v>126907599</v>
      </c>
      <c r="E426" s="57">
        <v>126907599</v>
      </c>
      <c r="F426" s="46">
        <v>173340293</v>
      </c>
    </row>
    <row r="427" spans="1:6" x14ac:dyDescent="0.3">
      <c r="A427" s="224" t="s">
        <v>859</v>
      </c>
    </row>
    <row r="428" spans="1:6" x14ac:dyDescent="0.3">
      <c r="A428" s="224" t="s">
        <v>546</v>
      </c>
      <c r="B428" s="47">
        <v>512469</v>
      </c>
      <c r="C428" s="196">
        <v>600362</v>
      </c>
      <c r="D428" s="47">
        <v>761123</v>
      </c>
      <c r="E428" s="47">
        <v>505258</v>
      </c>
      <c r="F428" s="47">
        <v>115105</v>
      </c>
    </row>
    <row r="429" spans="1:6" x14ac:dyDescent="0.3">
      <c r="A429" s="223" t="s">
        <v>690</v>
      </c>
      <c r="B429" s="27"/>
      <c r="D429" s="27"/>
    </row>
    <row r="430" spans="1:6" ht="14.4" thickBot="1" x14ac:dyDescent="0.35">
      <c r="A430" s="231" t="s">
        <v>458</v>
      </c>
      <c r="B430" s="53">
        <v>127320387</v>
      </c>
      <c r="C430" s="54">
        <v>126907599</v>
      </c>
      <c r="D430" s="53">
        <v>139992951</v>
      </c>
      <c r="E430" s="54">
        <v>173340293</v>
      </c>
      <c r="F430" s="54">
        <v>163900321</v>
      </c>
    </row>
    <row r="431" spans="1:6" s="44" customFormat="1" ht="14.4" thickTop="1" x14ac:dyDescent="0.3">
      <c r="A431" s="224"/>
      <c r="B431" s="46"/>
    </row>
    <row r="432" spans="1:6" x14ac:dyDescent="0.3">
      <c r="A432" s="223" t="s">
        <v>863</v>
      </c>
    </row>
    <row r="433" spans="1:6" x14ac:dyDescent="0.3">
      <c r="A433" s="224" t="s">
        <v>91</v>
      </c>
      <c r="B433" s="46">
        <v>11532717</v>
      </c>
      <c r="C433" s="186">
        <v>17324047</v>
      </c>
      <c r="D433" s="46">
        <v>11005010</v>
      </c>
      <c r="E433" s="46">
        <v>13683598</v>
      </c>
      <c r="F433" s="46">
        <v>13448092</v>
      </c>
    </row>
    <row r="434" spans="1:6" x14ac:dyDescent="0.3">
      <c r="A434" s="224" t="s">
        <v>92</v>
      </c>
      <c r="B434" s="46">
        <v>31215597</v>
      </c>
      <c r="C434" s="195">
        <v>35065701</v>
      </c>
      <c r="D434" s="46">
        <v>28175154</v>
      </c>
      <c r="E434" s="46">
        <v>48682431</v>
      </c>
      <c r="F434" s="46">
        <v>82921989</v>
      </c>
    </row>
    <row r="435" spans="1:6" x14ac:dyDescent="0.3">
      <c r="A435" s="224" t="s">
        <v>461</v>
      </c>
      <c r="B435" s="46">
        <v>24184471</v>
      </c>
      <c r="C435" s="194">
        <v>16113867</v>
      </c>
      <c r="D435" s="46">
        <v>32801864</v>
      </c>
      <c r="E435" s="46">
        <v>19569897</v>
      </c>
      <c r="F435" s="46">
        <v>15921876</v>
      </c>
    </row>
    <row r="436" spans="1:6" x14ac:dyDescent="0.3">
      <c r="A436" s="224" t="s">
        <v>256</v>
      </c>
    </row>
    <row r="437" spans="1:6" x14ac:dyDescent="0.3">
      <c r="A437" s="225" t="s">
        <v>860</v>
      </c>
    </row>
    <row r="438" spans="1:6" x14ac:dyDescent="0.3">
      <c r="A438" s="225" t="s">
        <v>861</v>
      </c>
    </row>
    <row r="439" spans="1:6" x14ac:dyDescent="0.3">
      <c r="A439" s="225" t="s">
        <v>862</v>
      </c>
      <c r="B439" s="47">
        <v>60387602</v>
      </c>
      <c r="C439" s="47">
        <v>58403984</v>
      </c>
      <c r="D439" s="47">
        <v>68010923</v>
      </c>
      <c r="E439" s="47">
        <v>91404367</v>
      </c>
      <c r="F439" s="47">
        <v>51608364</v>
      </c>
    </row>
    <row r="440" spans="1:6" ht="14.4" thickBot="1" x14ac:dyDescent="0.35">
      <c r="A440" s="223" t="s">
        <v>695</v>
      </c>
      <c r="B440" s="49">
        <v>127320387</v>
      </c>
      <c r="C440" s="49">
        <v>126907599</v>
      </c>
      <c r="D440" s="49">
        <v>139992951</v>
      </c>
      <c r="E440" s="49">
        <v>173340293</v>
      </c>
      <c r="F440" s="49">
        <v>163900321</v>
      </c>
    </row>
    <row r="441" spans="1:6" ht="14.4" thickTop="1" x14ac:dyDescent="0.3"/>
  </sheetData>
  <mergeCells count="13">
    <mergeCell ref="AH38:AN38"/>
    <mergeCell ref="R2:AN2"/>
    <mergeCell ref="R3:X3"/>
    <mergeCell ref="Z3:AF3"/>
    <mergeCell ref="AH3:AN3"/>
    <mergeCell ref="R20:X20"/>
    <mergeCell ref="I19:J19"/>
    <mergeCell ref="I22:J22"/>
    <mergeCell ref="I2:J3"/>
    <mergeCell ref="K2:O2"/>
    <mergeCell ref="I4:J4"/>
    <mergeCell ref="I7:J7"/>
    <mergeCell ref="I12:J12"/>
  </mergeCells>
  <conditionalFormatting sqref="K5:O5">
    <cfRule type="colorScale" priority="36">
      <colorScale>
        <cfvo type="min"/>
        <cfvo type="max"/>
        <color rgb="FFFCFCFF"/>
        <color rgb="FF63BE7B"/>
      </colorScale>
    </cfRule>
  </conditionalFormatting>
  <conditionalFormatting sqref="K8:O8">
    <cfRule type="colorScale" priority="34">
      <colorScale>
        <cfvo type="min"/>
        <cfvo type="max"/>
        <color rgb="FFFCFCFF"/>
        <color rgb="FFF8696B"/>
      </colorScale>
    </cfRule>
  </conditionalFormatting>
  <conditionalFormatting sqref="K9:O9">
    <cfRule type="colorScale" priority="33">
      <colorScale>
        <cfvo type="min"/>
        <cfvo type="max"/>
        <color rgb="FFFCFCFF"/>
        <color rgb="FFF8696B"/>
      </colorScale>
    </cfRule>
  </conditionalFormatting>
  <conditionalFormatting sqref="K10:O10">
    <cfRule type="colorScale" priority="32">
      <colorScale>
        <cfvo type="min"/>
        <cfvo type="max"/>
        <color rgb="FFFCFCFF"/>
        <color rgb="FFF8696B"/>
      </colorScale>
    </cfRule>
  </conditionalFormatting>
  <conditionalFormatting sqref="K13:O13">
    <cfRule type="colorScale" priority="31">
      <colorScale>
        <cfvo type="min"/>
        <cfvo type="max"/>
        <color rgb="FFFCFCFF"/>
        <color rgb="FF63BE7B"/>
      </colorScale>
    </cfRule>
  </conditionalFormatting>
  <conditionalFormatting sqref="K14:O14">
    <cfRule type="colorScale" priority="30">
      <colorScale>
        <cfvo type="min"/>
        <cfvo type="max"/>
        <color rgb="FFFCFCFF"/>
        <color rgb="FF63BE7B"/>
      </colorScale>
    </cfRule>
  </conditionalFormatting>
  <conditionalFormatting sqref="K15:O15">
    <cfRule type="colorScale" priority="29">
      <colorScale>
        <cfvo type="min"/>
        <cfvo type="max"/>
        <color rgb="FFFCFCFF"/>
        <color rgb="FF63BE7B"/>
      </colorScale>
    </cfRule>
  </conditionalFormatting>
  <conditionalFormatting sqref="K16:O16">
    <cfRule type="colorScale" priority="28">
      <colorScale>
        <cfvo type="min"/>
        <cfvo type="max"/>
        <color rgb="FFFCFCFF"/>
        <color rgb="FFF8696B"/>
      </colorScale>
    </cfRule>
  </conditionalFormatting>
  <conditionalFormatting sqref="K17:O17">
    <cfRule type="colorScale" priority="27">
      <colorScale>
        <cfvo type="min"/>
        <cfvo type="max"/>
        <color rgb="FFFCFCFF"/>
        <color rgb="FF63BE7B"/>
      </colorScale>
    </cfRule>
  </conditionalFormatting>
  <conditionalFormatting sqref="K20:O20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3:O23">
    <cfRule type="colorScale" priority="25">
      <colorScale>
        <cfvo type="min"/>
        <cfvo type="max"/>
        <color rgb="FFFCFCFF"/>
        <color rgb="FF63BE7B"/>
      </colorScale>
    </cfRule>
  </conditionalFormatting>
  <conditionalFormatting sqref="K24:O24">
    <cfRule type="colorScale" priority="24">
      <colorScale>
        <cfvo type="min"/>
        <cfvo type="max"/>
        <color rgb="FFFCFCFF"/>
        <color rgb="FF63BE7B"/>
      </colorScale>
    </cfRule>
  </conditionalFormatting>
  <conditionalFormatting sqref="K25:O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K26:O26">
    <cfRule type="colorScale" priority="22">
      <colorScale>
        <cfvo type="min"/>
        <cfvo type="max"/>
        <color rgb="FFFCFCFF"/>
        <color rgb="FFF8696B"/>
      </colorScale>
    </cfRule>
  </conditionalFormatting>
  <conditionalFormatting sqref="C77:F77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3:F1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87:F187">
    <cfRule type="colorScale" priority="9">
      <colorScale>
        <cfvo type="min"/>
        <cfvo type="max"/>
        <color rgb="FFFCFCFF"/>
        <color rgb="FF63BE7B"/>
      </colorScale>
    </cfRule>
  </conditionalFormatting>
  <conditionalFormatting sqref="C212:F212">
    <cfRule type="colorScale" priority="8">
      <colorScale>
        <cfvo type="min"/>
        <cfvo type="max"/>
        <color rgb="FFFCFCFF"/>
        <color rgb="FF63BE7B"/>
      </colorScale>
    </cfRule>
  </conditionalFormatting>
  <conditionalFormatting sqref="C254:F254">
    <cfRule type="colorScale" priority="7">
      <colorScale>
        <cfvo type="min"/>
        <cfvo type="max"/>
        <color rgb="FFFCFCFF"/>
        <color rgb="FF63BE7B"/>
      </colorScale>
    </cfRule>
  </conditionalFormatting>
  <conditionalFormatting sqref="C301:F301">
    <cfRule type="colorScale" priority="6">
      <colorScale>
        <cfvo type="min"/>
        <cfvo type="max"/>
        <color rgb="FFFCFCFF"/>
        <color rgb="FF63BE7B"/>
      </colorScale>
    </cfRule>
  </conditionalFormatting>
  <conditionalFormatting sqref="C367:F367">
    <cfRule type="colorScale" priority="5">
      <colorScale>
        <cfvo type="min"/>
        <cfvo type="max"/>
        <color rgb="FFFCFCFF"/>
        <color rgb="FF63BE7B"/>
      </colorScale>
    </cfRule>
  </conditionalFormatting>
  <conditionalFormatting sqref="C402:F402">
    <cfRule type="colorScale" priority="4">
      <colorScale>
        <cfvo type="min"/>
        <cfvo type="max"/>
        <color rgb="FF63BE7B"/>
        <color rgb="FFFCFCFF"/>
      </colorScale>
    </cfRule>
  </conditionalFormatting>
  <conditionalFormatting sqref="C420:F4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430:F430">
    <cfRule type="colorScale" priority="2">
      <colorScale>
        <cfvo type="min"/>
        <cfvo type="max"/>
        <color rgb="FFFCFCFF"/>
        <color rgb="FF63BE7B"/>
      </colorScale>
    </cfRule>
  </conditionalFormatting>
  <conditionalFormatting sqref="C440:F4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C6AD-B2E5-47C8-83D7-E100F3CE66FB}">
  <dimension ref="A1:AO377"/>
  <sheetViews>
    <sheetView zoomScale="90" zoomScaleNormal="90" workbookViewId="0"/>
  </sheetViews>
  <sheetFormatPr defaultRowHeight="13.8" outlineLevelCol="1" x14ac:dyDescent="0.3"/>
  <cols>
    <col min="1" max="1" width="46.6640625" style="224" bestFit="1" customWidth="1"/>
    <col min="2" max="2" width="14" hidden="1" customWidth="1" outlineLevel="1"/>
    <col min="3" max="3" width="14" style="34" customWidth="1" collapsed="1"/>
    <col min="4" max="4" width="14" hidden="1" customWidth="1" outlineLevel="1"/>
    <col min="5" max="5" width="14" style="102" customWidth="1" collapsed="1"/>
    <col min="9" max="9" width="26.5546875" customWidth="1"/>
  </cols>
  <sheetData>
    <row r="1" spans="1:41" x14ac:dyDescent="0.3">
      <c r="A1" s="219"/>
      <c r="B1" s="32"/>
      <c r="C1" s="209"/>
      <c r="D1" s="32"/>
      <c r="E1" s="32"/>
    </row>
    <row r="2" spans="1:41" ht="18" x14ac:dyDescent="0.4">
      <c r="A2" s="220" t="s">
        <v>404</v>
      </c>
      <c r="B2" s="202"/>
      <c r="C2" s="214"/>
      <c r="D2" s="202"/>
      <c r="E2" s="202"/>
      <c r="H2" s="236" t="s">
        <v>868</v>
      </c>
      <c r="I2" s="236"/>
      <c r="J2" s="243" t="s">
        <v>5</v>
      </c>
      <c r="K2" s="243"/>
      <c r="L2" s="243"/>
      <c r="M2" s="243"/>
      <c r="N2" s="243"/>
    </row>
    <row r="3" spans="1:41" ht="14.4" x14ac:dyDescent="0.25">
      <c r="A3" s="205" t="s">
        <v>90</v>
      </c>
      <c r="B3" s="205"/>
      <c r="C3" s="205"/>
      <c r="D3" s="205"/>
      <c r="E3" s="205"/>
      <c r="H3" s="236"/>
      <c r="I3" s="236"/>
      <c r="J3" s="181">
        <v>2017</v>
      </c>
      <c r="K3" s="181">
        <v>2018</v>
      </c>
      <c r="L3" s="181">
        <v>2019</v>
      </c>
      <c r="M3" s="181">
        <v>2020</v>
      </c>
      <c r="N3" s="181">
        <v>2021</v>
      </c>
    </row>
    <row r="4" spans="1:41" ht="16.2" x14ac:dyDescent="0.4">
      <c r="A4" s="221" t="s">
        <v>161</v>
      </c>
      <c r="B4" s="204"/>
      <c r="C4" s="217"/>
      <c r="D4" s="204"/>
      <c r="E4" s="204"/>
      <c r="H4" s="244" t="s">
        <v>8</v>
      </c>
      <c r="I4" s="247"/>
      <c r="J4" s="58"/>
      <c r="K4" s="58"/>
      <c r="L4" s="58"/>
      <c r="M4" s="58"/>
      <c r="N4" s="58"/>
    </row>
    <row r="5" spans="1:41" ht="16.2" x14ac:dyDescent="0.4">
      <c r="A5" s="219"/>
      <c r="B5" s="32"/>
      <c r="C5" s="209"/>
      <c r="D5" s="32"/>
      <c r="E5" s="32"/>
      <c r="H5" s="58"/>
      <c r="I5" s="3" t="s">
        <v>966</v>
      </c>
      <c r="J5" s="98">
        <v>0.2296</v>
      </c>
      <c r="K5" s="98">
        <v>0.21210000000000001</v>
      </c>
      <c r="L5" s="98">
        <v>0.2162</v>
      </c>
      <c r="M5" s="98">
        <v>0.20380000000000001</v>
      </c>
      <c r="N5" s="98">
        <v>0.2437</v>
      </c>
    </row>
    <row r="6" spans="1:41" ht="16.2" x14ac:dyDescent="0.4">
      <c r="A6" s="219"/>
      <c r="B6" s="201" t="s">
        <v>5</v>
      </c>
      <c r="C6" s="201"/>
      <c r="D6" s="201"/>
      <c r="E6" s="201"/>
      <c r="H6" s="58"/>
      <c r="I6" s="58"/>
      <c r="J6" s="45"/>
      <c r="K6" s="45"/>
      <c r="L6" s="98"/>
      <c r="M6" s="98"/>
      <c r="N6" s="45"/>
    </row>
    <row r="7" spans="1:41" ht="16.2" x14ac:dyDescent="0.4">
      <c r="A7" s="222"/>
      <c r="B7" s="33">
        <v>44196</v>
      </c>
      <c r="C7" s="33">
        <v>44196</v>
      </c>
      <c r="D7" s="33">
        <v>44469</v>
      </c>
      <c r="E7" s="33">
        <v>44561</v>
      </c>
      <c r="H7" s="244" t="s">
        <v>12</v>
      </c>
      <c r="I7" s="247"/>
      <c r="J7" s="45"/>
      <c r="K7" s="45"/>
      <c r="L7" s="98"/>
      <c r="M7" s="98"/>
      <c r="N7" s="45"/>
    </row>
    <row r="8" spans="1:41" ht="16.2" x14ac:dyDescent="0.4">
      <c r="A8" s="223" t="s">
        <v>120</v>
      </c>
      <c r="B8" s="34"/>
      <c r="D8" s="34"/>
      <c r="E8" s="34"/>
      <c r="H8" s="58"/>
      <c r="I8" s="3" t="s">
        <v>13</v>
      </c>
      <c r="J8" s="98">
        <v>3.1099999999999999E-2</v>
      </c>
      <c r="K8" s="98">
        <v>3.2599999999999997E-2</v>
      </c>
      <c r="L8" s="98">
        <v>3.6600000000000001E-2</v>
      </c>
      <c r="M8" s="98">
        <v>5.0999999999999997E-2</v>
      </c>
      <c r="N8" s="98">
        <v>6.1899999999999997E-2</v>
      </c>
    </row>
    <row r="9" spans="1:41" ht="16.2" x14ac:dyDescent="0.4">
      <c r="A9" s="224" t="s">
        <v>91</v>
      </c>
      <c r="B9" s="34">
        <v>32161564</v>
      </c>
      <c r="C9" s="34">
        <v>32274988</v>
      </c>
      <c r="D9" s="34">
        <v>19161886</v>
      </c>
      <c r="E9" s="34">
        <v>26299978</v>
      </c>
      <c r="H9" s="58"/>
      <c r="I9" s="3" t="s">
        <v>14</v>
      </c>
      <c r="J9" s="98">
        <v>2.1000000000000001E-2</v>
      </c>
      <c r="K9" s="98">
        <v>2.1399999999999999E-2</v>
      </c>
      <c r="L9" s="98">
        <v>2.9600000000000001E-2</v>
      </c>
      <c r="M9" s="98">
        <v>3.0200000000000001E-2</v>
      </c>
      <c r="N9" s="98">
        <v>3.2899999999999999E-2</v>
      </c>
    </row>
    <row r="10" spans="1:41" ht="16.2" x14ac:dyDescent="0.4">
      <c r="A10" s="224" t="s">
        <v>92</v>
      </c>
      <c r="B10" s="34">
        <v>51530969</v>
      </c>
      <c r="C10" s="34">
        <v>51530969</v>
      </c>
      <c r="D10" s="34">
        <v>49170835</v>
      </c>
      <c r="E10" s="34">
        <v>56426573</v>
      </c>
      <c r="H10" s="58"/>
      <c r="I10" s="3" t="s">
        <v>15</v>
      </c>
      <c r="J10" s="98">
        <v>8.8000000000000005E-3</v>
      </c>
      <c r="K10" s="98">
        <v>9.1999999999999998E-3</v>
      </c>
      <c r="L10" s="98">
        <v>1.1299999999999999E-2</v>
      </c>
      <c r="M10" s="98">
        <v>7.7999999999999996E-3</v>
      </c>
      <c r="N10" s="98">
        <v>8.6E-3</v>
      </c>
    </row>
    <row r="11" spans="1:41" x14ac:dyDescent="0.3">
      <c r="A11" s="224" t="s">
        <v>254</v>
      </c>
      <c r="B11" s="34">
        <v>9154378</v>
      </c>
      <c r="C11" s="34">
        <v>12266266</v>
      </c>
      <c r="D11" s="34">
        <v>18617542</v>
      </c>
      <c r="E11" s="34">
        <v>14065097</v>
      </c>
      <c r="H11" s="58"/>
      <c r="I11" s="58"/>
      <c r="J11" s="45"/>
      <c r="K11" s="45"/>
      <c r="L11" s="98"/>
      <c r="M11" s="98"/>
      <c r="N11" s="45"/>
    </row>
    <row r="12" spans="1:41" ht="16.2" x14ac:dyDescent="0.4">
      <c r="A12" s="224" t="s">
        <v>255</v>
      </c>
      <c r="B12" s="36">
        <v>-93843</v>
      </c>
      <c r="C12" s="42">
        <v>-93843</v>
      </c>
      <c r="D12" s="36">
        <v>-69602</v>
      </c>
      <c r="E12" s="34">
        <v>-29078</v>
      </c>
      <c r="H12" s="244" t="s">
        <v>16</v>
      </c>
      <c r="I12" s="247"/>
      <c r="J12" s="45"/>
      <c r="K12" s="45"/>
      <c r="L12" s="98"/>
      <c r="M12" s="98"/>
      <c r="N12" s="45"/>
    </row>
    <row r="13" spans="1:41" s="29" customFormat="1" ht="16.2" x14ac:dyDescent="0.4">
      <c r="A13" s="224"/>
      <c r="B13" s="37">
        <v>9060535</v>
      </c>
      <c r="C13" s="37">
        <f>C11+C12</f>
        <v>12172423</v>
      </c>
      <c r="D13" s="37">
        <v>18547940</v>
      </c>
      <c r="E13" s="37">
        <f>E11+E12</f>
        <v>14036019</v>
      </c>
      <c r="H13" s="4"/>
      <c r="I13" s="3" t="s">
        <v>17</v>
      </c>
      <c r="J13" s="98">
        <v>0.20030000000000001</v>
      </c>
      <c r="K13" s="98">
        <v>0.2049</v>
      </c>
      <c r="L13" s="98">
        <v>0.19159999999999999</v>
      </c>
      <c r="M13" s="98">
        <v>0.1143</v>
      </c>
      <c r="N13" s="59">
        <v>0.15279999999999999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s="29" customFormat="1" ht="16.2" x14ac:dyDescent="0.4">
      <c r="A14" s="224"/>
      <c r="B14" s="42"/>
      <c r="C14" s="42"/>
      <c r="D14" s="42"/>
      <c r="E14" s="42"/>
      <c r="H14" s="4"/>
      <c r="I14" s="3" t="s">
        <v>18</v>
      </c>
      <c r="J14" s="98">
        <v>3.6900000000000002E-2</v>
      </c>
      <c r="K14" s="98">
        <v>3.6799999999999999E-2</v>
      </c>
      <c r="L14" s="98">
        <v>3.4200000000000001E-2</v>
      </c>
      <c r="M14" s="98">
        <v>2.07E-2</v>
      </c>
      <c r="N14" s="59">
        <v>2.52E-2</v>
      </c>
      <c r="P14" s="102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ht="16.2" x14ac:dyDescent="0.4">
      <c r="A15" s="224" t="s">
        <v>256</v>
      </c>
      <c r="B15" s="34"/>
      <c r="D15" s="34"/>
      <c r="E15" s="34"/>
      <c r="H15" s="4"/>
      <c r="I15" s="3" t="s">
        <v>19</v>
      </c>
      <c r="J15" s="98">
        <v>7.9299999999999995E-2</v>
      </c>
      <c r="K15" s="98">
        <v>7.4499999999999997E-2</v>
      </c>
      <c r="L15" s="98">
        <v>7.0199999999999999E-2</v>
      </c>
      <c r="M15" s="98">
        <v>5.7599999999999998E-2</v>
      </c>
      <c r="N15" s="59">
        <v>6.8600000000000008E-2</v>
      </c>
      <c r="P15" s="102"/>
    </row>
    <row r="16" spans="1:41" ht="16.2" x14ac:dyDescent="0.4">
      <c r="A16" s="224" t="s">
        <v>257</v>
      </c>
      <c r="B16" s="34">
        <v>66539685</v>
      </c>
      <c r="C16" s="34">
        <v>67851406</v>
      </c>
      <c r="D16" s="34">
        <v>75897876</v>
      </c>
      <c r="E16" s="34">
        <v>58982842</v>
      </c>
      <c r="H16" s="4"/>
      <c r="I16" s="3" t="s">
        <v>20</v>
      </c>
      <c r="J16" s="98">
        <v>0.69140000000000001</v>
      </c>
      <c r="K16" s="98">
        <v>0.68479999999999996</v>
      </c>
      <c r="L16" s="98">
        <v>0.70499999999999996</v>
      </c>
      <c r="M16" s="98">
        <v>0.80640000000000001</v>
      </c>
      <c r="N16" s="98">
        <v>0.76370000000000005</v>
      </c>
      <c r="P16" s="102"/>
    </row>
    <row r="17" spans="1:41" ht="16.2" x14ac:dyDescent="0.4">
      <c r="A17" s="224" t="s">
        <v>255</v>
      </c>
      <c r="B17" s="36">
        <v>-1807</v>
      </c>
      <c r="C17" s="42">
        <v>-18070</v>
      </c>
      <c r="D17" s="36">
        <v>-16989</v>
      </c>
      <c r="E17" s="42">
        <v>-6177</v>
      </c>
      <c r="H17" s="4"/>
      <c r="I17" s="3" t="s">
        <v>21</v>
      </c>
      <c r="J17" s="99">
        <f>(145529168+343420737)/(145529168+343420737+326417937)</f>
        <v>0.59966787971507951</v>
      </c>
      <c r="K17" s="99">
        <f>(178097981+379918705)/(178097981+379918705+357413513)</f>
        <v>0.60956770555479567</v>
      </c>
      <c r="L17" s="98">
        <f>(167842557+404360261)/(167842557+404360261+397547188)</f>
        <v>0.59005188394915054</v>
      </c>
      <c r="M17" s="98">
        <f>(215173088+424002382)/((215173088+424002382+423526609))</f>
        <v>0.6014625195816522</v>
      </c>
      <c r="N17" s="99">
        <f>(206443331+470156468)/(206443331+470156468+458704956)</f>
        <v>0.59596315088101603</v>
      </c>
      <c r="P17" s="102"/>
    </row>
    <row r="18" spans="1:41" s="29" customFormat="1" x14ac:dyDescent="0.3">
      <c r="A18" s="224"/>
      <c r="B18" s="37">
        <v>66521615</v>
      </c>
      <c r="C18" s="37">
        <f>SUM(C16:C17)</f>
        <v>67833336</v>
      </c>
      <c r="D18" s="37">
        <v>75880887</v>
      </c>
      <c r="E18" s="37">
        <f>SUM(E16:E17)</f>
        <v>58976665</v>
      </c>
      <c r="H18" s="58"/>
      <c r="I18" s="58"/>
      <c r="J18" s="45"/>
      <c r="K18" s="45"/>
      <c r="L18" s="98"/>
      <c r="M18" s="98"/>
      <c r="N18" s="45"/>
      <c r="P18" s="10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s="29" customFormat="1" ht="16.2" x14ac:dyDescent="0.4">
      <c r="A19" s="224"/>
      <c r="B19" s="42"/>
      <c r="C19" s="42"/>
      <c r="D19" s="42"/>
      <c r="E19" s="42"/>
      <c r="H19" s="244" t="s">
        <v>0</v>
      </c>
      <c r="I19" s="247"/>
      <c r="J19" s="45"/>
      <c r="K19" s="45"/>
      <c r="L19" s="98"/>
      <c r="M19" s="98"/>
      <c r="N19" s="45"/>
      <c r="P19" s="10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ht="16.2" x14ac:dyDescent="0.4">
      <c r="A20" s="224" t="s">
        <v>258</v>
      </c>
      <c r="B20" s="34">
        <v>327615655</v>
      </c>
      <c r="C20" s="34">
        <v>327305619</v>
      </c>
      <c r="D20" s="34">
        <v>346127617</v>
      </c>
      <c r="E20" s="34">
        <v>372048648</v>
      </c>
      <c r="H20" s="4"/>
      <c r="I20" s="3" t="s">
        <v>24</v>
      </c>
      <c r="J20" s="98">
        <v>0.88129999999999997</v>
      </c>
      <c r="K20" s="98">
        <v>0.89570000000000005</v>
      </c>
      <c r="L20" s="98">
        <v>0.93069999999999997</v>
      </c>
      <c r="M20" s="98">
        <v>0.82579999999999998</v>
      </c>
      <c r="N20" s="98">
        <v>0.83050000000000002</v>
      </c>
      <c r="P20" s="102"/>
    </row>
    <row r="21" spans="1:41" x14ac:dyDescent="0.3">
      <c r="A21" s="224" t="s">
        <v>255</v>
      </c>
      <c r="B21" s="36">
        <v>-348941</v>
      </c>
      <c r="C21" s="42">
        <v>-348941</v>
      </c>
      <c r="D21" s="36">
        <v>-41449</v>
      </c>
      <c r="E21" s="42">
        <v>-311120</v>
      </c>
      <c r="H21" s="58"/>
      <c r="I21" s="58"/>
      <c r="J21" s="45"/>
      <c r="K21" s="45"/>
      <c r="L21" s="45"/>
      <c r="M21" s="45"/>
      <c r="N21" s="45"/>
    </row>
    <row r="22" spans="1:41" s="29" customFormat="1" ht="16.2" x14ac:dyDescent="0.4">
      <c r="A22" s="224"/>
      <c r="B22" s="37">
        <v>327266714</v>
      </c>
      <c r="C22" s="37">
        <f>SUM(C20:C21)</f>
        <v>326956678</v>
      </c>
      <c r="D22" s="37">
        <v>345713127</v>
      </c>
      <c r="E22" s="37">
        <f>SUM(E20:E21)</f>
        <v>371737528</v>
      </c>
      <c r="H22" s="244" t="s">
        <v>867</v>
      </c>
      <c r="I22" s="247"/>
      <c r="J22" s="45"/>
      <c r="K22" s="45"/>
      <c r="L22" s="45"/>
      <c r="M22" s="45"/>
      <c r="N22" s="4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29" customFormat="1" ht="16.2" x14ac:dyDescent="0.4">
      <c r="A23" s="224"/>
      <c r="B23" s="42"/>
      <c r="C23" s="42"/>
      <c r="D23" s="42"/>
      <c r="E23" s="42"/>
      <c r="H23" s="58"/>
      <c r="I23" s="3" t="s">
        <v>83</v>
      </c>
      <c r="J23" s="100">
        <v>237.48</v>
      </c>
      <c r="K23" s="100">
        <v>264.95999999999998</v>
      </c>
      <c r="L23" s="100">
        <v>281.51</v>
      </c>
      <c r="M23" s="100">
        <v>152.78</v>
      </c>
      <c r="N23" s="100">
        <v>171.17</v>
      </c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</row>
    <row r="24" spans="1:41" ht="16.2" x14ac:dyDescent="0.4">
      <c r="A24" s="224" t="s">
        <v>259</v>
      </c>
      <c r="B24" s="34">
        <v>27573004</v>
      </c>
      <c r="C24" s="34">
        <v>27573004</v>
      </c>
      <c r="D24" s="34">
        <v>28952921</v>
      </c>
      <c r="E24" s="34">
        <v>29664225</v>
      </c>
      <c r="H24" s="58"/>
      <c r="I24" s="3" t="s">
        <v>866</v>
      </c>
      <c r="J24" s="100">
        <v>1370.44</v>
      </c>
      <c r="K24" s="100">
        <v>1517.25</v>
      </c>
      <c r="L24" s="100">
        <v>1709.77</v>
      </c>
      <c r="M24" s="100">
        <v>1637.11</v>
      </c>
      <c r="N24" s="100">
        <v>1896.53</v>
      </c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</row>
    <row r="25" spans="1:41" ht="16.2" x14ac:dyDescent="0.4">
      <c r="A25" s="224" t="s">
        <v>255</v>
      </c>
      <c r="B25" s="36">
        <v>-1326190</v>
      </c>
      <c r="C25" s="42">
        <v>-1326190</v>
      </c>
      <c r="D25" s="36">
        <v>-1151260</v>
      </c>
      <c r="E25" s="42">
        <v>-1142349</v>
      </c>
      <c r="H25" s="58"/>
      <c r="I25" s="3" t="s">
        <v>865</v>
      </c>
      <c r="J25" s="100">
        <v>15.33</v>
      </c>
      <c r="K25" s="100">
        <v>13.81</v>
      </c>
      <c r="L25" s="100">
        <v>15.63</v>
      </c>
      <c r="M25" s="100">
        <v>27.29</v>
      </c>
      <c r="N25" s="100">
        <v>24.01</v>
      </c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</row>
    <row r="26" spans="1:41" s="29" customFormat="1" ht="16.2" x14ac:dyDescent="0.4">
      <c r="A26" s="224"/>
      <c r="B26" s="37">
        <v>26246814</v>
      </c>
      <c r="C26" s="37">
        <f>SUM(C24:C25)</f>
        <v>26246814</v>
      </c>
      <c r="D26" s="37">
        <v>27801661</v>
      </c>
      <c r="E26" s="37">
        <f>SUM(E24:E25)</f>
        <v>28521876</v>
      </c>
      <c r="H26" s="58"/>
      <c r="I26" s="3" t="s">
        <v>84</v>
      </c>
      <c r="J26" s="100">
        <v>2.66</v>
      </c>
      <c r="K26" s="100">
        <v>2.41</v>
      </c>
      <c r="L26" s="100">
        <v>2.57</v>
      </c>
      <c r="M26" s="100">
        <v>2.5499999999999998</v>
      </c>
      <c r="N26" s="100">
        <v>2.17</v>
      </c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</row>
    <row r="27" spans="1:41" s="29" customFormat="1" x14ac:dyDescent="0.3">
      <c r="A27" s="224"/>
      <c r="B27" s="42"/>
      <c r="C27" s="42"/>
      <c r="D27" s="42"/>
      <c r="E27" s="42"/>
      <c r="H27" s="58"/>
      <c r="I27" s="58"/>
      <c r="J27" s="58"/>
      <c r="K27" s="58"/>
      <c r="L27" s="58"/>
      <c r="M27" s="58"/>
      <c r="N27" s="58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</row>
    <row r="28" spans="1:41" x14ac:dyDescent="0.3">
      <c r="A28" s="224" t="s">
        <v>260</v>
      </c>
      <c r="B28" s="34"/>
      <c r="D28" s="34"/>
      <c r="E28" s="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</row>
    <row r="29" spans="1:41" x14ac:dyDescent="0.3">
      <c r="A29" s="224" t="s">
        <v>261</v>
      </c>
      <c r="B29" s="34">
        <v>46818568</v>
      </c>
      <c r="C29" s="34">
        <v>46818568</v>
      </c>
      <c r="D29" s="34">
        <v>30855719</v>
      </c>
      <c r="E29" s="34">
        <v>54915498</v>
      </c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</row>
    <row r="30" spans="1:41" x14ac:dyDescent="0.3">
      <c r="A30" s="224" t="s">
        <v>262</v>
      </c>
      <c r="B30" s="34">
        <v>1576659</v>
      </c>
      <c r="C30" s="34">
        <v>1576659</v>
      </c>
      <c r="D30" s="34">
        <v>1085739</v>
      </c>
      <c r="E30" s="34">
        <v>730083</v>
      </c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4"/>
    </row>
    <row r="31" spans="1:41" x14ac:dyDescent="0.3">
      <c r="A31" s="224" t="s">
        <v>263</v>
      </c>
      <c r="B31" s="34">
        <v>899458207</v>
      </c>
      <c r="C31" s="34">
        <v>943787634</v>
      </c>
      <c r="D31" s="34">
        <v>1017005188</v>
      </c>
      <c r="E31" s="34">
        <v>994416523</v>
      </c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</row>
    <row r="32" spans="1:41" x14ac:dyDescent="0.3">
      <c r="A32" s="224" t="s">
        <v>255</v>
      </c>
      <c r="B32" s="36">
        <v>-65165002</v>
      </c>
      <c r="C32" s="36">
        <v>-66810179</v>
      </c>
      <c r="D32" s="36">
        <v>-83716299</v>
      </c>
      <c r="E32" s="36">
        <v>-84833734</v>
      </c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</row>
    <row r="33" spans="1:41" x14ac:dyDescent="0.3">
      <c r="B33" s="37">
        <v>834293205</v>
      </c>
      <c r="C33" s="37">
        <f>C31+C32</f>
        <v>876977455</v>
      </c>
      <c r="D33" s="37">
        <v>933288889</v>
      </c>
      <c r="E33" s="37">
        <f>E31+E32</f>
        <v>909582789</v>
      </c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</row>
    <row r="34" spans="1:41" x14ac:dyDescent="0.3">
      <c r="B34" s="34"/>
      <c r="D34" s="34"/>
      <c r="E34" s="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</row>
    <row r="35" spans="1:41" x14ac:dyDescent="0.3">
      <c r="A35" s="224" t="s">
        <v>264</v>
      </c>
      <c r="B35" s="34">
        <v>38915673</v>
      </c>
      <c r="C35" s="34">
        <v>49065478</v>
      </c>
      <c r="D35" s="34">
        <v>9419034</v>
      </c>
      <c r="E35" s="34">
        <v>9159501</v>
      </c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</row>
    <row r="36" spans="1:41" x14ac:dyDescent="0.3">
      <c r="A36" s="224" t="s">
        <v>255</v>
      </c>
      <c r="B36" s="36">
        <v>-1449489</v>
      </c>
      <c r="C36" s="36">
        <v>-2582167</v>
      </c>
      <c r="D36" s="36">
        <v>-1486659</v>
      </c>
      <c r="E36" s="36">
        <v>-1410907</v>
      </c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</row>
    <row r="37" spans="1:41" s="29" customFormat="1" x14ac:dyDescent="0.3">
      <c r="A37" s="224"/>
      <c r="B37" s="37">
        <v>37466184</v>
      </c>
      <c r="C37" s="37">
        <f>SUM(C35:C36)</f>
        <v>46483311</v>
      </c>
      <c r="D37" s="37">
        <v>7932375</v>
      </c>
      <c r="E37" s="37">
        <f>SUM(E35:E36)</f>
        <v>7748594</v>
      </c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4"/>
      <c r="AM37" s="234"/>
      <c r="AN37" s="234"/>
      <c r="AO37" s="234"/>
    </row>
    <row r="38" spans="1:41" s="29" customFormat="1" ht="16.2" x14ac:dyDescent="0.4">
      <c r="A38" s="224"/>
      <c r="B38" s="42"/>
      <c r="C38" s="42"/>
      <c r="D38" s="42"/>
      <c r="E38" s="42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45" t="s">
        <v>0</v>
      </c>
      <c r="AI38" s="245"/>
      <c r="AJ38" s="245"/>
      <c r="AK38" s="245"/>
      <c r="AL38" s="245"/>
      <c r="AM38" s="245"/>
      <c r="AN38" s="245"/>
      <c r="AO38" s="234"/>
    </row>
    <row r="39" spans="1:41" x14ac:dyDescent="0.3">
      <c r="A39" s="224" t="s">
        <v>265</v>
      </c>
      <c r="B39" s="34">
        <v>3619224</v>
      </c>
      <c r="C39" s="34">
        <v>27339856</v>
      </c>
      <c r="D39" s="34">
        <v>4467422</v>
      </c>
      <c r="E39" s="34">
        <v>39291429</v>
      </c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4"/>
      <c r="AN39" s="234"/>
      <c r="AO39" s="234"/>
    </row>
    <row r="40" spans="1:41" x14ac:dyDescent="0.3">
      <c r="A40" s="224" t="s">
        <v>255</v>
      </c>
      <c r="B40" s="36">
        <v>-21306</v>
      </c>
      <c r="C40" s="36">
        <v>-1002307</v>
      </c>
      <c r="D40" s="36">
        <v>-20151</v>
      </c>
      <c r="E40" s="36">
        <v>-1584776</v>
      </c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</row>
    <row r="41" spans="1:41" s="29" customFormat="1" x14ac:dyDescent="0.3">
      <c r="A41" s="224"/>
      <c r="B41" s="37">
        <v>3406164</v>
      </c>
      <c r="C41" s="37">
        <f>SUM(C39:C40)</f>
        <v>26337549</v>
      </c>
      <c r="D41" s="37">
        <v>4265912</v>
      </c>
      <c r="E41" s="37">
        <f>SUM(E39:E40)</f>
        <v>37706653</v>
      </c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</row>
    <row r="42" spans="1:41" s="29" customFormat="1" x14ac:dyDescent="0.3">
      <c r="A42" s="224"/>
      <c r="B42" s="42"/>
      <c r="C42" s="42"/>
      <c r="D42" s="42"/>
      <c r="E42" s="42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</row>
    <row r="43" spans="1:41" x14ac:dyDescent="0.3">
      <c r="A43" s="224" t="s">
        <v>266</v>
      </c>
      <c r="B43" s="34">
        <v>6817436</v>
      </c>
      <c r="C43" s="34">
        <v>6817436</v>
      </c>
      <c r="D43" s="34">
        <v>5890115</v>
      </c>
      <c r="E43" s="34">
        <v>9554238</v>
      </c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</row>
    <row r="44" spans="1:41" x14ac:dyDescent="0.3">
      <c r="A44" s="224" t="s">
        <v>255</v>
      </c>
      <c r="B44" s="36">
        <v>-54626</v>
      </c>
      <c r="C44" s="36">
        <v>-546260</v>
      </c>
      <c r="D44" s="36">
        <v>-205949</v>
      </c>
      <c r="E44" s="36">
        <v>-488233</v>
      </c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</row>
    <row r="45" spans="1:41" s="29" customFormat="1" x14ac:dyDescent="0.3">
      <c r="A45" s="224"/>
      <c r="B45" s="37">
        <v>6271176</v>
      </c>
      <c r="C45" s="37">
        <f>SUM(C43:C44)</f>
        <v>6271176</v>
      </c>
      <c r="D45" s="37">
        <v>5684166</v>
      </c>
      <c r="E45" s="37">
        <f>SUM(E43:E44)</f>
        <v>9066005</v>
      </c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</row>
    <row r="46" spans="1:41" s="29" customFormat="1" x14ac:dyDescent="0.3">
      <c r="A46" s="224"/>
      <c r="B46" s="42"/>
      <c r="C46" s="42"/>
      <c r="D46" s="42"/>
      <c r="E46" s="42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</row>
    <row r="47" spans="1:41" x14ac:dyDescent="0.3">
      <c r="A47" s="224" t="s">
        <v>267</v>
      </c>
      <c r="B47" s="36">
        <v>1489800</v>
      </c>
      <c r="C47" s="36">
        <v>1519699</v>
      </c>
      <c r="D47" s="36">
        <v>5807436</v>
      </c>
      <c r="E47" s="36">
        <v>6086062</v>
      </c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</row>
    <row r="48" spans="1:41" s="191" customFormat="1" x14ac:dyDescent="0.3">
      <c r="A48" s="225" t="s">
        <v>255</v>
      </c>
      <c r="B48" s="36"/>
      <c r="C48" s="37">
        <v>-19370</v>
      </c>
      <c r="D48" s="37"/>
      <c r="E48" s="37">
        <v>-14335</v>
      </c>
      <c r="G48"/>
      <c r="H48"/>
      <c r="I48"/>
      <c r="J48"/>
      <c r="K48"/>
      <c r="L48"/>
      <c r="M48"/>
      <c r="N48"/>
      <c r="O48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</row>
    <row r="49" spans="1:41" s="29" customFormat="1" x14ac:dyDescent="0.3">
      <c r="A49" s="224"/>
      <c r="B49" s="37">
        <v>1489800</v>
      </c>
      <c r="C49" s="36">
        <f>SUM(C47:C48)</f>
        <v>1500329</v>
      </c>
      <c r="D49" s="36">
        <v>5807436</v>
      </c>
      <c r="E49" s="36">
        <f>SUM(E47:E48)</f>
        <v>6071727</v>
      </c>
      <c r="G49"/>
      <c r="H49"/>
      <c r="I49"/>
      <c r="J49"/>
      <c r="K49"/>
      <c r="L49"/>
      <c r="M49"/>
      <c r="N49"/>
      <c r="O49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</row>
    <row r="50" spans="1:41" x14ac:dyDescent="0.3">
      <c r="A50" s="224" t="s">
        <v>268</v>
      </c>
      <c r="B50" s="34"/>
      <c r="D50" s="34"/>
      <c r="E50" s="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</row>
    <row r="51" spans="1:41" x14ac:dyDescent="0.3">
      <c r="A51" s="224" t="s">
        <v>269</v>
      </c>
      <c r="B51" s="34">
        <v>46837964</v>
      </c>
      <c r="C51" s="34">
        <v>60884854</v>
      </c>
      <c r="D51" s="34">
        <v>65517577</v>
      </c>
      <c r="E51" s="34">
        <v>65038484</v>
      </c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4"/>
      <c r="AN51" s="234"/>
      <c r="AO51" s="234"/>
    </row>
    <row r="52" spans="1:41" x14ac:dyDescent="0.3">
      <c r="A52" s="224" t="s">
        <v>270</v>
      </c>
      <c r="B52" s="36">
        <v>-14652804</v>
      </c>
      <c r="C52" s="36">
        <v>-17178222</v>
      </c>
      <c r="D52" s="36">
        <v>-18996058</v>
      </c>
      <c r="E52" s="36">
        <v>-17068297</v>
      </c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</row>
    <row r="53" spans="1:41" x14ac:dyDescent="0.3">
      <c r="A53" s="224" t="s">
        <v>271</v>
      </c>
      <c r="B53" s="37">
        <v>32185160</v>
      </c>
      <c r="C53" s="37">
        <f>SUM(C51:C52)</f>
        <v>43706632</v>
      </c>
      <c r="D53" s="37">
        <v>46521519</v>
      </c>
      <c r="E53" s="37">
        <f>SUM(E51:E52)</f>
        <v>47970187</v>
      </c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</row>
    <row r="54" spans="1:41" s="29" customFormat="1" x14ac:dyDescent="0.3">
      <c r="A54" s="224"/>
      <c r="B54" s="34"/>
      <c r="C54" s="34"/>
      <c r="D54" s="34"/>
      <c r="E54" s="34"/>
      <c r="G54"/>
      <c r="H54"/>
      <c r="I54"/>
      <c r="J54"/>
      <c r="K54"/>
      <c r="L54"/>
      <c r="M54"/>
      <c r="N54"/>
      <c r="O5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</row>
    <row r="55" spans="1:41" x14ac:dyDescent="0.3">
      <c r="A55" s="224" t="s">
        <v>272</v>
      </c>
      <c r="B55" s="34">
        <v>8313545</v>
      </c>
      <c r="C55" s="34">
        <v>9885990</v>
      </c>
      <c r="D55" s="34">
        <v>13590924</v>
      </c>
      <c r="E55" s="34">
        <v>16284898</v>
      </c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</row>
    <row r="56" spans="1:41" x14ac:dyDescent="0.3">
      <c r="A56" s="224" t="s">
        <v>273</v>
      </c>
      <c r="B56" s="36">
        <v>27195956</v>
      </c>
      <c r="C56" s="36">
        <v>33492467</v>
      </c>
      <c r="D56" s="36">
        <v>34463266</v>
      </c>
      <c r="E56" s="36">
        <v>32022666</v>
      </c>
    </row>
    <row r="57" spans="1:41" ht="14.4" thickBot="1" x14ac:dyDescent="0.35">
      <c r="A57" s="223" t="s">
        <v>274</v>
      </c>
      <c r="B57" s="40">
        <v>1511804628</v>
      </c>
      <c r="C57" s="40">
        <v>1610065344</v>
      </c>
      <c r="D57" s="40">
        <v>1619772281</v>
      </c>
      <c r="E57" s="40">
        <v>1678097734</v>
      </c>
    </row>
    <row r="58" spans="1:41" ht="14.4" thickTop="1" x14ac:dyDescent="0.3"/>
    <row r="59" spans="1:41" x14ac:dyDescent="0.3">
      <c r="A59" s="223" t="s">
        <v>275</v>
      </c>
      <c r="B59" s="34"/>
      <c r="D59" s="34"/>
      <c r="E59" s="34"/>
    </row>
    <row r="60" spans="1:41" x14ac:dyDescent="0.3">
      <c r="A60" s="223" t="s">
        <v>276</v>
      </c>
      <c r="B60" s="34"/>
      <c r="D60" s="34"/>
      <c r="E60" s="34"/>
    </row>
    <row r="61" spans="1:41" x14ac:dyDescent="0.3">
      <c r="A61" s="223" t="s">
        <v>121</v>
      </c>
      <c r="B61" s="34"/>
      <c r="D61" s="34"/>
      <c r="E61" s="34"/>
    </row>
    <row r="62" spans="1:41" x14ac:dyDescent="0.3">
      <c r="A62" s="224" t="s">
        <v>277</v>
      </c>
      <c r="B62" s="34">
        <v>11845910</v>
      </c>
      <c r="C62" s="34">
        <v>15473574</v>
      </c>
      <c r="D62" s="34">
        <v>9354672</v>
      </c>
      <c r="E62" s="34">
        <v>18735387</v>
      </c>
    </row>
    <row r="63" spans="1:41" x14ac:dyDescent="0.3">
      <c r="A63" s="224" t="s">
        <v>278</v>
      </c>
      <c r="B63" s="34"/>
      <c r="D63" s="34"/>
      <c r="E63" s="34"/>
    </row>
    <row r="64" spans="1:41" x14ac:dyDescent="0.3">
      <c r="A64" s="224" t="s">
        <v>279</v>
      </c>
      <c r="B64" s="34">
        <v>185151229</v>
      </c>
      <c r="C64" s="34">
        <v>184848351</v>
      </c>
      <c r="D64" s="34">
        <v>206443331</v>
      </c>
      <c r="E64" s="34">
        <v>220590197</v>
      </c>
    </row>
    <row r="65" spans="1:5" x14ac:dyDescent="0.3">
      <c r="A65" s="224" t="s">
        <v>280</v>
      </c>
      <c r="B65" s="34">
        <v>6303202</v>
      </c>
      <c r="C65" s="34">
        <v>6258078</v>
      </c>
      <c r="D65" s="34"/>
    </row>
    <row r="66" spans="1:5" x14ac:dyDescent="0.3">
      <c r="A66" s="224" t="s">
        <v>281</v>
      </c>
      <c r="B66" s="34">
        <v>460453588</v>
      </c>
      <c r="C66" s="34">
        <v>460671367</v>
      </c>
      <c r="D66" s="34">
        <v>470156468</v>
      </c>
      <c r="E66" s="34">
        <v>497676739</v>
      </c>
    </row>
    <row r="67" spans="1:5" x14ac:dyDescent="0.3">
      <c r="A67" s="224" t="s">
        <v>282</v>
      </c>
      <c r="B67" s="34">
        <v>9247604</v>
      </c>
      <c r="C67" s="34">
        <v>9247604</v>
      </c>
      <c r="D67" s="34"/>
    </row>
    <row r="68" spans="1:5" x14ac:dyDescent="0.3">
      <c r="A68" s="224" t="s">
        <v>283</v>
      </c>
      <c r="B68" s="36">
        <v>426399550</v>
      </c>
      <c r="C68" s="42">
        <v>426399550</v>
      </c>
      <c r="D68" s="36">
        <v>458704956</v>
      </c>
      <c r="E68" s="34">
        <v>420476279</v>
      </c>
    </row>
    <row r="69" spans="1:5" x14ac:dyDescent="0.3">
      <c r="A69" s="224" t="s">
        <v>284</v>
      </c>
      <c r="B69" s="37">
        <v>1087555173</v>
      </c>
      <c r="C69" s="37">
        <v>1087424950</v>
      </c>
      <c r="D69" s="37">
        <v>1135304755</v>
      </c>
      <c r="E69" s="37">
        <v>1138743215</v>
      </c>
    </row>
    <row r="70" spans="1:5" s="29" customFormat="1" x14ac:dyDescent="0.3">
      <c r="A70" s="224"/>
      <c r="B70" s="34"/>
      <c r="C70" s="34"/>
      <c r="D70" s="34"/>
      <c r="E70" s="34"/>
    </row>
    <row r="71" spans="1:5" x14ac:dyDescent="0.3">
      <c r="A71" s="224" t="s">
        <v>285</v>
      </c>
      <c r="B71" s="34"/>
      <c r="D71" s="34"/>
      <c r="E71" s="34"/>
    </row>
    <row r="72" spans="1:5" x14ac:dyDescent="0.3">
      <c r="A72" s="224" t="s">
        <v>286</v>
      </c>
      <c r="B72" s="34">
        <v>23785996</v>
      </c>
      <c r="C72" s="34">
        <v>23785997</v>
      </c>
      <c r="D72" s="34">
        <v>4473746</v>
      </c>
      <c r="E72" s="34">
        <v>13329434</v>
      </c>
    </row>
    <row r="73" spans="1:5" x14ac:dyDescent="0.3">
      <c r="A73" s="224" t="s">
        <v>287</v>
      </c>
      <c r="B73" s="34"/>
      <c r="D73" s="34"/>
    </row>
    <row r="74" spans="1:5" x14ac:dyDescent="0.3">
      <c r="A74" s="224" t="s">
        <v>288</v>
      </c>
      <c r="B74" s="34">
        <v>40478672</v>
      </c>
      <c r="C74" s="34">
        <v>40478672</v>
      </c>
      <c r="D74" s="34">
        <v>6546882</v>
      </c>
      <c r="E74" s="34">
        <v>29408508</v>
      </c>
    </row>
    <row r="75" spans="1:5" x14ac:dyDescent="0.3">
      <c r="A75" s="224" t="s">
        <v>289</v>
      </c>
      <c r="B75" s="34">
        <v>407774</v>
      </c>
      <c r="C75" s="34">
        <v>407774</v>
      </c>
      <c r="D75" s="34">
        <v>28354</v>
      </c>
      <c r="E75" s="34">
        <v>199695</v>
      </c>
    </row>
    <row r="76" spans="1:5" x14ac:dyDescent="0.3">
      <c r="A76" s="224" t="s">
        <v>290</v>
      </c>
      <c r="B76" s="34">
        <v>6817436</v>
      </c>
      <c r="C76" s="34">
        <v>6817436</v>
      </c>
      <c r="D76" s="34">
        <v>5890115</v>
      </c>
      <c r="E76" s="34">
        <v>9554238</v>
      </c>
    </row>
    <row r="77" spans="1:5" x14ac:dyDescent="0.3">
      <c r="A77" s="224" t="s">
        <v>291</v>
      </c>
      <c r="B77" s="34">
        <v>1400638</v>
      </c>
      <c r="C77" s="34">
        <v>1949356</v>
      </c>
      <c r="D77" s="34">
        <v>5715909</v>
      </c>
      <c r="E77" s="34">
        <v>4214318</v>
      </c>
    </row>
    <row r="78" spans="1:5" x14ac:dyDescent="0.3">
      <c r="A78" s="224" t="s">
        <v>292</v>
      </c>
      <c r="B78" s="34">
        <v>34489091</v>
      </c>
      <c r="C78" s="34">
        <v>57757028</v>
      </c>
      <c r="D78" s="34">
        <v>57409750</v>
      </c>
      <c r="E78" s="34">
        <v>55306697</v>
      </c>
    </row>
    <row r="79" spans="1:5" x14ac:dyDescent="0.3">
      <c r="A79" s="224" t="s">
        <v>293</v>
      </c>
      <c r="B79" s="34">
        <v>35968985</v>
      </c>
      <c r="C79" s="34">
        <v>72164236</v>
      </c>
      <c r="D79" s="34">
        <v>62171446</v>
      </c>
      <c r="E79" s="34">
        <v>68458547</v>
      </c>
    </row>
    <row r="80" spans="1:5" x14ac:dyDescent="0.3">
      <c r="A80" s="224" t="s">
        <v>294</v>
      </c>
      <c r="B80" s="34"/>
      <c r="D80" s="34"/>
    </row>
    <row r="81" spans="1:5" x14ac:dyDescent="0.3">
      <c r="A81" s="224" t="s">
        <v>295</v>
      </c>
      <c r="B81" s="34">
        <v>3681709</v>
      </c>
      <c r="C81" s="34">
        <v>3681709</v>
      </c>
      <c r="D81" s="34">
        <v>6287811</v>
      </c>
      <c r="E81" s="34">
        <v>7000268</v>
      </c>
    </row>
    <row r="82" spans="1:5" x14ac:dyDescent="0.3">
      <c r="A82" s="224" t="s">
        <v>296</v>
      </c>
      <c r="B82" s="34">
        <v>10821083</v>
      </c>
      <c r="C82" s="34">
        <v>13435842</v>
      </c>
      <c r="D82" s="34">
        <v>14471532</v>
      </c>
      <c r="E82" s="34">
        <v>18105921</v>
      </c>
    </row>
    <row r="83" spans="1:5" x14ac:dyDescent="0.3">
      <c r="A83" s="224" t="s">
        <v>297</v>
      </c>
      <c r="B83" s="34">
        <v>19628417</v>
      </c>
      <c r="C83" s="34">
        <v>22259520</v>
      </c>
      <c r="D83" s="34">
        <v>31078312</v>
      </c>
      <c r="E83" s="34">
        <v>22753327</v>
      </c>
    </row>
    <row r="84" spans="1:5" x14ac:dyDescent="0.3">
      <c r="A84" s="224" t="s">
        <v>298</v>
      </c>
      <c r="B84" s="34"/>
      <c r="D84" s="34"/>
    </row>
    <row r="85" spans="1:5" x14ac:dyDescent="0.3">
      <c r="A85" s="224" t="s">
        <v>299</v>
      </c>
      <c r="B85" s="36">
        <v>1465392</v>
      </c>
      <c r="C85" s="37">
        <v>1465392</v>
      </c>
      <c r="D85" s="37">
        <v>501039</v>
      </c>
      <c r="E85" s="37">
        <v>501375</v>
      </c>
    </row>
    <row r="86" spans="1:5" ht="14.4" thickBot="1" x14ac:dyDescent="0.35">
      <c r="A86" s="223" t="s">
        <v>300</v>
      </c>
      <c r="B86" s="40">
        <v>1278346276</v>
      </c>
      <c r="C86" s="40">
        <v>1347101488</v>
      </c>
      <c r="D86" s="40">
        <v>1339489509</v>
      </c>
      <c r="E86" s="40">
        <v>1386310930</v>
      </c>
    </row>
    <row r="87" spans="1:5" ht="14.4" thickTop="1" x14ac:dyDescent="0.3">
      <c r="B87" s="34"/>
      <c r="D87" s="34"/>
      <c r="E87" s="34"/>
    </row>
    <row r="88" spans="1:5" x14ac:dyDescent="0.3">
      <c r="A88" s="223" t="s">
        <v>138</v>
      </c>
      <c r="B88" s="34"/>
      <c r="D88" s="34"/>
      <c r="E88" s="34"/>
    </row>
    <row r="89" spans="1:5" x14ac:dyDescent="0.3">
      <c r="A89" s="224" t="s">
        <v>301</v>
      </c>
      <c r="B89" s="34">
        <v>1623563</v>
      </c>
      <c r="C89" s="34">
        <v>1623563</v>
      </c>
      <c r="D89" s="34"/>
      <c r="E89" s="34"/>
    </row>
    <row r="90" spans="1:5" x14ac:dyDescent="0.3">
      <c r="A90" s="224" t="s">
        <v>302</v>
      </c>
      <c r="B90" s="34">
        <v>6147015</v>
      </c>
      <c r="C90" s="34">
        <v>6147015</v>
      </c>
      <c r="D90" s="34"/>
      <c r="E90" s="34"/>
    </row>
    <row r="91" spans="1:5" x14ac:dyDescent="0.3">
      <c r="A91" s="224" t="s">
        <v>303</v>
      </c>
      <c r="B91" s="36">
        <v>25776398</v>
      </c>
      <c r="C91" s="36">
        <v>25726398</v>
      </c>
      <c r="D91" s="36"/>
      <c r="E91" s="42"/>
    </row>
    <row r="92" spans="1:5" x14ac:dyDescent="0.3">
      <c r="A92" s="223" t="s">
        <v>304</v>
      </c>
      <c r="B92" s="39">
        <v>33546976</v>
      </c>
      <c r="C92" s="39">
        <v>33496976</v>
      </c>
      <c r="D92" s="37"/>
      <c r="E92" s="37"/>
    </row>
    <row r="93" spans="1:5" x14ac:dyDescent="0.3">
      <c r="B93" s="34"/>
      <c r="D93" s="34"/>
      <c r="E93" s="34"/>
    </row>
    <row r="94" spans="1:5" x14ac:dyDescent="0.3">
      <c r="A94" s="223" t="s">
        <v>139</v>
      </c>
      <c r="B94" s="34"/>
      <c r="D94" s="34"/>
      <c r="E94" s="34"/>
    </row>
    <row r="95" spans="1:5" x14ac:dyDescent="0.3">
      <c r="A95" s="224" t="s">
        <v>305</v>
      </c>
      <c r="B95" s="34"/>
      <c r="D95" s="34"/>
      <c r="E95" s="34"/>
    </row>
    <row r="96" spans="1:5" x14ac:dyDescent="0.3">
      <c r="A96" s="224" t="s">
        <v>306</v>
      </c>
      <c r="B96" s="34"/>
      <c r="D96" s="34"/>
      <c r="E96" s="34"/>
    </row>
    <row r="97" spans="1:14" x14ac:dyDescent="0.3">
      <c r="A97" s="224" t="s">
        <v>307</v>
      </c>
      <c r="B97" s="34"/>
      <c r="D97" s="34"/>
      <c r="E97" s="34"/>
    </row>
    <row r="98" spans="1:14" x14ac:dyDescent="0.3">
      <c r="A98" s="224" t="s">
        <v>308</v>
      </c>
      <c r="B98" s="34"/>
      <c r="D98" s="34"/>
      <c r="E98" s="34"/>
    </row>
    <row r="99" spans="1:14" x14ac:dyDescent="0.3">
      <c r="A99" s="224" t="s">
        <v>309</v>
      </c>
      <c r="B99" s="34"/>
      <c r="D99" s="34"/>
      <c r="E99" s="34"/>
    </row>
    <row r="100" spans="1:14" x14ac:dyDescent="0.3">
      <c r="A100" s="224" t="s">
        <v>310</v>
      </c>
      <c r="B100" s="34"/>
      <c r="D100" s="34"/>
      <c r="E100" s="34"/>
    </row>
    <row r="101" spans="1:14" x14ac:dyDescent="0.3">
      <c r="A101" s="224" t="s">
        <v>311</v>
      </c>
      <c r="B101" s="34"/>
      <c r="D101" s="34"/>
      <c r="E101" s="34"/>
    </row>
    <row r="102" spans="1:14" x14ac:dyDescent="0.3">
      <c r="A102" s="224" t="s">
        <v>312</v>
      </c>
      <c r="B102" s="34"/>
      <c r="D102" s="34"/>
      <c r="E102" s="34"/>
    </row>
    <row r="103" spans="1:14" x14ac:dyDescent="0.3">
      <c r="A103" s="224" t="s">
        <v>313</v>
      </c>
      <c r="B103" s="34"/>
      <c r="D103" s="34"/>
      <c r="E103" s="34"/>
    </row>
    <row r="104" spans="1:14" x14ac:dyDescent="0.3">
      <c r="A104" s="224" t="s">
        <v>314</v>
      </c>
      <c r="B104" s="34"/>
      <c r="D104" s="34"/>
      <c r="E104" s="34"/>
    </row>
    <row r="105" spans="1:14" x14ac:dyDescent="0.3">
      <c r="A105" s="224" t="s">
        <v>315</v>
      </c>
      <c r="B105" s="34"/>
      <c r="D105" s="34"/>
      <c r="E105" s="34"/>
    </row>
    <row r="106" spans="1:14" x14ac:dyDescent="0.3">
      <c r="A106" s="224" t="s">
        <v>316</v>
      </c>
      <c r="B106" s="34"/>
      <c r="D106" s="34"/>
      <c r="E106" s="34"/>
    </row>
    <row r="107" spans="1:14" ht="16.2" x14ac:dyDescent="0.4">
      <c r="A107" s="224" t="s">
        <v>317</v>
      </c>
      <c r="B107" s="34"/>
      <c r="D107" s="34"/>
      <c r="E107" s="34"/>
      <c r="H107" s="245" t="s">
        <v>16</v>
      </c>
      <c r="I107" s="245"/>
      <c r="J107" s="245"/>
      <c r="K107" s="245"/>
      <c r="L107" s="245"/>
      <c r="M107" s="245"/>
      <c r="N107" s="245"/>
    </row>
    <row r="108" spans="1:14" x14ac:dyDescent="0.3">
      <c r="A108" s="224" t="s">
        <v>314</v>
      </c>
      <c r="B108" s="34"/>
      <c r="D108" s="34"/>
      <c r="E108" s="34"/>
    </row>
    <row r="109" spans="1:14" x14ac:dyDescent="0.3">
      <c r="A109" s="224" t="s">
        <v>318</v>
      </c>
      <c r="B109" s="34"/>
      <c r="D109" s="34"/>
      <c r="E109" s="34"/>
    </row>
    <row r="110" spans="1:14" x14ac:dyDescent="0.3">
      <c r="A110" s="224" t="s">
        <v>311</v>
      </c>
      <c r="B110" s="34"/>
      <c r="D110" s="34"/>
      <c r="E110" s="34"/>
    </row>
    <row r="111" spans="1:14" x14ac:dyDescent="0.3">
      <c r="A111" s="224" t="s">
        <v>319</v>
      </c>
      <c r="B111" s="34">
        <v>6167291</v>
      </c>
      <c r="C111" s="34">
        <v>6167291</v>
      </c>
      <c r="D111" s="34">
        <v>7577950</v>
      </c>
      <c r="E111" s="34">
        <v>7577950</v>
      </c>
    </row>
    <row r="112" spans="1:14" x14ac:dyDescent="0.3">
      <c r="A112" s="224" t="s">
        <v>141</v>
      </c>
      <c r="B112" s="34">
        <v>3411813</v>
      </c>
      <c r="C112" s="34">
        <v>34411813</v>
      </c>
      <c r="D112" s="34">
        <v>68167658</v>
      </c>
      <c r="E112" s="34">
        <v>76242898</v>
      </c>
    </row>
    <row r="113" spans="1:5" x14ac:dyDescent="0.3">
      <c r="A113" s="224" t="s">
        <v>320</v>
      </c>
      <c r="B113" s="34">
        <v>17099207</v>
      </c>
      <c r="C113" s="34">
        <v>17099207</v>
      </c>
      <c r="D113" s="34">
        <v>25083044</v>
      </c>
      <c r="E113" s="34">
        <v>17006230</v>
      </c>
    </row>
    <row r="114" spans="1:5" s="29" customFormat="1" x14ac:dyDescent="0.3">
      <c r="A114" s="224"/>
      <c r="B114" s="34"/>
      <c r="C114" s="34"/>
      <c r="D114" s="34"/>
      <c r="E114" s="34"/>
    </row>
    <row r="115" spans="1:5" x14ac:dyDescent="0.3">
      <c r="A115" s="224" t="s">
        <v>321</v>
      </c>
      <c r="B115" s="34"/>
      <c r="D115" s="34"/>
      <c r="E115" s="34"/>
    </row>
    <row r="116" spans="1:5" x14ac:dyDescent="0.3">
      <c r="A116" s="224" t="s">
        <v>322</v>
      </c>
      <c r="B116" s="34">
        <v>-54749</v>
      </c>
      <c r="C116" s="34">
        <v>-54749</v>
      </c>
      <c r="D116" s="34">
        <v>-74474</v>
      </c>
      <c r="E116" s="34">
        <v>-115975</v>
      </c>
    </row>
    <row r="117" spans="1:5" s="29" customFormat="1" x14ac:dyDescent="0.3">
      <c r="A117" s="224"/>
      <c r="B117" s="34"/>
      <c r="C117" s="34"/>
      <c r="D117" s="34"/>
      <c r="E117" s="34"/>
    </row>
    <row r="118" spans="1:5" x14ac:dyDescent="0.3">
      <c r="A118" s="224" t="s">
        <v>323</v>
      </c>
      <c r="B118" s="34"/>
      <c r="D118" s="34"/>
      <c r="E118" s="34"/>
    </row>
    <row r="119" spans="1:5" x14ac:dyDescent="0.3">
      <c r="A119" s="224" t="s">
        <v>324</v>
      </c>
      <c r="B119" s="34"/>
      <c r="D119" s="34"/>
      <c r="E119" s="34"/>
    </row>
    <row r="120" spans="1:5" x14ac:dyDescent="0.3">
      <c r="A120" s="224" t="s">
        <v>325</v>
      </c>
      <c r="B120" s="34"/>
      <c r="D120" s="34"/>
      <c r="E120" s="34"/>
    </row>
    <row r="121" spans="1:5" x14ac:dyDescent="0.3">
      <c r="A121" s="224" t="s">
        <v>326</v>
      </c>
      <c r="B121" s="34">
        <v>4623064</v>
      </c>
      <c r="C121" s="34">
        <v>4623064</v>
      </c>
      <c r="D121" s="34">
        <v>2457653</v>
      </c>
      <c r="E121" s="34">
        <v>1949387</v>
      </c>
    </row>
    <row r="122" spans="1:5" s="29" customFormat="1" x14ac:dyDescent="0.3">
      <c r="A122" s="224"/>
      <c r="B122" s="34"/>
      <c r="C122" s="34"/>
      <c r="D122" s="34"/>
      <c r="E122" s="34"/>
    </row>
    <row r="123" spans="1:5" x14ac:dyDescent="0.3">
      <c r="A123" s="224" t="s">
        <v>327</v>
      </c>
      <c r="B123" s="34"/>
      <c r="D123" s="34"/>
      <c r="E123" s="34"/>
    </row>
    <row r="124" spans="1:5" x14ac:dyDescent="0.3">
      <c r="A124" s="224" t="s">
        <v>328</v>
      </c>
      <c r="B124" s="34"/>
      <c r="D124" s="34"/>
      <c r="E124" s="34"/>
    </row>
    <row r="125" spans="1:5" x14ac:dyDescent="0.3">
      <c r="A125" s="224" t="s">
        <v>329</v>
      </c>
      <c r="B125" s="34">
        <v>975877</v>
      </c>
      <c r="C125" s="34">
        <v>975877</v>
      </c>
      <c r="D125" s="34">
        <v>966316</v>
      </c>
      <c r="E125" s="34">
        <v>547026</v>
      </c>
    </row>
    <row r="126" spans="1:5" s="29" customFormat="1" x14ac:dyDescent="0.3">
      <c r="A126" s="224"/>
      <c r="B126" s="34"/>
      <c r="C126" s="34"/>
      <c r="D126" s="34"/>
      <c r="E126" s="34"/>
    </row>
    <row r="127" spans="1:5" x14ac:dyDescent="0.3">
      <c r="A127" s="224" t="s">
        <v>330</v>
      </c>
      <c r="B127" s="34"/>
      <c r="D127" s="34"/>
      <c r="E127" s="34"/>
    </row>
    <row r="128" spans="1:5" x14ac:dyDescent="0.3">
      <c r="A128" s="224" t="s">
        <v>331</v>
      </c>
      <c r="B128" s="34">
        <v>-1469726</v>
      </c>
      <c r="C128" s="34">
        <v>-1469726</v>
      </c>
      <c r="D128" s="34">
        <v>-2537799</v>
      </c>
      <c r="E128" s="34">
        <v>-1423685</v>
      </c>
    </row>
    <row r="129" spans="1:5" x14ac:dyDescent="0.3">
      <c r="A129" s="224" t="s">
        <v>332</v>
      </c>
      <c r="B129" s="34">
        <v>-1649076</v>
      </c>
      <c r="C129" s="34">
        <v>-1649076</v>
      </c>
      <c r="D129" s="34">
        <v>-1644317</v>
      </c>
      <c r="E129" s="34">
        <v>-45997</v>
      </c>
    </row>
    <row r="130" spans="1:5" x14ac:dyDescent="0.3">
      <c r="A130" s="224" t="s">
        <v>333</v>
      </c>
      <c r="B130" s="34">
        <v>72894</v>
      </c>
      <c r="C130" s="34">
        <v>72894</v>
      </c>
      <c r="D130" s="34">
        <v>73479</v>
      </c>
      <c r="E130" s="34">
        <v>19255</v>
      </c>
    </row>
    <row r="131" spans="1:5" x14ac:dyDescent="0.3">
      <c r="A131" s="224" t="s">
        <v>334</v>
      </c>
      <c r="B131" s="34">
        <v>1228805</v>
      </c>
      <c r="C131" s="34">
        <v>1228805</v>
      </c>
      <c r="D131" s="34">
        <v>2266268</v>
      </c>
      <c r="E131" s="34">
        <v>210266</v>
      </c>
    </row>
    <row r="132" spans="1:5" x14ac:dyDescent="0.3">
      <c r="A132" s="224" t="s">
        <v>335</v>
      </c>
      <c r="B132" s="34"/>
      <c r="D132" s="34"/>
      <c r="E132" s="34"/>
    </row>
    <row r="133" spans="1:5" x14ac:dyDescent="0.3">
      <c r="A133" s="224" t="s">
        <v>336</v>
      </c>
      <c r="B133" s="34"/>
      <c r="C133" s="211" t="s">
        <v>159</v>
      </c>
      <c r="D133" s="34">
        <v>1758580</v>
      </c>
      <c r="E133" s="34">
        <v>1758580</v>
      </c>
    </row>
    <row r="134" spans="1:5" s="29" customFormat="1" x14ac:dyDescent="0.3">
      <c r="A134" s="224" t="s">
        <v>954</v>
      </c>
      <c r="B134" s="34"/>
      <c r="C134" s="34"/>
      <c r="D134" s="34"/>
      <c r="E134" s="34"/>
    </row>
    <row r="135" spans="1:5" s="191" customFormat="1" x14ac:dyDescent="0.3">
      <c r="A135" s="225" t="s">
        <v>955</v>
      </c>
      <c r="B135" s="34"/>
      <c r="C135" s="34">
        <v>29538484</v>
      </c>
      <c r="D135" s="34"/>
      <c r="E135" s="211" t="s">
        <v>159</v>
      </c>
    </row>
    <row r="136" spans="1:5" x14ac:dyDescent="0.3">
      <c r="A136" s="224" t="s">
        <v>148</v>
      </c>
      <c r="B136" s="34"/>
      <c r="D136" s="34"/>
      <c r="E136" s="34"/>
    </row>
    <row r="137" spans="1:5" x14ac:dyDescent="0.3">
      <c r="A137" s="224" t="s">
        <v>149</v>
      </c>
      <c r="B137" s="34">
        <v>3022685</v>
      </c>
      <c r="C137" s="34">
        <v>3022685</v>
      </c>
      <c r="D137" s="34">
        <v>3022685</v>
      </c>
      <c r="E137" s="34">
        <v>3022685</v>
      </c>
    </row>
    <row r="138" spans="1:5" x14ac:dyDescent="0.3">
      <c r="A138" s="224" t="s">
        <v>150</v>
      </c>
      <c r="B138" s="36">
        <v>163949482</v>
      </c>
      <c r="C138" s="36">
        <v>163949482</v>
      </c>
      <c r="D138" s="36">
        <v>170167502</v>
      </c>
      <c r="E138" s="36">
        <v>181986363</v>
      </c>
    </row>
    <row r="139" spans="1:5" x14ac:dyDescent="0.3">
      <c r="A139" s="224" t="s">
        <v>337</v>
      </c>
      <c r="B139" s="37">
        <v>166972167</v>
      </c>
      <c r="C139" s="37">
        <v>166972167</v>
      </c>
      <c r="D139" s="37">
        <v>173190187</v>
      </c>
      <c r="E139" s="37">
        <v>185009048</v>
      </c>
    </row>
    <row r="140" spans="1:5" s="29" customFormat="1" x14ac:dyDescent="0.3">
      <c r="A140" s="224"/>
      <c r="B140" s="34"/>
      <c r="C140" s="34"/>
      <c r="D140" s="34"/>
      <c r="E140" s="34"/>
    </row>
    <row r="141" spans="1:5" x14ac:dyDescent="0.3">
      <c r="A141" s="224" t="s">
        <v>338</v>
      </c>
      <c r="B141" s="34"/>
      <c r="D141" s="34"/>
      <c r="E141" s="34"/>
    </row>
    <row r="142" spans="1:5" x14ac:dyDescent="0.3">
      <c r="A142" s="224" t="s">
        <v>339</v>
      </c>
      <c r="B142" s="34">
        <v>197377567</v>
      </c>
      <c r="C142" s="34">
        <v>226916051</v>
      </c>
      <c r="D142" s="34">
        <v>277284545</v>
      </c>
      <c r="E142" s="34">
        <v>288734983</v>
      </c>
    </row>
    <row r="143" spans="1:5" x14ac:dyDescent="0.3">
      <c r="A143" s="224" t="s">
        <v>154</v>
      </c>
      <c r="B143" s="36">
        <v>2533809</v>
      </c>
      <c r="C143" s="36">
        <v>2550831</v>
      </c>
      <c r="D143" s="36">
        <v>2998227</v>
      </c>
      <c r="E143" s="36">
        <v>3051821</v>
      </c>
    </row>
    <row r="144" spans="1:5" x14ac:dyDescent="0.3">
      <c r="A144" s="223" t="s">
        <v>340</v>
      </c>
      <c r="B144" s="39">
        <v>199911376</v>
      </c>
      <c r="C144" s="39">
        <v>229466882</v>
      </c>
      <c r="D144" s="39">
        <v>280282772</v>
      </c>
      <c r="E144" s="39">
        <v>291786804</v>
      </c>
    </row>
    <row r="145" spans="1:5" s="29" customFormat="1" x14ac:dyDescent="0.3">
      <c r="A145" s="223"/>
      <c r="B145" s="25"/>
      <c r="C145" s="34"/>
      <c r="D145" s="34"/>
      <c r="E145" s="34"/>
    </row>
    <row r="146" spans="1:5" x14ac:dyDescent="0.3">
      <c r="A146" s="223" t="s">
        <v>341</v>
      </c>
      <c r="B146" s="25"/>
      <c r="D146" s="34"/>
      <c r="E146" s="34"/>
    </row>
    <row r="147" spans="1:5" ht="14.4" thickBot="1" x14ac:dyDescent="0.35">
      <c r="A147" s="223" t="s">
        <v>276</v>
      </c>
      <c r="B147" s="38">
        <v>1511804628</v>
      </c>
      <c r="C147" s="38">
        <v>1610065344</v>
      </c>
      <c r="D147" s="38">
        <v>1619772281</v>
      </c>
      <c r="E147" s="38">
        <v>1678097734</v>
      </c>
    </row>
    <row r="148" spans="1:5" ht="14.4" thickTop="1" x14ac:dyDescent="0.3"/>
    <row r="151" spans="1:5" ht="18" x14ac:dyDescent="0.4">
      <c r="A151" s="220" t="s">
        <v>404</v>
      </c>
      <c r="B151" s="202"/>
      <c r="C151" s="214"/>
      <c r="D151" s="202"/>
      <c r="E151" s="202"/>
    </row>
    <row r="152" spans="1:5" x14ac:dyDescent="0.3">
      <c r="A152" s="226" t="s">
        <v>162</v>
      </c>
      <c r="B152" s="215"/>
      <c r="C152" s="216"/>
      <c r="D152" s="215"/>
      <c r="E152" s="215"/>
    </row>
    <row r="153" spans="1:5" x14ac:dyDescent="0.3">
      <c r="A153" s="221" t="s">
        <v>161</v>
      </c>
      <c r="B153" s="204"/>
      <c r="C153" s="217"/>
      <c r="D153" s="204"/>
      <c r="E153" s="204"/>
    </row>
    <row r="154" spans="1:5" x14ac:dyDescent="0.3">
      <c r="A154" s="219"/>
      <c r="B154" s="32"/>
      <c r="C154" s="209"/>
      <c r="D154" s="32"/>
      <c r="E154" s="32"/>
    </row>
    <row r="155" spans="1:5" ht="16.2" x14ac:dyDescent="0.4">
      <c r="A155" s="219"/>
      <c r="B155" s="201" t="s">
        <v>5</v>
      </c>
      <c r="C155" s="218"/>
      <c r="D155" s="201"/>
      <c r="E155" s="201"/>
    </row>
    <row r="156" spans="1:5" ht="16.2" x14ac:dyDescent="0.4">
      <c r="A156" s="222"/>
      <c r="B156" s="33">
        <v>44104</v>
      </c>
      <c r="C156" s="210"/>
      <c r="D156" s="33">
        <v>44469</v>
      </c>
      <c r="E156" s="33"/>
    </row>
    <row r="157" spans="1:5" x14ac:dyDescent="0.3">
      <c r="A157" s="224" t="s">
        <v>342</v>
      </c>
      <c r="B157" s="34"/>
      <c r="D157" s="34"/>
      <c r="E157" s="34"/>
    </row>
    <row r="158" spans="1:5" x14ac:dyDescent="0.3">
      <c r="A158" s="224" t="s">
        <v>343</v>
      </c>
      <c r="B158" s="34"/>
      <c r="D158" s="34"/>
      <c r="E158" s="34"/>
    </row>
    <row r="159" spans="1:5" x14ac:dyDescent="0.3">
      <c r="A159" s="224" t="s">
        <v>344</v>
      </c>
      <c r="B159" s="34"/>
      <c r="D159" s="34"/>
      <c r="E159" s="34"/>
    </row>
    <row r="160" spans="1:5" x14ac:dyDescent="0.3">
      <c r="A160" s="224" t="s">
        <v>165</v>
      </c>
      <c r="B160" s="34">
        <v>82826193</v>
      </c>
      <c r="C160" s="34">
        <v>128910617</v>
      </c>
      <c r="D160" s="34">
        <v>90903522</v>
      </c>
      <c r="E160" s="34">
        <v>141164784</v>
      </c>
    </row>
    <row r="161" spans="1:5" x14ac:dyDescent="0.3">
      <c r="A161" s="224" t="s">
        <v>166</v>
      </c>
      <c r="B161" s="36">
        <v>3032301</v>
      </c>
      <c r="C161" s="36">
        <v>6853944</v>
      </c>
      <c r="D161" s="36">
        <v>104068</v>
      </c>
      <c r="E161" s="36">
        <v>2358545</v>
      </c>
    </row>
    <row r="162" spans="1:5" x14ac:dyDescent="0.3">
      <c r="A162" s="224" t="s">
        <v>345</v>
      </c>
      <c r="B162" s="37">
        <v>85858494</v>
      </c>
      <c r="C162" s="37">
        <v>135764561</v>
      </c>
      <c r="D162" s="37">
        <v>91007590</v>
      </c>
      <c r="E162" s="37">
        <f>SUM(E160:E161)</f>
        <v>143523329</v>
      </c>
    </row>
    <row r="163" spans="1:5" s="29" customFormat="1" x14ac:dyDescent="0.3">
      <c r="A163" s="224"/>
      <c r="B163" s="34"/>
      <c r="C163" s="34"/>
      <c r="D163" s="34"/>
      <c r="E163" s="34"/>
    </row>
    <row r="164" spans="1:5" x14ac:dyDescent="0.3">
      <c r="A164" s="224" t="s">
        <v>346</v>
      </c>
      <c r="B164" s="34"/>
      <c r="D164" s="34"/>
      <c r="E164" s="34"/>
    </row>
    <row r="165" spans="1:5" x14ac:dyDescent="0.3">
      <c r="A165" s="224" t="s">
        <v>169</v>
      </c>
      <c r="B165" s="34">
        <v>-28701330</v>
      </c>
      <c r="C165" s="34">
        <v>-39883405</v>
      </c>
      <c r="D165" s="34">
        <v>-19297998</v>
      </c>
      <c r="E165" s="34">
        <v>-28135797</v>
      </c>
    </row>
    <row r="166" spans="1:5" x14ac:dyDescent="0.3">
      <c r="A166" s="224" t="s">
        <v>170</v>
      </c>
      <c r="B166" s="36">
        <v>-1107857</v>
      </c>
      <c r="C166" s="36">
        <v>-2297043</v>
      </c>
      <c r="D166" s="36">
        <v>-19104</v>
      </c>
      <c r="E166" s="36">
        <v>-1293103</v>
      </c>
    </row>
    <row r="167" spans="1:5" x14ac:dyDescent="0.3">
      <c r="A167" s="224" t="s">
        <v>347</v>
      </c>
      <c r="B167" s="37">
        <v>-29809187</v>
      </c>
      <c r="C167" s="37">
        <f>SUM(C165:C166)</f>
        <v>-42180448</v>
      </c>
      <c r="D167" s="37">
        <v>-19317102</v>
      </c>
      <c r="E167" s="37">
        <f>SUM(E165:E166)</f>
        <v>-29428900</v>
      </c>
    </row>
    <row r="168" spans="1:5" x14ac:dyDescent="0.3">
      <c r="A168" s="224" t="s">
        <v>348</v>
      </c>
      <c r="B168" s="37">
        <v>56049307</v>
      </c>
      <c r="C168" s="37">
        <v>93584113</v>
      </c>
      <c r="D168" s="37">
        <v>71690488</v>
      </c>
      <c r="E168" s="37">
        <f>E162+E167</f>
        <v>114094429</v>
      </c>
    </row>
    <row r="169" spans="1:5" s="29" customFormat="1" x14ac:dyDescent="0.3">
      <c r="A169" s="224"/>
      <c r="B169" s="34"/>
      <c r="C169" s="34"/>
      <c r="D169" s="34"/>
      <c r="E169" s="34"/>
    </row>
    <row r="170" spans="1:5" x14ac:dyDescent="0.3">
      <c r="A170" s="224" t="s">
        <v>349</v>
      </c>
      <c r="B170" s="34">
        <v>4548261</v>
      </c>
      <c r="C170" s="34">
        <v>6205775</v>
      </c>
      <c r="D170" s="34">
        <v>4959338</v>
      </c>
      <c r="E170" s="34">
        <v>6989783</v>
      </c>
    </row>
    <row r="171" spans="1:5" x14ac:dyDescent="0.3">
      <c r="A171" s="224" t="s">
        <v>350</v>
      </c>
      <c r="B171" s="36">
        <v>-3509242</v>
      </c>
      <c r="C171" s="36">
        <v>-5327065</v>
      </c>
      <c r="D171" s="36">
        <v>-4217824</v>
      </c>
      <c r="E171" s="36">
        <v>-5946708</v>
      </c>
    </row>
    <row r="172" spans="1:5" x14ac:dyDescent="0.3">
      <c r="A172" s="224" t="s">
        <v>351</v>
      </c>
      <c r="B172" s="37">
        <v>1039019</v>
      </c>
      <c r="C172" s="37">
        <f>SUM(C170:C171)</f>
        <v>878710</v>
      </c>
      <c r="D172" s="37">
        <v>741514</v>
      </c>
      <c r="E172" s="37">
        <f>SUM(E170:E171)</f>
        <v>1043075</v>
      </c>
    </row>
    <row r="173" spans="1:5" s="29" customFormat="1" x14ac:dyDescent="0.3">
      <c r="A173" s="224"/>
      <c r="B173" s="34"/>
      <c r="C173" s="34"/>
      <c r="D173" s="34"/>
      <c r="E173" s="34"/>
    </row>
    <row r="174" spans="1:5" x14ac:dyDescent="0.3">
      <c r="A174" s="224" t="s">
        <v>352</v>
      </c>
      <c r="B174" s="34"/>
      <c r="D174" s="34"/>
      <c r="E174" s="34"/>
    </row>
    <row r="175" spans="1:5" x14ac:dyDescent="0.3">
      <c r="A175" s="224" t="s">
        <v>353</v>
      </c>
      <c r="B175" s="34">
        <v>11307448</v>
      </c>
      <c r="C175" s="34">
        <v>16180935</v>
      </c>
      <c r="D175" s="34">
        <v>12279022</v>
      </c>
      <c r="E175" s="34">
        <v>17062124</v>
      </c>
    </row>
    <row r="176" spans="1:5" x14ac:dyDescent="0.3">
      <c r="A176" s="224" t="s">
        <v>354</v>
      </c>
      <c r="B176" s="34"/>
      <c r="D176" s="34"/>
      <c r="E176" s="34"/>
    </row>
    <row r="177" spans="1:5" x14ac:dyDescent="0.3">
      <c r="A177" s="224" t="s">
        <v>355</v>
      </c>
      <c r="B177" s="34">
        <v>4996810</v>
      </c>
      <c r="C177" s="34">
        <v>7252171</v>
      </c>
      <c r="D177" s="34">
        <v>6523490</v>
      </c>
      <c r="E177" s="34">
        <v>9005760</v>
      </c>
    </row>
    <row r="178" spans="1:5" x14ac:dyDescent="0.3">
      <c r="A178" s="224" t="s">
        <v>356</v>
      </c>
      <c r="B178" s="34"/>
      <c r="D178" s="34"/>
      <c r="E178" s="34"/>
    </row>
    <row r="179" spans="1:5" x14ac:dyDescent="0.3">
      <c r="A179" s="224" t="s">
        <v>357</v>
      </c>
      <c r="B179" s="34">
        <v>1778450</v>
      </c>
      <c r="C179" s="34">
        <v>2871331</v>
      </c>
      <c r="D179" s="34">
        <v>2882007</v>
      </c>
      <c r="E179" s="34">
        <v>3452785</v>
      </c>
    </row>
    <row r="180" spans="1:5" x14ac:dyDescent="0.3">
      <c r="A180" s="224" t="s">
        <v>358</v>
      </c>
      <c r="B180" s="34">
        <v>767116</v>
      </c>
      <c r="C180" s="34">
        <v>1257838</v>
      </c>
      <c r="D180" s="34">
        <v>1259216</v>
      </c>
      <c r="E180" s="34">
        <v>1713531</v>
      </c>
    </row>
    <row r="181" spans="1:5" x14ac:dyDescent="0.3">
      <c r="A181" s="224" t="s">
        <v>359</v>
      </c>
      <c r="B181" s="34"/>
      <c r="D181" s="34"/>
      <c r="E181" s="34"/>
    </row>
    <row r="182" spans="1:5" x14ac:dyDescent="0.3">
      <c r="A182" s="224" t="s">
        <v>360</v>
      </c>
      <c r="B182" s="34">
        <v>184593</v>
      </c>
      <c r="C182" s="34">
        <v>342351</v>
      </c>
      <c r="D182" s="34" t="s">
        <v>159</v>
      </c>
      <c r="E182" s="34">
        <v>120067</v>
      </c>
    </row>
    <row r="183" spans="1:5" x14ac:dyDescent="0.3">
      <c r="A183" s="224" t="s">
        <v>177</v>
      </c>
      <c r="B183" s="36">
        <v>2438949</v>
      </c>
      <c r="C183" s="36">
        <v>10195129</v>
      </c>
      <c r="D183" s="36">
        <v>2207188</v>
      </c>
      <c r="E183" s="36">
        <v>9861540</v>
      </c>
    </row>
    <row r="184" spans="1:5" x14ac:dyDescent="0.3">
      <c r="A184" s="224" t="s">
        <v>361</v>
      </c>
      <c r="B184" s="37">
        <v>21473366</v>
      </c>
      <c r="C184" s="36">
        <v>38099755</v>
      </c>
      <c r="D184" s="36">
        <v>25150923</v>
      </c>
      <c r="E184" s="36">
        <v>41215807</v>
      </c>
    </row>
    <row r="185" spans="1:5" s="29" customFormat="1" x14ac:dyDescent="0.3">
      <c r="A185" s="224"/>
      <c r="B185" s="34"/>
      <c r="C185" s="34"/>
      <c r="D185" s="34"/>
      <c r="E185" s="34"/>
    </row>
    <row r="186" spans="1:5" x14ac:dyDescent="0.3">
      <c r="A186" s="224" t="s">
        <v>362</v>
      </c>
      <c r="B186" s="34"/>
      <c r="D186" s="34"/>
      <c r="E186" s="34"/>
    </row>
    <row r="187" spans="1:5" x14ac:dyDescent="0.3">
      <c r="A187" s="224" t="s">
        <v>363</v>
      </c>
      <c r="B187" s="34">
        <v>-18583571</v>
      </c>
      <c r="C187" s="34">
        <v>-33024492</v>
      </c>
      <c r="D187" s="34">
        <v>-27598747</v>
      </c>
      <c r="E187" s="34">
        <v>-35806312</v>
      </c>
    </row>
    <row r="188" spans="1:5" x14ac:dyDescent="0.3">
      <c r="A188" s="224" t="s">
        <v>364</v>
      </c>
      <c r="B188" s="34"/>
      <c r="D188" s="34"/>
      <c r="E188" s="34"/>
    </row>
    <row r="189" spans="1:5" x14ac:dyDescent="0.3">
      <c r="A189" s="224" t="s">
        <v>365</v>
      </c>
      <c r="B189" s="34">
        <v>-854392</v>
      </c>
      <c r="C189" s="34">
        <v>-2157162</v>
      </c>
      <c r="D189" s="34">
        <v>-2608756</v>
      </c>
      <c r="E189" s="34">
        <v>-3321266</v>
      </c>
    </row>
    <row r="190" spans="1:5" x14ac:dyDescent="0.3">
      <c r="A190" s="224" t="s">
        <v>362</v>
      </c>
      <c r="B190" s="34"/>
      <c r="D190" s="34"/>
      <c r="E190" s="34"/>
    </row>
    <row r="191" spans="1:5" x14ac:dyDescent="0.3">
      <c r="A191" s="224" t="s">
        <v>366</v>
      </c>
      <c r="B191" s="34">
        <v>41895</v>
      </c>
      <c r="C191" s="34">
        <v>-98374</v>
      </c>
      <c r="D191" s="34">
        <v>-16246</v>
      </c>
      <c r="E191" s="34">
        <v>-163243</v>
      </c>
    </row>
    <row r="192" spans="1:5" x14ac:dyDescent="0.3">
      <c r="A192" s="224" t="s">
        <v>367</v>
      </c>
      <c r="B192" s="34"/>
      <c r="D192" s="34"/>
      <c r="E192" s="34"/>
    </row>
    <row r="193" spans="1:14" x14ac:dyDescent="0.3">
      <c r="A193" s="224" t="s">
        <v>368</v>
      </c>
      <c r="B193" s="34">
        <v>-21205718</v>
      </c>
      <c r="C193" s="34">
        <v>-33105269</v>
      </c>
      <c r="D193" s="34">
        <v>-22762705</v>
      </c>
      <c r="E193" s="34">
        <v>-38047126</v>
      </c>
    </row>
    <row r="194" spans="1:14" x14ac:dyDescent="0.3">
      <c r="A194" s="224" t="s">
        <v>369</v>
      </c>
      <c r="B194" s="34">
        <v>-12392959</v>
      </c>
      <c r="C194" s="34">
        <v>-21004682</v>
      </c>
      <c r="D194" s="34">
        <v>-12624471</v>
      </c>
      <c r="E194" s="34">
        <v>-23269044</v>
      </c>
    </row>
    <row r="195" spans="1:14" x14ac:dyDescent="0.3">
      <c r="A195" s="224" t="s">
        <v>177</v>
      </c>
      <c r="B195" s="36">
        <v>-5132969</v>
      </c>
      <c r="C195" s="36">
        <v>-13393898</v>
      </c>
      <c r="D195" s="36">
        <v>-6472434</v>
      </c>
      <c r="E195" s="36">
        <v>-14604938</v>
      </c>
    </row>
    <row r="196" spans="1:14" x14ac:dyDescent="0.3">
      <c r="A196" s="224" t="s">
        <v>370</v>
      </c>
      <c r="B196" s="37">
        <v>-38731646</v>
      </c>
      <c r="C196" s="36">
        <f>SUM(C193:C195)</f>
        <v>-67503849</v>
      </c>
      <c r="D196" s="36">
        <v>-41859610</v>
      </c>
      <c r="E196" s="36">
        <f>SUM(E193:E195)</f>
        <v>-75921108</v>
      </c>
    </row>
    <row r="197" spans="1:14" s="29" customFormat="1" x14ac:dyDescent="0.3">
      <c r="A197" s="224"/>
      <c r="B197" s="34"/>
      <c r="C197" s="34"/>
      <c r="D197" s="34"/>
      <c r="E197" s="34"/>
    </row>
    <row r="198" spans="1:14" x14ac:dyDescent="0.3">
      <c r="A198" s="223" t="s">
        <v>371</v>
      </c>
      <c r="B198" s="25">
        <v>20433978</v>
      </c>
      <c r="C198" s="25">
        <v>29778701</v>
      </c>
      <c r="D198" s="25">
        <v>25353352</v>
      </c>
      <c r="E198" s="25">
        <v>41144382</v>
      </c>
    </row>
    <row r="199" spans="1:14" s="29" customFormat="1" x14ac:dyDescent="0.3">
      <c r="A199" s="223"/>
      <c r="B199" s="25"/>
      <c r="C199" s="25"/>
      <c r="D199" s="25"/>
      <c r="E199" s="25"/>
    </row>
    <row r="200" spans="1:14" ht="16.2" x14ac:dyDescent="0.4">
      <c r="A200" s="223" t="s">
        <v>372</v>
      </c>
      <c r="B200" s="34"/>
      <c r="D200" s="34"/>
      <c r="E200" s="34"/>
      <c r="H200" s="245" t="s">
        <v>0</v>
      </c>
      <c r="I200" s="245"/>
      <c r="J200" s="245"/>
      <c r="K200" s="245"/>
      <c r="L200" s="245"/>
      <c r="M200" s="245"/>
      <c r="N200" s="245"/>
    </row>
    <row r="201" spans="1:14" x14ac:dyDescent="0.3">
      <c r="A201" s="223" t="s">
        <v>373</v>
      </c>
      <c r="B201" s="36">
        <v>-23589</v>
      </c>
      <c r="C201" s="36">
        <v>214705</v>
      </c>
      <c r="D201" s="36">
        <v>-44327</v>
      </c>
      <c r="E201" s="36">
        <v>-152317</v>
      </c>
    </row>
    <row r="202" spans="1:14" x14ac:dyDescent="0.3">
      <c r="A202" s="223" t="s">
        <v>374</v>
      </c>
      <c r="B202" s="25">
        <v>20410389</v>
      </c>
      <c r="C202" s="25">
        <v>29993406</v>
      </c>
      <c r="D202" s="25">
        <v>25309025</v>
      </c>
      <c r="E202" s="25">
        <f>E198+E201</f>
        <v>40992065</v>
      </c>
    </row>
    <row r="203" spans="1:14" x14ac:dyDescent="0.3">
      <c r="A203" s="223" t="s">
        <v>375</v>
      </c>
      <c r="B203" s="36">
        <v>-6256698</v>
      </c>
      <c r="C203" s="36">
        <v>-8951971</v>
      </c>
      <c r="D203" s="36">
        <v>-6238994</v>
      </c>
      <c r="E203" s="36">
        <v>-7835608</v>
      </c>
    </row>
    <row r="204" spans="1:14" x14ac:dyDescent="0.3">
      <c r="A204" s="223" t="s">
        <v>956</v>
      </c>
    </row>
    <row r="205" spans="1:14" s="191" customFormat="1" x14ac:dyDescent="0.3">
      <c r="A205" s="223" t="s">
        <v>957</v>
      </c>
      <c r="B205" s="43"/>
      <c r="C205" s="43"/>
      <c r="D205" s="43"/>
      <c r="E205" s="43"/>
    </row>
    <row r="206" spans="1:14" s="191" customFormat="1" x14ac:dyDescent="0.3">
      <c r="A206" s="223" t="s">
        <v>958</v>
      </c>
      <c r="B206" s="212" t="s">
        <v>159</v>
      </c>
      <c r="C206" s="43">
        <f>C202+C203</f>
        <v>21041435</v>
      </c>
      <c r="D206" s="212" t="s">
        <v>159</v>
      </c>
      <c r="E206" s="43">
        <f>E202+E203</f>
        <v>33156457</v>
      </c>
    </row>
    <row r="207" spans="1:14" s="191" customFormat="1" x14ac:dyDescent="0.3">
      <c r="A207" s="223"/>
      <c r="B207" s="43"/>
      <c r="C207" s="43"/>
      <c r="D207" s="43"/>
      <c r="E207" s="43"/>
    </row>
    <row r="208" spans="1:14" s="191" customFormat="1" x14ac:dyDescent="0.3">
      <c r="A208" s="223" t="s">
        <v>956</v>
      </c>
      <c r="B208" s="43"/>
      <c r="C208" s="43"/>
      <c r="D208" s="43"/>
      <c r="E208" s="43"/>
    </row>
    <row r="209" spans="1:5" s="191" customFormat="1" x14ac:dyDescent="0.3">
      <c r="A209" s="223" t="s">
        <v>957</v>
      </c>
      <c r="B209" s="43"/>
      <c r="C209" s="43"/>
      <c r="D209" s="43"/>
      <c r="E209" s="43"/>
    </row>
    <row r="210" spans="1:5" s="191" customFormat="1" x14ac:dyDescent="0.3">
      <c r="A210" s="223" t="s">
        <v>963</v>
      </c>
      <c r="B210" s="212" t="s">
        <v>159</v>
      </c>
      <c r="C210" s="43">
        <v>-2381042</v>
      </c>
      <c r="D210" s="212" t="s">
        <v>159</v>
      </c>
      <c r="E210" s="43">
        <v>-2400691</v>
      </c>
    </row>
    <row r="211" spans="1:5" s="191" customFormat="1" x14ac:dyDescent="0.3">
      <c r="A211" s="223"/>
      <c r="B211" s="43"/>
      <c r="C211" s="43"/>
      <c r="D211" s="43"/>
      <c r="E211" s="43"/>
    </row>
    <row r="212" spans="1:5" s="191" customFormat="1" x14ac:dyDescent="0.3">
      <c r="A212" s="223" t="s">
        <v>822</v>
      </c>
      <c r="B212" s="39">
        <v>14153691</v>
      </c>
      <c r="C212" s="39">
        <v>18660393</v>
      </c>
      <c r="D212" s="39">
        <v>19070031</v>
      </c>
      <c r="E212" s="39">
        <v>30755766</v>
      </c>
    </row>
    <row r="213" spans="1:5" s="191" customFormat="1" x14ac:dyDescent="0.3">
      <c r="A213" s="224"/>
      <c r="B213" s="43"/>
      <c r="C213" s="43"/>
      <c r="D213" s="43"/>
      <c r="E213" s="43"/>
    </row>
    <row r="214" spans="1:5" x14ac:dyDescent="0.3">
      <c r="A214" s="224" t="s">
        <v>377</v>
      </c>
      <c r="B214" s="34"/>
      <c r="D214" s="34"/>
      <c r="E214" s="34"/>
    </row>
    <row r="215" spans="1:5" x14ac:dyDescent="0.3">
      <c r="A215" s="224" t="s">
        <v>378</v>
      </c>
      <c r="B215" s="34"/>
      <c r="D215" s="34"/>
      <c r="E215" s="34"/>
    </row>
    <row r="216" spans="1:5" x14ac:dyDescent="0.3">
      <c r="A216" s="225" t="s">
        <v>379</v>
      </c>
      <c r="B216" s="34">
        <v>-77321</v>
      </c>
      <c r="C216" s="34">
        <v>-2473364</v>
      </c>
      <c r="D216" s="34">
        <v>14155</v>
      </c>
      <c r="E216" s="34">
        <v>487841</v>
      </c>
    </row>
    <row r="217" spans="1:5" x14ac:dyDescent="0.3">
      <c r="A217" s="224" t="s">
        <v>380</v>
      </c>
      <c r="B217" s="34"/>
      <c r="D217" s="34"/>
      <c r="E217" s="34"/>
    </row>
    <row r="218" spans="1:5" x14ac:dyDescent="0.3">
      <c r="A218" s="225" t="s">
        <v>381</v>
      </c>
      <c r="B218" s="34">
        <v>151004</v>
      </c>
      <c r="C218" s="34">
        <v>464563</v>
      </c>
      <c r="D218" s="34">
        <v>-26616</v>
      </c>
      <c r="E218" s="34">
        <v>-67751</v>
      </c>
    </row>
    <row r="219" spans="1:5" x14ac:dyDescent="0.3">
      <c r="A219" s="225" t="s">
        <v>142</v>
      </c>
      <c r="B219" s="34" t="s">
        <v>159</v>
      </c>
      <c r="C219" s="34">
        <v>81910</v>
      </c>
      <c r="D219" s="34">
        <v>-92566</v>
      </c>
      <c r="E219" s="34">
        <v>-92127</v>
      </c>
    </row>
    <row r="220" spans="1:5" x14ac:dyDescent="0.3">
      <c r="A220" s="224" t="s">
        <v>382</v>
      </c>
      <c r="B220" s="34"/>
      <c r="D220" s="34"/>
      <c r="E220" s="34"/>
    </row>
    <row r="221" spans="1:5" x14ac:dyDescent="0.3">
      <c r="A221" s="225" t="s">
        <v>143</v>
      </c>
      <c r="B221" s="34"/>
      <c r="D221" s="34"/>
      <c r="E221" s="34"/>
    </row>
    <row r="222" spans="1:5" x14ac:dyDescent="0.3">
      <c r="A222" s="227" t="s">
        <v>383</v>
      </c>
      <c r="B222" s="34">
        <v>161302</v>
      </c>
      <c r="C222" s="34">
        <v>-39780</v>
      </c>
      <c r="D222" s="34">
        <v>-19725</v>
      </c>
      <c r="E222" s="34">
        <v>-61226</v>
      </c>
    </row>
    <row r="223" spans="1:5" x14ac:dyDescent="0.3">
      <c r="A223" s="225" t="s">
        <v>384</v>
      </c>
      <c r="B223" s="34"/>
      <c r="D223" s="34"/>
      <c r="E223" s="34"/>
    </row>
    <row r="224" spans="1:5" x14ac:dyDescent="0.3">
      <c r="A224" s="227" t="s">
        <v>385</v>
      </c>
      <c r="B224" s="34"/>
      <c r="D224" s="34"/>
      <c r="E224" s="34"/>
    </row>
    <row r="225" spans="1:14" x14ac:dyDescent="0.3">
      <c r="A225" s="227" t="s">
        <v>386</v>
      </c>
      <c r="B225" s="34"/>
      <c r="D225" s="34"/>
      <c r="E225" s="34"/>
    </row>
    <row r="226" spans="1:14" x14ac:dyDescent="0.3">
      <c r="A226" s="227" t="s">
        <v>387</v>
      </c>
      <c r="B226" s="34"/>
      <c r="D226" s="34"/>
      <c r="E226" s="34"/>
    </row>
    <row r="227" spans="1:14" x14ac:dyDescent="0.3">
      <c r="A227" s="227" t="s">
        <v>388</v>
      </c>
      <c r="B227" s="34">
        <v>3641924</v>
      </c>
      <c r="C227" s="35">
        <v>4633558</v>
      </c>
      <c r="D227" s="35">
        <v>-2593619</v>
      </c>
      <c r="E227" s="35">
        <v>-3143546</v>
      </c>
    </row>
    <row r="228" spans="1:14" s="191" customFormat="1" x14ac:dyDescent="0.3">
      <c r="A228" s="225" t="s">
        <v>964</v>
      </c>
      <c r="B228" s="34"/>
      <c r="C228" s="35"/>
      <c r="D228" s="35"/>
      <c r="E228" s="35"/>
    </row>
    <row r="229" spans="1:14" s="191" customFormat="1" x14ac:dyDescent="0.3">
      <c r="A229" s="227" t="s">
        <v>965</v>
      </c>
      <c r="B229" s="34"/>
      <c r="C229" s="35"/>
      <c r="D229" s="35"/>
      <c r="E229" s="35"/>
    </row>
    <row r="230" spans="1:14" s="191" customFormat="1" x14ac:dyDescent="0.3">
      <c r="A230" s="227" t="s">
        <v>193</v>
      </c>
      <c r="B230" s="34"/>
      <c r="C230" s="42">
        <v>868462</v>
      </c>
      <c r="D230" s="35"/>
      <c r="E230" s="35">
        <v>-425090</v>
      </c>
    </row>
    <row r="231" spans="1:14" ht="16.2" x14ac:dyDescent="0.4">
      <c r="A231" s="225" t="s">
        <v>389</v>
      </c>
      <c r="B231" s="34"/>
      <c r="D231" s="34"/>
      <c r="H231" s="245" t="s">
        <v>867</v>
      </c>
      <c r="I231" s="245"/>
      <c r="J231" s="245"/>
      <c r="K231" s="245"/>
      <c r="L231" s="245"/>
      <c r="M231" s="245"/>
      <c r="N231" s="245"/>
    </row>
    <row r="232" spans="1:14" x14ac:dyDescent="0.3">
      <c r="A232" s="227" t="s">
        <v>390</v>
      </c>
      <c r="B232" s="36">
        <v>-408797</v>
      </c>
      <c r="C232" s="36">
        <v>-698690</v>
      </c>
      <c r="D232" s="36">
        <v>424048</v>
      </c>
      <c r="E232" s="36">
        <v>478796</v>
      </c>
    </row>
    <row r="233" spans="1:14" x14ac:dyDescent="0.3">
      <c r="A233" s="224" t="s">
        <v>391</v>
      </c>
      <c r="B233" s="34"/>
      <c r="D233" s="34"/>
    </row>
    <row r="234" spans="1:14" x14ac:dyDescent="0.3">
      <c r="A234" s="225" t="s">
        <v>392</v>
      </c>
      <c r="B234" s="36">
        <v>2772223</v>
      </c>
      <c r="C234" s="36">
        <v>2836659</v>
      </c>
      <c r="D234" s="36">
        <v>-2294323</v>
      </c>
      <c r="E234" s="36">
        <v>-2823103</v>
      </c>
    </row>
    <row r="235" spans="1:14" s="191" customFormat="1" x14ac:dyDescent="0.3">
      <c r="A235" s="225"/>
      <c r="B235" s="42"/>
      <c r="D235" s="104"/>
    </row>
    <row r="236" spans="1:14" s="191" customFormat="1" x14ac:dyDescent="0.3">
      <c r="A236" s="228" t="s">
        <v>393</v>
      </c>
      <c r="B236" s="42"/>
      <c r="C236" s="104"/>
      <c r="D236" s="104"/>
      <c r="E236" s="104"/>
    </row>
    <row r="237" spans="1:14" s="191" customFormat="1" x14ac:dyDescent="0.3">
      <c r="A237" s="228" t="s">
        <v>959</v>
      </c>
      <c r="B237" s="42"/>
      <c r="C237" s="104"/>
      <c r="D237" s="104"/>
      <c r="E237" s="104"/>
    </row>
    <row r="238" spans="1:14" s="191" customFormat="1" x14ac:dyDescent="0.3">
      <c r="A238" s="228" t="s">
        <v>960</v>
      </c>
      <c r="B238" s="42"/>
      <c r="C238" s="104"/>
      <c r="D238" s="104"/>
      <c r="E238" s="104"/>
    </row>
    <row r="239" spans="1:14" s="191" customFormat="1" x14ac:dyDescent="0.3">
      <c r="A239" s="228" t="s">
        <v>962</v>
      </c>
      <c r="B239" s="42"/>
      <c r="C239" s="34">
        <v>23878094</v>
      </c>
      <c r="D239" s="104"/>
      <c r="E239" s="104">
        <v>30333354</v>
      </c>
    </row>
    <row r="240" spans="1:14" s="29" customFormat="1" x14ac:dyDescent="0.3">
      <c r="A240" s="224"/>
      <c r="B240" s="34"/>
      <c r="D240" s="34"/>
    </row>
    <row r="241" spans="1:5" s="191" customFormat="1" x14ac:dyDescent="0.3">
      <c r="A241" s="228" t="s">
        <v>796</v>
      </c>
      <c r="B241" s="34"/>
      <c r="D241" s="34"/>
    </row>
    <row r="242" spans="1:5" s="191" customFormat="1" x14ac:dyDescent="0.3">
      <c r="A242" s="228" t="s">
        <v>961</v>
      </c>
      <c r="B242" s="34"/>
      <c r="C242" s="34"/>
      <c r="D242" s="34"/>
    </row>
    <row r="243" spans="1:5" s="191" customFormat="1" x14ac:dyDescent="0.3">
      <c r="A243" s="228" t="s">
        <v>962</v>
      </c>
      <c r="B243" s="34"/>
      <c r="C243" s="34">
        <v>-2120315</v>
      </c>
      <c r="D243" s="34"/>
      <c r="E243" s="104">
        <v>-2776220</v>
      </c>
    </row>
    <row r="244" spans="1:5" s="191" customFormat="1" x14ac:dyDescent="0.3">
      <c r="A244" s="225"/>
      <c r="B244" s="34"/>
      <c r="D244" s="34"/>
      <c r="E244" s="34"/>
    </row>
    <row r="245" spans="1:5" x14ac:dyDescent="0.3">
      <c r="A245" s="223" t="s">
        <v>393</v>
      </c>
      <c r="B245" s="34"/>
      <c r="D245" s="34"/>
    </row>
    <row r="246" spans="1:5" x14ac:dyDescent="0.3">
      <c r="A246" s="223" t="s">
        <v>394</v>
      </c>
      <c r="B246" s="41">
        <v>16925914</v>
      </c>
      <c r="C246" s="41">
        <v>21757799</v>
      </c>
      <c r="D246" s="41">
        <v>16775708</v>
      </c>
      <c r="E246" s="41">
        <v>27557134</v>
      </c>
    </row>
    <row r="247" spans="1:5" s="29" customFormat="1" x14ac:dyDescent="0.3">
      <c r="A247" s="223"/>
      <c r="B247" s="43"/>
      <c r="C247" s="43"/>
      <c r="D247" s="43"/>
      <c r="E247" s="43"/>
    </row>
    <row r="248" spans="1:5" x14ac:dyDescent="0.3">
      <c r="A248" s="223" t="s">
        <v>376</v>
      </c>
      <c r="B248" s="34"/>
      <c r="D248" s="34"/>
      <c r="E248" s="34"/>
    </row>
    <row r="249" spans="1:5" x14ac:dyDescent="0.3">
      <c r="A249" s="223" t="s">
        <v>395</v>
      </c>
      <c r="B249" s="34"/>
      <c r="D249" s="34"/>
      <c r="E249" s="34"/>
    </row>
    <row r="250" spans="1:5" x14ac:dyDescent="0.3">
      <c r="A250" s="224" t="s">
        <v>200</v>
      </c>
      <c r="B250" s="34">
        <v>14116093</v>
      </c>
      <c r="C250" s="34">
        <v>18654753</v>
      </c>
      <c r="D250" s="34">
        <v>19256250</v>
      </c>
      <c r="E250" s="34">
        <v>31066592</v>
      </c>
    </row>
    <row r="251" spans="1:5" x14ac:dyDescent="0.3">
      <c r="A251" s="224" t="s">
        <v>154</v>
      </c>
      <c r="B251" s="36">
        <v>37598</v>
      </c>
      <c r="C251" s="36">
        <v>5640</v>
      </c>
      <c r="D251" s="36">
        <v>-186219</v>
      </c>
      <c r="E251" s="36">
        <v>-310826</v>
      </c>
    </row>
    <row r="252" spans="1:5" x14ac:dyDescent="0.3">
      <c r="A252" s="223" t="s">
        <v>396</v>
      </c>
      <c r="B252" s="39">
        <v>14153691</v>
      </c>
      <c r="C252" s="39">
        <v>18660393</v>
      </c>
      <c r="D252" s="39">
        <v>19070031</v>
      </c>
      <c r="E252" s="39">
        <v>30755766</v>
      </c>
    </row>
    <row r="253" spans="1:5" s="29" customFormat="1" x14ac:dyDescent="0.3">
      <c r="A253" s="224"/>
      <c r="B253" s="34"/>
      <c r="C253" s="34"/>
      <c r="D253" s="34"/>
      <c r="E253" s="34"/>
    </row>
    <row r="254" spans="1:5" x14ac:dyDescent="0.3">
      <c r="A254" s="223" t="s">
        <v>393</v>
      </c>
      <c r="B254" s="34"/>
      <c r="D254" s="34"/>
      <c r="E254" s="34"/>
    </row>
    <row r="255" spans="1:5" x14ac:dyDescent="0.3">
      <c r="A255" s="223" t="s">
        <v>397</v>
      </c>
      <c r="B255" s="34"/>
      <c r="D255" s="34"/>
      <c r="E255" s="34"/>
    </row>
    <row r="256" spans="1:5" x14ac:dyDescent="0.3">
      <c r="A256" s="223" t="s">
        <v>202</v>
      </c>
      <c r="B256" s="34"/>
      <c r="D256" s="34"/>
      <c r="E256" s="34"/>
    </row>
    <row r="257" spans="1:5" x14ac:dyDescent="0.3">
      <c r="A257" s="224" t="s">
        <v>200</v>
      </c>
      <c r="B257" s="34">
        <v>16880533</v>
      </c>
      <c r="C257" s="34">
        <v>21727515</v>
      </c>
      <c r="D257" s="34">
        <v>16955026</v>
      </c>
      <c r="E257" s="34">
        <v>27855902</v>
      </c>
    </row>
    <row r="258" spans="1:5" x14ac:dyDescent="0.3">
      <c r="A258" s="224" t="s">
        <v>154</v>
      </c>
      <c r="B258" s="36">
        <v>45381</v>
      </c>
      <c r="C258" s="36">
        <v>30264</v>
      </c>
      <c r="D258" s="36">
        <v>-179318</v>
      </c>
      <c r="E258" s="36">
        <v>-298768</v>
      </c>
    </row>
    <row r="259" spans="1:5" x14ac:dyDescent="0.3">
      <c r="A259" s="223" t="s">
        <v>396</v>
      </c>
      <c r="B259" s="39">
        <v>16925914</v>
      </c>
      <c r="C259" s="39">
        <v>21757779</v>
      </c>
      <c r="D259" s="39">
        <v>16775708</v>
      </c>
      <c r="E259" s="39">
        <v>27557134</v>
      </c>
    </row>
    <row r="260" spans="1:5" s="29" customFormat="1" x14ac:dyDescent="0.3">
      <c r="A260" s="224"/>
      <c r="B260" s="34"/>
      <c r="C260" s="34"/>
      <c r="D260" s="34"/>
      <c r="E260" s="34"/>
    </row>
    <row r="261" spans="1:5" x14ac:dyDescent="0.3">
      <c r="A261" s="223" t="s">
        <v>398</v>
      </c>
      <c r="B261" s="34"/>
      <c r="D261" s="34"/>
      <c r="E261" s="34"/>
    </row>
    <row r="262" spans="1:5" x14ac:dyDescent="0.3">
      <c r="A262" s="223" t="s">
        <v>399</v>
      </c>
      <c r="B262" s="34"/>
      <c r="D262" s="34"/>
      <c r="E262" s="34"/>
    </row>
    <row r="263" spans="1:5" x14ac:dyDescent="0.3">
      <c r="A263" s="223" t="s">
        <v>400</v>
      </c>
      <c r="B263" s="34"/>
      <c r="D263" s="34"/>
      <c r="E263" s="34"/>
    </row>
    <row r="264" spans="1:5" x14ac:dyDescent="0.3">
      <c r="A264" s="223" t="s">
        <v>401</v>
      </c>
      <c r="B264" s="34"/>
      <c r="D264" s="34"/>
      <c r="E264" s="34"/>
    </row>
    <row r="265" spans="1:5" x14ac:dyDescent="0.3">
      <c r="A265" s="223" t="s">
        <v>402</v>
      </c>
      <c r="B265" s="25">
        <v>115</v>
      </c>
      <c r="C265" s="25">
        <v>152</v>
      </c>
      <c r="D265" s="25">
        <v>154</v>
      </c>
      <c r="E265" s="25">
        <v>238</v>
      </c>
    </row>
    <row r="266" spans="1:5" x14ac:dyDescent="0.3">
      <c r="A266" s="223" t="s">
        <v>403</v>
      </c>
      <c r="B266" s="25">
        <v>114</v>
      </c>
      <c r="C266" s="25">
        <v>151</v>
      </c>
      <c r="D266" s="25">
        <v>154</v>
      </c>
      <c r="E266" s="25">
        <v>238</v>
      </c>
    </row>
    <row r="270" spans="1:5" ht="18" x14ac:dyDescent="0.4">
      <c r="A270" s="220" t="s">
        <v>404</v>
      </c>
      <c r="B270" s="202"/>
      <c r="C270" s="214"/>
      <c r="D270" s="202"/>
      <c r="E270" s="202"/>
    </row>
    <row r="271" spans="1:5" x14ac:dyDescent="0.3">
      <c r="A271" s="226" t="s">
        <v>206</v>
      </c>
      <c r="B271" s="215"/>
      <c r="C271" s="216"/>
      <c r="D271" s="215"/>
      <c r="E271" s="215"/>
    </row>
    <row r="272" spans="1:5" x14ac:dyDescent="0.3">
      <c r="A272" s="221" t="s">
        <v>161</v>
      </c>
      <c r="B272" s="204"/>
      <c r="C272" s="217"/>
      <c r="D272" s="204"/>
      <c r="E272" s="204"/>
    </row>
    <row r="273" spans="1:5" x14ac:dyDescent="0.3">
      <c r="A273" s="219"/>
      <c r="B273" s="32"/>
      <c r="C273" s="209"/>
      <c r="D273" s="32"/>
      <c r="E273" s="32"/>
    </row>
    <row r="274" spans="1:5" ht="16.2" x14ac:dyDescent="0.4">
      <c r="A274" s="219"/>
      <c r="B274" s="201" t="s">
        <v>5</v>
      </c>
      <c r="C274" s="218"/>
      <c r="D274" s="201"/>
      <c r="E274" s="201"/>
    </row>
    <row r="275" spans="1:5" ht="16.2" x14ac:dyDescent="0.4">
      <c r="A275" s="222"/>
      <c r="B275" s="33">
        <v>44104</v>
      </c>
      <c r="C275" s="210"/>
      <c r="D275" s="33">
        <v>44469</v>
      </c>
      <c r="E275" s="33"/>
    </row>
    <row r="276" spans="1:5" x14ac:dyDescent="0.3">
      <c r="A276" s="223" t="s">
        <v>405</v>
      </c>
      <c r="B276" s="34"/>
      <c r="D276" s="34"/>
      <c r="E276" s="34"/>
    </row>
    <row r="277" spans="1:5" x14ac:dyDescent="0.3">
      <c r="A277" s="224" t="s">
        <v>406</v>
      </c>
      <c r="B277" s="34"/>
      <c r="D277" s="34"/>
      <c r="E277" s="34"/>
    </row>
    <row r="278" spans="1:5" x14ac:dyDescent="0.3">
      <c r="A278" s="224" t="s">
        <v>407</v>
      </c>
      <c r="B278" s="34">
        <v>81283247</v>
      </c>
      <c r="C278" s="34">
        <v>125439096</v>
      </c>
      <c r="D278" s="34">
        <v>87699688</v>
      </c>
      <c r="E278" s="34">
        <v>140183030</v>
      </c>
    </row>
    <row r="279" spans="1:5" x14ac:dyDescent="0.3">
      <c r="A279" s="224" t="s">
        <v>166</v>
      </c>
      <c r="B279" s="34">
        <v>3023301</v>
      </c>
      <c r="C279" s="34">
        <v>6853944</v>
      </c>
      <c r="D279" s="34">
        <v>104068</v>
      </c>
      <c r="E279" s="34">
        <v>2358545</v>
      </c>
    </row>
    <row r="280" spans="1:5" x14ac:dyDescent="0.3">
      <c r="A280" s="224" t="s">
        <v>349</v>
      </c>
      <c r="B280" s="34">
        <v>4548261</v>
      </c>
      <c r="C280" s="34">
        <v>6205775</v>
      </c>
      <c r="D280" s="34">
        <v>4959338</v>
      </c>
      <c r="E280" s="34">
        <v>6989783</v>
      </c>
    </row>
    <row r="281" spans="1:5" x14ac:dyDescent="0.3">
      <c r="A281" s="224" t="s">
        <v>408</v>
      </c>
      <c r="B281" s="34"/>
      <c r="D281" s="34"/>
      <c r="E281" s="34"/>
    </row>
    <row r="282" spans="1:5" x14ac:dyDescent="0.3">
      <c r="A282" s="224" t="s">
        <v>169</v>
      </c>
      <c r="B282" s="34">
        <v>-29289041</v>
      </c>
      <c r="C282" s="34">
        <v>-39883405</v>
      </c>
      <c r="D282" s="34">
        <v>-19540142</v>
      </c>
      <c r="E282" s="34">
        <v>-28533680</v>
      </c>
    </row>
    <row r="283" spans="1:5" x14ac:dyDescent="0.3">
      <c r="A283" s="224" t="s">
        <v>170</v>
      </c>
      <c r="B283" s="34">
        <v>-1107857</v>
      </c>
      <c r="C283" s="34">
        <v>-2297043</v>
      </c>
      <c r="D283" s="34">
        <v>-19104</v>
      </c>
      <c r="E283" s="34">
        <v>-1293103</v>
      </c>
    </row>
    <row r="284" spans="1:5" x14ac:dyDescent="0.3">
      <c r="A284" s="224" t="s">
        <v>350</v>
      </c>
      <c r="B284" s="34">
        <v>-3509242</v>
      </c>
      <c r="C284" s="34">
        <v>-5327065</v>
      </c>
      <c r="D284" s="34">
        <v>-4217824</v>
      </c>
      <c r="E284" s="34">
        <v>-5946708</v>
      </c>
    </row>
    <row r="285" spans="1:5" x14ac:dyDescent="0.3">
      <c r="A285" s="224" t="s">
        <v>354</v>
      </c>
      <c r="B285" s="34"/>
      <c r="D285" s="34"/>
      <c r="E285" s="34"/>
    </row>
    <row r="286" spans="1:5" x14ac:dyDescent="0.3">
      <c r="A286" s="224" t="s">
        <v>355</v>
      </c>
      <c r="B286" s="34">
        <v>5040461</v>
      </c>
      <c r="C286" s="34">
        <v>7252171</v>
      </c>
      <c r="D286" s="34">
        <v>6523490</v>
      </c>
      <c r="E286" s="34">
        <v>9005760</v>
      </c>
    </row>
    <row r="287" spans="1:5" x14ac:dyDescent="0.3">
      <c r="A287" s="224" t="s">
        <v>209</v>
      </c>
      <c r="B287" s="34">
        <v>16844548</v>
      </c>
      <c r="C287" s="34">
        <v>31580969</v>
      </c>
      <c r="D287" s="34">
        <v>19114900</v>
      </c>
      <c r="E287" s="34">
        <v>34345472</v>
      </c>
    </row>
    <row r="288" spans="1:5" x14ac:dyDescent="0.3">
      <c r="A288" s="224" t="s">
        <v>212</v>
      </c>
      <c r="B288" s="34">
        <v>-39801811</v>
      </c>
      <c r="C288" s="34">
        <v>-63609646</v>
      </c>
      <c r="D288" s="34">
        <v>-39568738</v>
      </c>
      <c r="E288" s="34">
        <v>-73658162</v>
      </c>
    </row>
    <row r="289" spans="1:5" x14ac:dyDescent="0.3">
      <c r="A289" s="224" t="s">
        <v>409</v>
      </c>
      <c r="B289" s="34">
        <v>-39098</v>
      </c>
      <c r="C289" s="34">
        <v>179491</v>
      </c>
      <c r="D289" s="34">
        <v>-83798</v>
      </c>
      <c r="E289" s="34">
        <v>-203971</v>
      </c>
    </row>
    <row r="290" spans="1:5" x14ac:dyDescent="0.3">
      <c r="A290" s="224" t="s">
        <v>410</v>
      </c>
      <c r="B290" s="36">
        <v>-2318260</v>
      </c>
      <c r="C290" s="36">
        <v>-5936444</v>
      </c>
      <c r="D290" s="36">
        <v>-6079054</v>
      </c>
      <c r="E290" s="36">
        <v>-11164431</v>
      </c>
    </row>
    <row r="291" spans="1:5" x14ac:dyDescent="0.3">
      <c r="A291" s="224" t="s">
        <v>411</v>
      </c>
      <c r="B291" s="34"/>
      <c r="D291" s="34"/>
      <c r="E291" s="34"/>
    </row>
    <row r="292" spans="1:5" x14ac:dyDescent="0.3">
      <c r="A292" s="224" t="s">
        <v>412</v>
      </c>
      <c r="B292" s="36">
        <v>34683509</v>
      </c>
      <c r="C292" s="36">
        <v>60457843</v>
      </c>
      <c r="D292" s="36">
        <v>48892824</v>
      </c>
      <c r="E292" s="36">
        <v>72082535</v>
      </c>
    </row>
    <row r="293" spans="1:5" s="29" customFormat="1" x14ac:dyDescent="0.3">
      <c r="A293" s="224"/>
      <c r="B293" s="34"/>
      <c r="C293" s="34"/>
      <c r="D293" s="34"/>
      <c r="E293" s="34"/>
    </row>
    <row r="294" spans="1:5" x14ac:dyDescent="0.3">
      <c r="A294" s="224" t="s">
        <v>413</v>
      </c>
      <c r="B294" s="34"/>
      <c r="D294" s="34"/>
      <c r="E294" s="34"/>
    </row>
    <row r="295" spans="1:5" x14ac:dyDescent="0.3">
      <c r="A295" s="224" t="s">
        <v>414</v>
      </c>
      <c r="B295" s="34"/>
      <c r="D295" s="34"/>
      <c r="E295" s="34"/>
    </row>
    <row r="296" spans="1:5" x14ac:dyDescent="0.3">
      <c r="A296" s="224" t="s">
        <v>415</v>
      </c>
      <c r="B296" s="34"/>
      <c r="D296" s="34"/>
      <c r="E296" s="34"/>
    </row>
    <row r="297" spans="1:5" x14ac:dyDescent="0.3">
      <c r="A297" s="224" t="s">
        <v>256</v>
      </c>
      <c r="B297" s="34"/>
      <c r="D297" s="34"/>
      <c r="E297" s="34"/>
    </row>
    <row r="298" spans="1:5" x14ac:dyDescent="0.3">
      <c r="A298" s="224" t="s">
        <v>257</v>
      </c>
      <c r="B298" s="34">
        <v>-29746501</v>
      </c>
      <c r="C298" s="34">
        <v>264550</v>
      </c>
      <c r="D298" s="34">
        <v>2518737</v>
      </c>
      <c r="E298" s="34">
        <v>945891</v>
      </c>
    </row>
    <row r="299" spans="1:5" x14ac:dyDescent="0.3">
      <c r="A299" s="224" t="s">
        <v>416</v>
      </c>
      <c r="B299" s="34"/>
      <c r="D299" s="34"/>
    </row>
    <row r="300" spans="1:5" x14ac:dyDescent="0.3">
      <c r="A300" s="224" t="s">
        <v>417</v>
      </c>
      <c r="B300" s="34">
        <v>-4650783</v>
      </c>
      <c r="C300" s="34">
        <v>-12440166</v>
      </c>
      <c r="D300" s="34">
        <v>3323466</v>
      </c>
      <c r="E300" s="34">
        <v>9164531</v>
      </c>
    </row>
    <row r="301" spans="1:5" x14ac:dyDescent="0.3">
      <c r="A301" s="224" t="s">
        <v>418</v>
      </c>
      <c r="B301" s="34">
        <v>3907752</v>
      </c>
      <c r="C301" s="34">
        <v>6744495</v>
      </c>
      <c r="D301" s="34">
        <v>-1379917</v>
      </c>
      <c r="E301" s="34">
        <v>-2091221</v>
      </c>
    </row>
    <row r="302" spans="1:5" x14ac:dyDescent="0.3">
      <c r="A302" s="224" t="s">
        <v>419</v>
      </c>
      <c r="B302" s="34"/>
      <c r="D302" s="34"/>
      <c r="E302" s="34"/>
    </row>
    <row r="303" spans="1:5" x14ac:dyDescent="0.3">
      <c r="A303" s="224" t="s">
        <v>420</v>
      </c>
      <c r="B303" s="34">
        <v>8930814</v>
      </c>
      <c r="C303" s="34">
        <v>-24236324</v>
      </c>
      <c r="D303" s="34">
        <v>15962849</v>
      </c>
      <c r="E303" s="34">
        <v>-8096930</v>
      </c>
    </row>
    <row r="304" spans="1:5" x14ac:dyDescent="0.3">
      <c r="A304" s="224" t="s">
        <v>220</v>
      </c>
      <c r="B304" s="34">
        <v>-27868748</v>
      </c>
      <c r="C304" s="34">
        <v>-80715775</v>
      </c>
      <c r="D304" s="34">
        <v>-29133939</v>
      </c>
      <c r="E304" s="34">
        <v>-68377027</v>
      </c>
    </row>
    <row r="305" spans="1:5" x14ac:dyDescent="0.3">
      <c r="A305" s="224" t="s">
        <v>421</v>
      </c>
      <c r="B305" s="34">
        <v>-13363739</v>
      </c>
      <c r="C305" s="34">
        <v>-23299281</v>
      </c>
      <c r="D305" s="34">
        <v>29496639</v>
      </c>
      <c r="E305" s="34">
        <v>39905977</v>
      </c>
    </row>
    <row r="306" spans="1:5" x14ac:dyDescent="0.3">
      <c r="A306" s="224" t="s">
        <v>422</v>
      </c>
      <c r="B306" s="34">
        <v>59824</v>
      </c>
      <c r="C306" s="34">
        <v>-23311739</v>
      </c>
      <c r="D306" s="34">
        <v>-848198</v>
      </c>
      <c r="E306" s="34">
        <v>-11951573</v>
      </c>
    </row>
    <row r="307" spans="1:5" x14ac:dyDescent="0.3">
      <c r="A307" s="224" t="s">
        <v>224</v>
      </c>
      <c r="B307" s="34">
        <v>-1281988</v>
      </c>
      <c r="C307" s="34">
        <v>23311739</v>
      </c>
      <c r="D307" s="34">
        <v>-23658228</v>
      </c>
      <c r="E307" s="34">
        <v>1422631</v>
      </c>
    </row>
    <row r="308" spans="1:5" x14ac:dyDescent="0.3">
      <c r="A308" s="224" t="s">
        <v>423</v>
      </c>
      <c r="B308" s="34"/>
      <c r="D308" s="34"/>
      <c r="E308" s="34"/>
    </row>
    <row r="309" spans="1:5" x14ac:dyDescent="0.3">
      <c r="A309" s="224" t="s">
        <v>424</v>
      </c>
      <c r="B309" s="34">
        <v>1143782</v>
      </c>
      <c r="C309" s="34">
        <v>7924262</v>
      </c>
      <c r="D309" s="34">
        <v>-2491238</v>
      </c>
      <c r="E309" s="34">
        <v>3261813</v>
      </c>
    </row>
    <row r="310" spans="1:5" x14ac:dyDescent="0.3">
      <c r="A310" s="224" t="s">
        <v>425</v>
      </c>
      <c r="B310" s="34"/>
      <c r="D310" s="34"/>
      <c r="E310" s="34"/>
    </row>
    <row r="311" spans="1:5" x14ac:dyDescent="0.3">
      <c r="A311" s="224" t="s">
        <v>279</v>
      </c>
      <c r="B311" s="34">
        <v>49390887</v>
      </c>
      <c r="C311" s="34">
        <v>16022216</v>
      </c>
      <c r="D311" s="34">
        <v>21292102</v>
      </c>
      <c r="E311" s="34">
        <v>35741846</v>
      </c>
    </row>
    <row r="312" spans="1:5" x14ac:dyDescent="0.3">
      <c r="A312" s="224" t="s">
        <v>280</v>
      </c>
      <c r="B312" s="34">
        <v>5371465</v>
      </c>
      <c r="C312" s="34">
        <v>4237212</v>
      </c>
      <c r="D312" s="34">
        <v>-6303202</v>
      </c>
      <c r="E312" s="34">
        <v>-6258078</v>
      </c>
    </row>
    <row r="313" spans="1:5" x14ac:dyDescent="0.3">
      <c r="A313" s="224" t="s">
        <v>281</v>
      </c>
      <c r="B313" s="34">
        <v>19535060</v>
      </c>
      <c r="C313" s="34">
        <v>55315884</v>
      </c>
      <c r="D313" s="34">
        <v>9702880</v>
      </c>
      <c r="E313" s="34">
        <v>37005372</v>
      </c>
    </row>
    <row r="314" spans="1:5" x14ac:dyDescent="0.3">
      <c r="A314" s="224" t="s">
        <v>282</v>
      </c>
      <c r="B314" s="34">
        <v>1287438</v>
      </c>
      <c r="C314" s="34">
        <v>2295916</v>
      </c>
      <c r="D314" s="34">
        <v>-9247604</v>
      </c>
      <c r="E314" s="34">
        <v>-9247604</v>
      </c>
    </row>
    <row r="315" spans="1:5" x14ac:dyDescent="0.3">
      <c r="A315" s="224" t="s">
        <v>426</v>
      </c>
      <c r="B315" s="34">
        <v>27013087</v>
      </c>
      <c r="C315" s="34">
        <v>13175897</v>
      </c>
      <c r="D315" s="34">
        <v>32305406</v>
      </c>
      <c r="E315" s="34">
        <v>-5923271</v>
      </c>
    </row>
    <row r="316" spans="1:5" x14ac:dyDescent="0.3">
      <c r="A316" s="224" t="s">
        <v>427</v>
      </c>
      <c r="B316" s="34"/>
      <c r="D316" s="34"/>
      <c r="E316" s="34"/>
    </row>
    <row r="317" spans="1:5" x14ac:dyDescent="0.3">
      <c r="A317" s="224" t="s">
        <v>428</v>
      </c>
      <c r="B317" s="34">
        <v>-11003138</v>
      </c>
      <c r="C317" s="34">
        <v>5816168</v>
      </c>
      <c r="D317" s="34">
        <v>-19312250</v>
      </c>
      <c r="E317" s="34">
        <v>-10456563</v>
      </c>
    </row>
    <row r="318" spans="1:5" s="191" customFormat="1" x14ac:dyDescent="0.3">
      <c r="A318" s="224" t="s">
        <v>507</v>
      </c>
      <c r="B318" s="34"/>
      <c r="C318" s="34">
        <v>223169</v>
      </c>
      <c r="D318" s="34"/>
      <c r="E318" s="34">
        <v>-208079</v>
      </c>
    </row>
    <row r="319" spans="1:5" x14ac:dyDescent="0.3">
      <c r="A319" s="224" t="s">
        <v>429</v>
      </c>
      <c r="B319" s="34"/>
      <c r="D319" s="34"/>
      <c r="E319" s="34"/>
    </row>
    <row r="320" spans="1:5" x14ac:dyDescent="0.3">
      <c r="A320" s="224" t="s">
        <v>430</v>
      </c>
      <c r="B320" s="34">
        <v>-43828622</v>
      </c>
      <c r="C320" s="34">
        <v>-9424266</v>
      </c>
      <c r="D320" s="34">
        <v>-33931790</v>
      </c>
      <c r="E320" s="34">
        <v>-11070164</v>
      </c>
    </row>
    <row r="321" spans="1:5" x14ac:dyDescent="0.3">
      <c r="A321" s="224" t="s">
        <v>431</v>
      </c>
      <c r="B321" s="34">
        <v>798461</v>
      </c>
      <c r="C321" s="34">
        <v>-1398837</v>
      </c>
      <c r="D321" s="34">
        <v>11594015</v>
      </c>
      <c r="E321" s="34">
        <v>235264</v>
      </c>
    </row>
    <row r="322" spans="1:5" x14ac:dyDescent="0.3">
      <c r="A322" s="224" t="s">
        <v>432</v>
      </c>
      <c r="B322" s="34"/>
      <c r="D322" s="34"/>
      <c r="E322" s="34"/>
    </row>
    <row r="323" spans="1:5" x14ac:dyDescent="0.3">
      <c r="A323" s="224" t="s">
        <v>433</v>
      </c>
      <c r="B323" s="36">
        <v>8132954</v>
      </c>
      <c r="C323" s="36">
        <v>8678142</v>
      </c>
      <c r="D323" s="36">
        <v>-33546976</v>
      </c>
      <c r="E323" s="36">
        <v>-33496976</v>
      </c>
    </row>
    <row r="324" spans="1:5" x14ac:dyDescent="0.3">
      <c r="A324" s="223" t="s">
        <v>434</v>
      </c>
      <c r="B324" s="25"/>
      <c r="C324" s="42"/>
      <c r="D324" s="25"/>
      <c r="E324" s="25"/>
    </row>
    <row r="325" spans="1:5" ht="14.4" thickBot="1" x14ac:dyDescent="0.35">
      <c r="A325" s="223" t="s">
        <v>435</v>
      </c>
      <c r="B325" s="38">
        <v>29049930</v>
      </c>
      <c r="C325" s="38">
        <v>29804584</v>
      </c>
      <c r="D325" s="38">
        <v>15235576</v>
      </c>
      <c r="E325" s="38">
        <v>32588374</v>
      </c>
    </row>
    <row r="326" spans="1:5" ht="14.4" thickTop="1" x14ac:dyDescent="0.3">
      <c r="B326" s="34"/>
      <c r="D326" s="34"/>
      <c r="E326" s="34"/>
    </row>
    <row r="327" spans="1:5" x14ac:dyDescent="0.3">
      <c r="A327" s="223" t="s">
        <v>436</v>
      </c>
      <c r="B327" s="34"/>
      <c r="D327" s="34"/>
      <c r="E327" s="34"/>
    </row>
    <row r="328" spans="1:5" x14ac:dyDescent="0.3">
      <c r="A328" s="223" t="s">
        <v>437</v>
      </c>
      <c r="B328" s="34"/>
      <c r="D328" s="34"/>
      <c r="E328" s="34"/>
    </row>
    <row r="329" spans="1:5" x14ac:dyDescent="0.3">
      <c r="A329" s="224" t="s">
        <v>238</v>
      </c>
      <c r="B329" s="34">
        <v>15509</v>
      </c>
      <c r="C329" s="34">
        <v>35214</v>
      </c>
      <c r="D329" s="34">
        <v>39471</v>
      </c>
      <c r="E329" s="34">
        <v>51654</v>
      </c>
    </row>
    <row r="330" spans="1:5" x14ac:dyDescent="0.3">
      <c r="A330" s="224" t="s">
        <v>438</v>
      </c>
      <c r="B330" s="34">
        <v>-362807</v>
      </c>
      <c r="C330" s="34">
        <v>-284347</v>
      </c>
      <c r="D330" s="34">
        <v>-396586</v>
      </c>
      <c r="E330" s="34">
        <v>-315724</v>
      </c>
    </row>
    <row r="331" spans="1:5" x14ac:dyDescent="0.3">
      <c r="A331" s="224" t="s">
        <v>439</v>
      </c>
      <c r="B331" s="34">
        <v>6643</v>
      </c>
      <c r="C331" s="34">
        <v>5530</v>
      </c>
      <c r="D331" s="34">
        <v>4210</v>
      </c>
      <c r="E331" s="34">
        <v>4349</v>
      </c>
    </row>
    <row r="332" spans="1:5" x14ac:dyDescent="0.3">
      <c r="A332" s="224" t="s">
        <v>236</v>
      </c>
      <c r="B332" s="34">
        <v>-3181844</v>
      </c>
      <c r="C332" s="34">
        <v>-4375066</v>
      </c>
      <c r="D332" s="34">
        <v>-4861957</v>
      </c>
      <c r="E332" s="34">
        <v>-8254116</v>
      </c>
    </row>
    <row r="333" spans="1:5" x14ac:dyDescent="0.3">
      <c r="A333" s="224" t="s">
        <v>440</v>
      </c>
      <c r="B333" s="34"/>
      <c r="D333" s="34"/>
      <c r="E333" s="34"/>
    </row>
    <row r="334" spans="1:5" x14ac:dyDescent="0.3">
      <c r="A334" s="224" t="s">
        <v>441</v>
      </c>
      <c r="B334" s="34"/>
      <c r="D334" s="34"/>
      <c r="E334" s="34"/>
    </row>
    <row r="335" spans="1:5" x14ac:dyDescent="0.3">
      <c r="A335" s="224" t="s">
        <v>442</v>
      </c>
      <c r="B335" s="34"/>
      <c r="D335" s="34"/>
      <c r="E335" s="34"/>
    </row>
    <row r="336" spans="1:5" x14ac:dyDescent="0.3">
      <c r="A336" s="224" t="s">
        <v>193</v>
      </c>
      <c r="B336" s="34"/>
      <c r="D336" s="34"/>
      <c r="E336" s="34"/>
    </row>
    <row r="337" spans="1:5" x14ac:dyDescent="0.3">
      <c r="A337" s="224" t="s">
        <v>443</v>
      </c>
      <c r="B337" s="36">
        <v>-94535292</v>
      </c>
      <c r="C337" s="36">
        <v>-111830687</v>
      </c>
      <c r="D337" s="36">
        <v>-32509635</v>
      </c>
      <c r="E337" s="36">
        <v>-64581768</v>
      </c>
    </row>
    <row r="338" spans="1:5" x14ac:dyDescent="0.3">
      <c r="A338" s="223" t="s">
        <v>434</v>
      </c>
      <c r="B338" s="25"/>
      <c r="C338" s="25"/>
      <c r="D338" s="25"/>
      <c r="E338" s="25"/>
    </row>
    <row r="339" spans="1:5" ht="14.4" thickBot="1" x14ac:dyDescent="0.35">
      <c r="A339" s="223" t="s">
        <v>444</v>
      </c>
      <c r="B339" s="38">
        <v>-98057791</v>
      </c>
      <c r="C339" s="38">
        <v>-116449356</v>
      </c>
      <c r="D339" s="38">
        <v>-37724497</v>
      </c>
      <c r="E339" s="38">
        <v>-73095605</v>
      </c>
    </row>
    <row r="340" spans="1:5" s="29" customFormat="1" ht="14.4" thickTop="1" x14ac:dyDescent="0.3">
      <c r="A340" s="224"/>
      <c r="B340" s="34"/>
      <c r="C340" s="34"/>
      <c r="D340" s="34"/>
      <c r="E340" s="34"/>
    </row>
    <row r="341" spans="1:5" x14ac:dyDescent="0.3">
      <c r="A341" s="223" t="s">
        <v>445</v>
      </c>
      <c r="B341" s="34"/>
      <c r="D341" s="34"/>
      <c r="E341" s="34"/>
    </row>
    <row r="342" spans="1:5" x14ac:dyDescent="0.3">
      <c r="A342" s="223" t="s">
        <v>446</v>
      </c>
      <c r="B342" s="34"/>
      <c r="D342" s="34"/>
      <c r="E342" s="34"/>
    </row>
    <row r="343" spans="1:5" x14ac:dyDescent="0.3">
      <c r="A343" s="224" t="s">
        <v>242</v>
      </c>
      <c r="B343" s="34">
        <v>-9331061</v>
      </c>
      <c r="C343" s="34">
        <v>41131054</v>
      </c>
      <c r="D343" s="34">
        <v>-6785542</v>
      </c>
      <c r="E343" s="34">
        <v>-4229199</v>
      </c>
    </row>
    <row r="344" spans="1:5" x14ac:dyDescent="0.3">
      <c r="A344" s="224" t="s">
        <v>447</v>
      </c>
      <c r="B344" s="34"/>
      <c r="C344" s="213" t="s">
        <v>159</v>
      </c>
      <c r="D344" s="34">
        <v>41059206</v>
      </c>
      <c r="E344" s="34">
        <v>41059206</v>
      </c>
    </row>
    <row r="345" spans="1:5" x14ac:dyDescent="0.3">
      <c r="A345" s="224" t="s">
        <v>448</v>
      </c>
      <c r="B345" s="34">
        <v>-20623565</v>
      </c>
      <c r="C345" s="34">
        <v>-20623565</v>
      </c>
      <c r="D345" s="34">
        <v>-12125589</v>
      </c>
      <c r="E345" s="34">
        <v>-12125589</v>
      </c>
    </row>
    <row r="346" spans="1:5" x14ac:dyDescent="0.3">
      <c r="A346" s="224" t="s">
        <v>449</v>
      </c>
      <c r="B346" s="34">
        <v>1998840</v>
      </c>
      <c r="C346" s="34">
        <v>12619200</v>
      </c>
      <c r="D346" s="34"/>
      <c r="E346" s="34">
        <v>12547672</v>
      </c>
    </row>
    <row r="347" spans="1:5" x14ac:dyDescent="0.3">
      <c r="A347" s="224" t="s">
        <v>450</v>
      </c>
      <c r="B347" s="36">
        <v>-5035000</v>
      </c>
      <c r="C347" s="36">
        <v>-11245300</v>
      </c>
      <c r="D347" s="36">
        <v>-4374500</v>
      </c>
      <c r="E347" s="36">
        <v>-14608236</v>
      </c>
    </row>
    <row r="348" spans="1:5" x14ac:dyDescent="0.3">
      <c r="A348" s="223" t="s">
        <v>451</v>
      </c>
      <c r="B348" s="25"/>
      <c r="C348" s="25"/>
      <c r="D348" s="25"/>
      <c r="E348" s="25"/>
    </row>
    <row r="349" spans="1:5" ht="14.4" thickBot="1" x14ac:dyDescent="0.35">
      <c r="A349" s="223" t="s">
        <v>452</v>
      </c>
      <c r="B349" s="38">
        <v>-32990786</v>
      </c>
      <c r="C349" s="38">
        <v>21881389</v>
      </c>
      <c r="D349" s="38">
        <v>17773575</v>
      </c>
      <c r="E349" s="38">
        <v>22643854</v>
      </c>
    </row>
    <row r="350" spans="1:5" s="29" customFormat="1" ht="14.4" thickTop="1" x14ac:dyDescent="0.3">
      <c r="A350" s="224"/>
      <c r="B350" s="34"/>
      <c r="C350" s="34"/>
      <c r="D350" s="34"/>
      <c r="E350" s="34"/>
    </row>
    <row r="351" spans="1:5" x14ac:dyDescent="0.3">
      <c r="A351" s="223" t="s">
        <v>453</v>
      </c>
      <c r="B351" s="25"/>
      <c r="C351" s="25"/>
      <c r="D351" s="25"/>
      <c r="E351" s="25"/>
    </row>
    <row r="352" spans="1:5" x14ac:dyDescent="0.3">
      <c r="A352" s="223" t="s">
        <v>454</v>
      </c>
      <c r="B352" s="25">
        <v>-101998647</v>
      </c>
      <c r="C352" s="25">
        <v>-64763383</v>
      </c>
      <c r="D352" s="25">
        <v>-4715346</v>
      </c>
      <c r="E352" s="25">
        <v>-17863377</v>
      </c>
    </row>
    <row r="353" spans="1:5" s="29" customFormat="1" x14ac:dyDescent="0.3">
      <c r="A353" s="224"/>
      <c r="B353" s="34"/>
      <c r="C353" s="34"/>
      <c r="D353" s="34"/>
      <c r="E353" s="34"/>
    </row>
    <row r="354" spans="1:5" x14ac:dyDescent="0.3">
      <c r="A354" s="223" t="s">
        <v>455</v>
      </c>
      <c r="B354" s="25"/>
      <c r="C354" s="25"/>
      <c r="D354" s="25"/>
      <c r="E354" s="25"/>
    </row>
    <row r="355" spans="1:5" x14ac:dyDescent="0.3">
      <c r="A355" s="223" t="s">
        <v>456</v>
      </c>
      <c r="B355" s="25">
        <v>549471</v>
      </c>
      <c r="C355" s="25">
        <v>-352878</v>
      </c>
      <c r="D355" s="25">
        <v>22500</v>
      </c>
      <c r="E355" s="25">
        <v>-2190</v>
      </c>
    </row>
    <row r="356" spans="1:5" s="29" customFormat="1" x14ac:dyDescent="0.3">
      <c r="A356" s="224"/>
      <c r="B356" s="34"/>
      <c r="C356" s="34"/>
      <c r="D356" s="34"/>
      <c r="E356" s="34"/>
    </row>
    <row r="357" spans="1:5" x14ac:dyDescent="0.3">
      <c r="A357" s="223" t="s">
        <v>454</v>
      </c>
      <c r="B357" s="25"/>
      <c r="C357" s="25"/>
      <c r="D357" s="25"/>
      <c r="E357" s="25"/>
    </row>
    <row r="358" spans="1:5" x14ac:dyDescent="0.3">
      <c r="A358" s="223" t="s">
        <v>457</v>
      </c>
      <c r="B358" s="41">
        <v>236906429</v>
      </c>
      <c r="C358" s="41">
        <v>236906429</v>
      </c>
      <c r="D358" s="41">
        <v>167253135</v>
      </c>
      <c r="E358" s="41">
        <v>171790168</v>
      </c>
    </row>
    <row r="359" spans="1:5" s="29" customFormat="1" x14ac:dyDescent="0.3">
      <c r="A359" s="224"/>
      <c r="B359" s="34"/>
      <c r="C359" s="34"/>
      <c r="D359" s="34"/>
      <c r="E359" s="34"/>
    </row>
    <row r="360" spans="1:5" x14ac:dyDescent="0.3">
      <c r="A360" s="223" t="s">
        <v>454</v>
      </c>
      <c r="B360" s="25"/>
      <c r="C360" s="25"/>
      <c r="D360" s="25"/>
      <c r="E360" s="25"/>
    </row>
    <row r="361" spans="1:5" x14ac:dyDescent="0.3">
      <c r="A361" s="223" t="s">
        <v>458</v>
      </c>
      <c r="B361" s="41">
        <v>135457253</v>
      </c>
      <c r="C361" s="41">
        <v>171790168</v>
      </c>
      <c r="D361" s="41">
        <v>162560289</v>
      </c>
      <c r="E361" s="41">
        <v>153924601</v>
      </c>
    </row>
    <row r="362" spans="1:5" s="29" customFormat="1" x14ac:dyDescent="0.3">
      <c r="A362" s="224"/>
      <c r="B362" s="34"/>
      <c r="C362" s="34"/>
      <c r="D362" s="34"/>
      <c r="E362" s="34"/>
    </row>
    <row r="363" spans="1:5" x14ac:dyDescent="0.3">
      <c r="A363" s="224" t="s">
        <v>459</v>
      </c>
      <c r="B363" s="34"/>
      <c r="D363" s="34"/>
      <c r="E363" s="34"/>
    </row>
    <row r="364" spans="1:5" x14ac:dyDescent="0.3">
      <c r="A364" s="224" t="s">
        <v>460</v>
      </c>
      <c r="B364" s="34"/>
      <c r="D364" s="34"/>
      <c r="E364" s="34"/>
    </row>
    <row r="365" spans="1:5" x14ac:dyDescent="0.3">
      <c r="A365" s="224" t="s">
        <v>91</v>
      </c>
      <c r="B365" s="34">
        <v>19113500</v>
      </c>
      <c r="C365" s="34">
        <v>32274988</v>
      </c>
      <c r="D365" s="34">
        <v>19161886</v>
      </c>
      <c r="E365" s="34">
        <v>26299973</v>
      </c>
    </row>
    <row r="366" spans="1:5" x14ac:dyDescent="0.3">
      <c r="A366" s="224" t="s">
        <v>92</v>
      </c>
      <c r="B366" s="34">
        <v>50981091</v>
      </c>
      <c r="C366" s="34">
        <v>51530969</v>
      </c>
      <c r="D366" s="34">
        <v>49170835</v>
      </c>
      <c r="E366" s="34">
        <v>56426573</v>
      </c>
    </row>
    <row r="367" spans="1:5" x14ac:dyDescent="0.3">
      <c r="A367" s="224" t="s">
        <v>461</v>
      </c>
      <c r="B367" s="34">
        <v>9623648</v>
      </c>
      <c r="C367" s="34">
        <v>12266266</v>
      </c>
      <c r="D367" s="34">
        <v>18617542</v>
      </c>
      <c r="E367" s="34">
        <v>14065097</v>
      </c>
    </row>
    <row r="368" spans="1:5" x14ac:dyDescent="0.3">
      <c r="A368" s="224" t="s">
        <v>462</v>
      </c>
      <c r="B368" s="34"/>
      <c r="D368" s="34"/>
      <c r="E368" s="34"/>
    </row>
    <row r="369" spans="1:5" x14ac:dyDescent="0.3">
      <c r="A369" s="224" t="s">
        <v>463</v>
      </c>
      <c r="B369" s="34"/>
      <c r="D369" s="34"/>
      <c r="E369" s="34"/>
    </row>
    <row r="370" spans="1:5" x14ac:dyDescent="0.3">
      <c r="A370" s="224" t="s">
        <v>464</v>
      </c>
      <c r="B370" s="34"/>
      <c r="D370" s="34"/>
      <c r="E370" s="34"/>
    </row>
    <row r="371" spans="1:5" x14ac:dyDescent="0.3">
      <c r="A371" s="224" t="s">
        <v>465</v>
      </c>
      <c r="B371" s="34">
        <v>47404869</v>
      </c>
      <c r="C371" s="34">
        <v>65043738</v>
      </c>
      <c r="D371" s="34">
        <v>75610026</v>
      </c>
      <c r="E371" s="34">
        <v>57132958</v>
      </c>
    </row>
    <row r="372" spans="1:5" x14ac:dyDescent="0.3">
      <c r="A372" s="224" t="s">
        <v>466</v>
      </c>
      <c r="B372" s="34"/>
      <c r="D372" s="34"/>
      <c r="E372" s="34"/>
    </row>
    <row r="373" spans="1:5" x14ac:dyDescent="0.3">
      <c r="A373" s="224" t="s">
        <v>467</v>
      </c>
      <c r="B373" s="34"/>
      <c r="D373" s="34"/>
      <c r="E373" s="34"/>
    </row>
    <row r="374" spans="1:5" x14ac:dyDescent="0.3">
      <c r="A374" s="224" t="s">
        <v>468</v>
      </c>
      <c r="B374" s="34"/>
      <c r="D374" s="34"/>
      <c r="E374" s="34"/>
    </row>
    <row r="375" spans="1:5" x14ac:dyDescent="0.3">
      <c r="A375" s="224" t="s">
        <v>469</v>
      </c>
      <c r="B375" s="36">
        <v>8334145</v>
      </c>
      <c r="C375" s="36">
        <v>10674207</v>
      </c>
      <c r="D375" s="36" t="s">
        <v>159</v>
      </c>
      <c r="E375" s="36" t="s">
        <v>159</v>
      </c>
    </row>
    <row r="376" spans="1:5" ht="14.4" thickBot="1" x14ac:dyDescent="0.35">
      <c r="A376" s="223" t="s">
        <v>470</v>
      </c>
      <c r="B376" s="40">
        <v>135457253</v>
      </c>
      <c r="C376" s="40">
        <v>171790168</v>
      </c>
      <c r="D376" s="40">
        <v>162560289</v>
      </c>
      <c r="E376" s="40">
        <v>153924601</v>
      </c>
    </row>
    <row r="377" spans="1:5" ht="14.4" thickTop="1" x14ac:dyDescent="0.3"/>
  </sheetData>
  <mergeCells count="11">
    <mergeCell ref="H107:N107"/>
    <mergeCell ref="H200:N200"/>
    <mergeCell ref="H231:N231"/>
    <mergeCell ref="H19:I19"/>
    <mergeCell ref="H22:I22"/>
    <mergeCell ref="H2:I3"/>
    <mergeCell ref="J2:N2"/>
    <mergeCell ref="H4:I4"/>
    <mergeCell ref="H7:I7"/>
    <mergeCell ref="H12:I12"/>
    <mergeCell ref="AH38:AN38"/>
  </mergeCells>
  <conditionalFormatting sqref="J5:N5">
    <cfRule type="colorScale" priority="15">
      <colorScale>
        <cfvo type="min"/>
        <cfvo type="max"/>
        <color rgb="FFFCFCFF"/>
        <color rgb="FF63BE7B"/>
      </colorScale>
    </cfRule>
  </conditionalFormatting>
  <conditionalFormatting sqref="J8:N8">
    <cfRule type="colorScale" priority="13">
      <colorScale>
        <cfvo type="min"/>
        <cfvo type="max"/>
        <color rgb="FFFCFCFF"/>
        <color rgb="FFF8696B"/>
      </colorScale>
    </cfRule>
  </conditionalFormatting>
  <conditionalFormatting sqref="J9:N9">
    <cfRule type="colorScale" priority="12">
      <colorScale>
        <cfvo type="min"/>
        <cfvo type="max"/>
        <color rgb="FFFCFCFF"/>
        <color rgb="FFF8696B"/>
      </colorScale>
    </cfRule>
  </conditionalFormatting>
  <conditionalFormatting sqref="J10:N10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3:N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J14:N14">
    <cfRule type="colorScale" priority="9">
      <colorScale>
        <cfvo type="min"/>
        <cfvo type="max"/>
        <color rgb="FFFCFCFF"/>
        <color rgb="FF63BE7B"/>
      </colorScale>
    </cfRule>
  </conditionalFormatting>
  <conditionalFormatting sqref="J15:N15">
    <cfRule type="colorScale" priority="8">
      <colorScale>
        <cfvo type="min"/>
        <cfvo type="max"/>
        <color rgb="FFFCFCFF"/>
        <color rgb="FF63BE7B"/>
      </colorScale>
    </cfRule>
  </conditionalFormatting>
  <conditionalFormatting sqref="J16:N16">
    <cfRule type="colorScale" priority="7">
      <colorScale>
        <cfvo type="min"/>
        <cfvo type="max"/>
        <color rgb="FFFCFCFF"/>
        <color rgb="FFF8696B"/>
      </colorScale>
    </cfRule>
  </conditionalFormatting>
  <conditionalFormatting sqref="J17:N17">
    <cfRule type="colorScale" priority="6">
      <colorScale>
        <cfvo type="min"/>
        <cfvo type="max"/>
        <color rgb="FFFCFCFF"/>
        <color rgb="FF63BE7B"/>
      </colorScale>
    </cfRule>
  </conditionalFormatting>
  <conditionalFormatting sqref="J20:N20">
    <cfRule type="colorScale" priority="5">
      <colorScale>
        <cfvo type="min"/>
        <cfvo type="max"/>
        <color rgb="FFFFEF9C"/>
        <color rgb="FF63BE7B"/>
      </colorScale>
    </cfRule>
  </conditionalFormatting>
  <conditionalFormatting sqref="J23:N23">
    <cfRule type="colorScale" priority="4">
      <colorScale>
        <cfvo type="min"/>
        <cfvo type="max"/>
        <color rgb="FFFCFCFF"/>
        <color rgb="FF63BE7B"/>
      </colorScale>
    </cfRule>
  </conditionalFormatting>
  <conditionalFormatting sqref="J24:N24">
    <cfRule type="colorScale" priority="3">
      <colorScale>
        <cfvo type="min"/>
        <cfvo type="max"/>
        <color rgb="FFFCFCFF"/>
        <color rgb="FF63BE7B"/>
      </colorScale>
    </cfRule>
  </conditionalFormatting>
  <conditionalFormatting sqref="J25:N25">
    <cfRule type="colorScale" priority="2">
      <colorScale>
        <cfvo type="min"/>
        <cfvo type="max"/>
        <color rgb="FFFCFCFF"/>
        <color rgb="FFF8696B"/>
      </colorScale>
    </cfRule>
  </conditionalFormatting>
  <conditionalFormatting sqref="J26:N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W1000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2"/>
    </sheetView>
  </sheetViews>
  <sheetFormatPr defaultColWidth="14.44140625" defaultRowHeight="15.75" customHeight="1" x14ac:dyDescent="0.25"/>
  <cols>
    <col min="1" max="1" width="6.109375" customWidth="1"/>
    <col min="2" max="2" width="37.5546875" customWidth="1"/>
    <col min="3" max="7" width="12.44140625" customWidth="1"/>
    <col min="8" max="8" width="5.33203125" customWidth="1"/>
    <col min="9" max="13" width="13" customWidth="1"/>
    <col min="14" max="14" width="5.44140625" style="19" customWidth="1"/>
    <col min="15" max="19" width="13" style="19" customWidth="1"/>
    <col min="21" max="21" width="72.6640625" customWidth="1"/>
    <col min="22" max="22" width="68.6640625" customWidth="1"/>
    <col min="23" max="23" width="70.5546875" customWidth="1"/>
  </cols>
  <sheetData>
    <row r="1" spans="1:23" ht="14.4" x14ac:dyDescent="0.3">
      <c r="A1" s="249" t="s">
        <v>1</v>
      </c>
      <c r="B1" s="250"/>
      <c r="C1" s="241">
        <v>2019</v>
      </c>
      <c r="D1" s="251"/>
      <c r="E1" s="251"/>
      <c r="F1" s="251"/>
      <c r="G1" s="251"/>
      <c r="H1" s="173"/>
      <c r="I1" s="241">
        <v>2020</v>
      </c>
      <c r="J1" s="251"/>
      <c r="K1" s="251"/>
      <c r="L1" s="251"/>
      <c r="M1" s="251"/>
      <c r="N1" s="173"/>
      <c r="O1" s="241">
        <v>2021</v>
      </c>
      <c r="P1" s="251"/>
      <c r="Q1" s="251"/>
      <c r="R1" s="251"/>
      <c r="S1" s="251"/>
      <c r="U1" s="252" t="s">
        <v>2</v>
      </c>
      <c r="V1" s="252"/>
      <c r="W1" s="252"/>
    </row>
    <row r="2" spans="1:23" ht="16.2" customHeight="1" x14ac:dyDescent="0.4">
      <c r="A2" s="250"/>
      <c r="B2" s="250"/>
      <c r="C2" s="174" t="s">
        <v>3</v>
      </c>
      <c r="D2" s="174" t="s">
        <v>6</v>
      </c>
      <c r="E2" s="174" t="s">
        <v>5</v>
      </c>
      <c r="F2" s="174" t="s">
        <v>7</v>
      </c>
      <c r="G2" s="174" t="s">
        <v>4</v>
      </c>
      <c r="H2" s="175"/>
      <c r="I2" s="174" t="s">
        <v>3</v>
      </c>
      <c r="J2" s="174" t="s">
        <v>6</v>
      </c>
      <c r="K2" s="174" t="s">
        <v>5</v>
      </c>
      <c r="L2" s="174" t="s">
        <v>7</v>
      </c>
      <c r="M2" s="174" t="s">
        <v>4</v>
      </c>
      <c r="N2" s="175"/>
      <c r="O2" s="174" t="s">
        <v>3</v>
      </c>
      <c r="P2" s="174" t="s">
        <v>6</v>
      </c>
      <c r="Q2" s="174" t="s">
        <v>5</v>
      </c>
      <c r="R2" s="174" t="s">
        <v>7</v>
      </c>
      <c r="S2" s="174" t="s">
        <v>4</v>
      </c>
      <c r="U2" s="252"/>
      <c r="V2" s="252"/>
      <c r="W2" s="252"/>
    </row>
    <row r="3" spans="1:23" ht="16.8" x14ac:dyDescent="0.4">
      <c r="A3" s="237" t="s">
        <v>8</v>
      </c>
      <c r="B3" s="238"/>
      <c r="C3" s="2"/>
      <c r="H3" s="61"/>
      <c r="I3" s="21"/>
      <c r="J3" s="21"/>
      <c r="K3" s="21"/>
      <c r="L3" s="21"/>
      <c r="M3" s="21"/>
      <c r="N3" s="61"/>
      <c r="P3" s="2"/>
      <c r="Q3" s="2"/>
      <c r="R3" s="2"/>
      <c r="S3" s="2"/>
      <c r="U3" s="245" t="s">
        <v>8</v>
      </c>
      <c r="V3" s="245"/>
      <c r="W3" s="245"/>
    </row>
    <row r="4" spans="1:23" ht="15.75" customHeight="1" x14ac:dyDescent="0.4">
      <c r="A4" s="176"/>
      <c r="B4" s="176" t="s">
        <v>9</v>
      </c>
      <c r="C4" s="131">
        <v>0.23400000000000001</v>
      </c>
      <c r="D4" s="162">
        <v>0.23799999999999999</v>
      </c>
      <c r="E4" s="131">
        <v>0.2162</v>
      </c>
      <c r="F4" s="131">
        <v>0.21390000000000001</v>
      </c>
      <c r="G4" s="131">
        <v>0.1973</v>
      </c>
      <c r="H4" s="163"/>
      <c r="I4" s="164">
        <v>0.24249999999999999</v>
      </c>
      <c r="J4" s="165">
        <v>0.25829999999999997</v>
      </c>
      <c r="K4" s="164">
        <v>0.20380000000000001</v>
      </c>
      <c r="L4" s="164">
        <v>0.19900000000000001</v>
      </c>
      <c r="M4" s="164">
        <v>0.1678</v>
      </c>
      <c r="N4" s="163"/>
      <c r="O4" s="131">
        <v>0.25140000000000001</v>
      </c>
      <c r="P4" s="162">
        <v>0.25330000000000003</v>
      </c>
      <c r="Q4" s="131">
        <v>0.2437</v>
      </c>
      <c r="R4" s="131">
        <v>0.19400000000000001</v>
      </c>
      <c r="S4" s="131">
        <v>0.19900000000000001</v>
      </c>
      <c r="U4" s="161" t="s">
        <v>10</v>
      </c>
      <c r="V4" s="161" t="s">
        <v>11</v>
      </c>
      <c r="W4" s="161" t="s">
        <v>57</v>
      </c>
    </row>
    <row r="5" spans="1:23" ht="15.75" customHeight="1" x14ac:dyDescent="0.4">
      <c r="A5" s="176"/>
      <c r="B5" s="177"/>
      <c r="C5" s="105"/>
      <c r="D5" s="105"/>
      <c r="E5" s="105"/>
      <c r="F5" s="105"/>
      <c r="G5" s="105"/>
      <c r="H5" s="163"/>
      <c r="I5" s="164"/>
      <c r="J5" s="164"/>
      <c r="K5" s="164"/>
      <c r="L5" s="164"/>
      <c r="M5" s="164"/>
      <c r="N5" s="163"/>
      <c r="O5" s="108"/>
      <c r="P5" s="108"/>
      <c r="Q5" s="108"/>
      <c r="R5" s="108"/>
      <c r="S5" s="108"/>
      <c r="U5" s="5"/>
      <c r="V5" s="5"/>
    </row>
    <row r="6" spans="1:23" ht="15.75" customHeight="1" x14ac:dyDescent="0.4">
      <c r="A6" s="237" t="s">
        <v>12</v>
      </c>
      <c r="B6" s="238"/>
      <c r="C6" s="105"/>
      <c r="D6" s="105"/>
      <c r="E6" s="105"/>
      <c r="F6" s="105"/>
      <c r="G6" s="105"/>
      <c r="H6" s="163"/>
      <c r="I6" s="164"/>
      <c r="J6" s="164"/>
      <c r="K6" s="164"/>
      <c r="L6" s="164"/>
      <c r="M6" s="164"/>
      <c r="N6" s="163"/>
      <c r="O6" s="108"/>
      <c r="P6" s="108"/>
      <c r="Q6" s="108"/>
      <c r="R6" s="108"/>
      <c r="S6" s="108"/>
      <c r="U6" s="5"/>
      <c r="V6" s="5"/>
    </row>
    <row r="7" spans="1:23" ht="15.75" customHeight="1" x14ac:dyDescent="0.4">
      <c r="A7" s="176"/>
      <c r="B7" s="176" t="s">
        <v>13</v>
      </c>
      <c r="C7" s="105"/>
      <c r="D7" s="162">
        <v>1.89E-2</v>
      </c>
      <c r="E7" s="131">
        <v>3.6600000000000001E-2</v>
      </c>
      <c r="F7" s="131">
        <v>2.8799999999999999E-2</v>
      </c>
      <c r="G7" s="131">
        <v>2.18E-2</v>
      </c>
      <c r="H7" s="163"/>
      <c r="I7" s="164"/>
      <c r="J7" s="165">
        <v>2.7799999999999998E-2</v>
      </c>
      <c r="K7" s="164">
        <v>5.0999999999999997E-2</v>
      </c>
      <c r="L7" s="164">
        <v>5.3600000000000002E-2</v>
      </c>
      <c r="M7" s="164">
        <v>6.2199999999999998E-2</v>
      </c>
      <c r="N7" s="163"/>
      <c r="O7" s="108"/>
      <c r="P7" s="162">
        <v>3.1699999999999999E-2</v>
      </c>
      <c r="Q7" s="131">
        <v>6.1899999999999997E-2</v>
      </c>
      <c r="R7" s="131">
        <v>5.0999999999999997E-2</v>
      </c>
      <c r="S7" s="131">
        <v>6.5000000000000002E-2</v>
      </c>
      <c r="U7" s="5"/>
      <c r="V7" s="5"/>
    </row>
    <row r="8" spans="1:23" ht="15.75" customHeight="1" x14ac:dyDescent="0.4">
      <c r="A8" s="177"/>
      <c r="B8" s="176" t="s">
        <v>14</v>
      </c>
      <c r="C8" s="131">
        <v>2.53E-2</v>
      </c>
      <c r="D8" s="162">
        <v>1.34E-2</v>
      </c>
      <c r="E8" s="131">
        <v>2.9600000000000001E-2</v>
      </c>
      <c r="F8" s="131">
        <v>2.3900000000000001E-2</v>
      </c>
      <c r="G8" s="131">
        <v>2.2700000000000001E-2</v>
      </c>
      <c r="H8" s="163"/>
      <c r="I8" s="164">
        <v>3.1800000000000002E-2</v>
      </c>
      <c r="J8" s="165">
        <v>1.7899999999999999E-2</v>
      </c>
      <c r="K8" s="164">
        <v>3.0200000000000001E-2</v>
      </c>
      <c r="L8" s="164">
        <v>3.2899999999999999E-2</v>
      </c>
      <c r="M8" s="164">
        <v>4.2500000000000003E-2</v>
      </c>
      <c r="N8" s="163"/>
      <c r="O8" s="131">
        <v>3.2199999999999999E-2</v>
      </c>
      <c r="P8" s="162">
        <v>2.3900000000000001E-2</v>
      </c>
      <c r="Q8" s="131">
        <v>3.2899999999999999E-2</v>
      </c>
      <c r="R8" s="131">
        <v>3.0599999999999999E-2</v>
      </c>
      <c r="S8" s="131">
        <v>3.8100000000000002E-2</v>
      </c>
      <c r="U8" s="5"/>
      <c r="V8" s="5"/>
    </row>
    <row r="9" spans="1:23" ht="15.75" customHeight="1" x14ac:dyDescent="0.4">
      <c r="A9" s="177"/>
      <c r="B9" s="176" t="s">
        <v>15</v>
      </c>
      <c r="C9" s="105"/>
      <c r="D9" s="162">
        <v>4.7000000000000002E-3</v>
      </c>
      <c r="E9" s="131">
        <v>1.1299999999999999E-2</v>
      </c>
      <c r="F9" s="131">
        <v>8.3999999999999995E-3</v>
      </c>
      <c r="G9" s="131">
        <v>1.2500000000000001E-2</v>
      </c>
      <c r="H9" s="163"/>
      <c r="I9" s="164"/>
      <c r="J9" s="165">
        <v>7.4000000000000003E-3</v>
      </c>
      <c r="K9" s="164">
        <v>7.7999999999999996E-3</v>
      </c>
      <c r="L9" s="164">
        <v>4.3E-3</v>
      </c>
      <c r="M9" s="164">
        <v>9.4999999999999998E-3</v>
      </c>
      <c r="N9" s="163"/>
      <c r="O9" s="108"/>
      <c r="P9" s="162">
        <v>8.9999999999999993E-3</v>
      </c>
      <c r="Q9" s="131">
        <v>8.6E-3</v>
      </c>
      <c r="R9" s="131">
        <v>4.3E-3</v>
      </c>
      <c r="S9" s="131">
        <v>8.9999999999999993E-3</v>
      </c>
      <c r="U9" s="5"/>
      <c r="V9" s="5"/>
    </row>
    <row r="10" spans="1:23" ht="15.75" customHeight="1" x14ac:dyDescent="0.4">
      <c r="A10" s="176"/>
      <c r="B10" s="177"/>
      <c r="C10" s="105"/>
      <c r="D10" s="105"/>
      <c r="E10" s="105"/>
      <c r="F10" s="105"/>
      <c r="G10" s="105"/>
      <c r="H10" s="163"/>
      <c r="I10" s="164"/>
      <c r="J10" s="164"/>
      <c r="K10" s="164"/>
      <c r="L10" s="164"/>
      <c r="M10" s="164"/>
      <c r="N10" s="163"/>
      <c r="O10" s="108"/>
      <c r="P10" s="108"/>
      <c r="Q10" s="108"/>
      <c r="R10" s="108"/>
      <c r="S10" s="108"/>
      <c r="U10" s="5"/>
      <c r="V10" s="5"/>
    </row>
    <row r="11" spans="1:23" ht="15.75" customHeight="1" x14ac:dyDescent="0.4">
      <c r="A11" s="237" t="s">
        <v>16</v>
      </c>
      <c r="B11" s="238"/>
      <c r="C11" s="105"/>
      <c r="D11" s="105"/>
      <c r="E11" s="105"/>
      <c r="F11" s="105"/>
      <c r="G11" s="105"/>
      <c r="H11" s="163"/>
      <c r="I11" s="164"/>
      <c r="J11" s="164"/>
      <c r="K11" s="164"/>
      <c r="L11" s="164"/>
      <c r="M11" s="164"/>
      <c r="N11" s="163"/>
      <c r="O11" s="108"/>
      <c r="P11" s="108"/>
      <c r="Q11" s="108"/>
      <c r="R11" s="108"/>
      <c r="S11" s="108"/>
      <c r="U11" s="5"/>
      <c r="V11" s="5"/>
    </row>
    <row r="12" spans="1:23" ht="16.8" x14ac:dyDescent="0.4">
      <c r="A12" s="177"/>
      <c r="B12" s="176" t="s">
        <v>17</v>
      </c>
      <c r="C12" s="105"/>
      <c r="D12" s="131">
        <v>0.1797</v>
      </c>
      <c r="E12" s="162">
        <v>0.19159999999999999</v>
      </c>
      <c r="F12" s="131">
        <v>0.15079999999999999</v>
      </c>
      <c r="G12" s="166">
        <v>0.14000000000000001</v>
      </c>
      <c r="H12" s="163"/>
      <c r="I12" s="164"/>
      <c r="J12" s="165">
        <v>0.16539999999999999</v>
      </c>
      <c r="K12" s="164">
        <v>0.1143</v>
      </c>
      <c r="L12" s="164">
        <v>9.3600000000000003E-2</v>
      </c>
      <c r="M12" s="164">
        <v>2.86E-2</v>
      </c>
      <c r="N12" s="163"/>
      <c r="O12" s="108"/>
      <c r="P12" s="162">
        <v>0.1663</v>
      </c>
      <c r="Q12" s="131">
        <v>0.15279999999999999</v>
      </c>
      <c r="R12" s="131">
        <v>0.15079999999999999</v>
      </c>
      <c r="S12" s="131">
        <v>0.1027</v>
      </c>
      <c r="U12" s="248"/>
      <c r="V12" s="247"/>
    </row>
    <row r="13" spans="1:23" ht="16.8" x14ac:dyDescent="0.4">
      <c r="A13" s="177"/>
      <c r="B13" s="176" t="s">
        <v>18</v>
      </c>
      <c r="C13" s="131">
        <v>2.47E-2</v>
      </c>
      <c r="D13" s="162">
        <v>4.02E-2</v>
      </c>
      <c r="E13" s="131">
        <v>3.4200000000000001E-2</v>
      </c>
      <c r="F13" s="131">
        <v>3.0300000000000001E-2</v>
      </c>
      <c r="G13" s="131">
        <v>2.4199999999999999E-2</v>
      </c>
      <c r="H13" s="163"/>
      <c r="I13" s="164">
        <v>1.6400000000000001E-2</v>
      </c>
      <c r="J13" s="165">
        <v>3.32E-2</v>
      </c>
      <c r="K13" s="164">
        <v>2.07E-2</v>
      </c>
      <c r="L13" s="164">
        <v>1.6400000000000001E-2</v>
      </c>
      <c r="M13" s="164">
        <v>5.4000000000000003E-3</v>
      </c>
      <c r="N13" s="163"/>
      <c r="O13" s="131">
        <v>1.9099999999999999E-2</v>
      </c>
      <c r="P13" s="162">
        <v>3.1399999999999997E-2</v>
      </c>
      <c r="Q13" s="131">
        <v>2.52E-2</v>
      </c>
      <c r="R13" s="131">
        <v>2.4199999999999999E-2</v>
      </c>
      <c r="S13" s="131">
        <v>1.5100000000000001E-2</v>
      </c>
      <c r="U13" s="247"/>
      <c r="V13" s="247"/>
    </row>
    <row r="14" spans="1:23" ht="16.8" x14ac:dyDescent="0.4">
      <c r="A14" s="177"/>
      <c r="B14" s="176" t="s">
        <v>19</v>
      </c>
      <c r="C14" s="131">
        <v>4.9099999999999998E-2</v>
      </c>
      <c r="D14" s="131">
        <v>6.2399999999999997E-2</v>
      </c>
      <c r="E14" s="162">
        <v>7.0199999999999999E-2</v>
      </c>
      <c r="F14" s="131">
        <v>5.4600000000000003E-2</v>
      </c>
      <c r="G14" s="131">
        <v>4.9200000000000001E-2</v>
      </c>
      <c r="H14" s="163"/>
      <c r="I14" s="164">
        <v>4.41E-2</v>
      </c>
      <c r="J14" s="164">
        <v>5.7000000000000002E-2</v>
      </c>
      <c r="K14" s="165">
        <v>5.7599999999999998E-2</v>
      </c>
      <c r="L14" s="164">
        <v>4.48E-2</v>
      </c>
      <c r="M14" s="164">
        <v>4.4999999999999998E-2</v>
      </c>
      <c r="N14" s="163"/>
      <c r="O14" s="131">
        <v>4.6199999999999998E-2</v>
      </c>
      <c r="P14" s="131">
        <v>5.2499999999999998E-2</v>
      </c>
      <c r="Q14" s="162">
        <v>6.8600000000000008E-2</v>
      </c>
      <c r="R14" s="131">
        <v>4.6699999999999998E-2</v>
      </c>
      <c r="S14" s="131">
        <v>4.7600000000000003E-2</v>
      </c>
      <c r="U14" s="247"/>
      <c r="V14" s="247"/>
    </row>
    <row r="15" spans="1:23" ht="16.8" x14ac:dyDescent="0.4">
      <c r="A15" s="177"/>
      <c r="B15" s="176" t="s">
        <v>20</v>
      </c>
      <c r="C15" s="131">
        <v>0.79390000000000005</v>
      </c>
      <c r="D15" s="162">
        <v>0.59089999999999998</v>
      </c>
      <c r="E15" s="131">
        <v>0.70499999999999996</v>
      </c>
      <c r="F15" s="131">
        <v>0.6744</v>
      </c>
      <c r="G15" s="131">
        <v>0.73160000000000003</v>
      </c>
      <c r="H15" s="163"/>
      <c r="I15" s="164">
        <v>0.86040000000000005</v>
      </c>
      <c r="J15" s="165">
        <v>0.63449999999999995</v>
      </c>
      <c r="K15" s="164">
        <v>0.80640000000000001</v>
      </c>
      <c r="L15" s="164">
        <v>0.80030000000000001</v>
      </c>
      <c r="M15" s="164">
        <v>0.93310000000000004</v>
      </c>
      <c r="N15" s="163"/>
      <c r="O15" s="131">
        <v>0.83679999999999999</v>
      </c>
      <c r="P15" s="162">
        <v>0.6028</v>
      </c>
      <c r="Q15" s="131">
        <v>0.76370000000000005</v>
      </c>
      <c r="R15" s="131">
        <v>0.68819999999999992</v>
      </c>
      <c r="S15" s="131">
        <v>0.80469999999999997</v>
      </c>
      <c r="U15" s="247"/>
      <c r="V15" s="247"/>
    </row>
    <row r="16" spans="1:23" ht="16.8" x14ac:dyDescent="0.4">
      <c r="A16" s="177"/>
      <c r="B16" s="176" t="s">
        <v>21</v>
      </c>
      <c r="C16" s="105"/>
      <c r="D16" s="167">
        <f>(184945203+345633760)/(184945203+345633760+168725623)</f>
        <v>0.75872370011884926</v>
      </c>
      <c r="E16" s="167">
        <f>(167842557+404360261)/(167842557+404360261+397547188)</f>
        <v>0.59005188394915054</v>
      </c>
      <c r="F16" s="168">
        <f>(236397211+2315853233)/(236397211+2315853233+262855097)</f>
        <v>0.90662691214531621</v>
      </c>
      <c r="G16" s="167">
        <f>(199393808+182337666)/(199393808+182337666+189344223)</f>
        <v>0.6684428631884155</v>
      </c>
      <c r="H16" s="163"/>
      <c r="I16" s="164">
        <f>(1729540+2098736)/(1729540+2098736+2806722)</f>
        <v>0.57698223872863263</v>
      </c>
      <c r="J16" s="165">
        <f>(229060890+413161288)/(229060890+413161288+192608891)</f>
        <v>0.7692839927115841</v>
      </c>
      <c r="K16" s="164">
        <f>(215173088+424002382)/((215173088+424002382+423526609))</f>
        <v>0.6014625195816522</v>
      </c>
      <c r="L16" s="164">
        <f>(283986067+338698937)/(283986067+338698937+286271302)</f>
        <v>0.68505493596300548</v>
      </c>
      <c r="M16" s="164">
        <f>(221462458+211277909)/(221462458+211277909+199471917)</f>
        <v>0.68448585696889119</v>
      </c>
      <c r="N16" s="163"/>
      <c r="O16" s="132">
        <f>(1982291+2294714)/(1982291+2294714+2885283)</f>
        <v>0.59715624392652178</v>
      </c>
      <c r="P16" s="169">
        <f>(248237397+448838010)/(248237397+448838010+198162893)</f>
        <v>0.7786478829156438</v>
      </c>
      <c r="Q16" s="132">
        <f>(206443331+470156468)/(206443331+470156468+458704956)</f>
        <v>0.59596315088101603</v>
      </c>
      <c r="R16" s="132">
        <f>(383469642+463127965)/(383469642+463127965+367387460)</f>
        <v>0.69737069261660034</v>
      </c>
      <c r="S16" s="132">
        <f>(252834076+212898996)/(252834076+212898996+202820704)</f>
        <v>0.69662768907912054</v>
      </c>
    </row>
    <row r="17" spans="1:23" ht="16.8" x14ac:dyDescent="0.4">
      <c r="A17" s="177"/>
      <c r="B17" s="177"/>
      <c r="C17" s="105"/>
      <c r="D17" s="105"/>
      <c r="E17" s="105"/>
      <c r="F17" s="105"/>
      <c r="G17" s="105"/>
      <c r="H17" s="163"/>
      <c r="I17" s="164"/>
      <c r="J17" s="164"/>
      <c r="K17" s="164"/>
      <c r="L17" s="164"/>
      <c r="M17" s="164"/>
      <c r="N17" s="163"/>
      <c r="O17" s="108"/>
      <c r="P17" s="108"/>
      <c r="Q17" s="108"/>
      <c r="R17" s="108"/>
      <c r="S17" s="108"/>
      <c r="U17" s="245" t="s">
        <v>12</v>
      </c>
      <c r="V17" s="245"/>
      <c r="W17" s="245"/>
    </row>
    <row r="18" spans="1:23" ht="15.75" customHeight="1" x14ac:dyDescent="0.4">
      <c r="A18" s="237" t="s">
        <v>0</v>
      </c>
      <c r="B18" s="238"/>
      <c r="C18" s="105"/>
      <c r="D18" s="105"/>
      <c r="E18" s="105"/>
      <c r="F18" s="105"/>
      <c r="G18" s="105"/>
      <c r="H18" s="163"/>
      <c r="I18" s="164"/>
      <c r="J18" s="164"/>
      <c r="K18" s="164"/>
      <c r="L18" s="164"/>
      <c r="M18" s="164"/>
      <c r="N18" s="163"/>
      <c r="O18" s="108"/>
      <c r="P18" s="108"/>
      <c r="Q18" s="108"/>
      <c r="R18" s="108"/>
      <c r="S18" s="108"/>
      <c r="U18" s="161" t="s">
        <v>22</v>
      </c>
      <c r="V18" s="161" t="s">
        <v>23</v>
      </c>
      <c r="W18" s="161" t="s">
        <v>58</v>
      </c>
    </row>
    <row r="19" spans="1:23" ht="16.8" x14ac:dyDescent="0.4">
      <c r="A19" s="177"/>
      <c r="B19" s="176" t="s">
        <v>24</v>
      </c>
      <c r="C19" s="131">
        <v>0.94430000000000003</v>
      </c>
      <c r="D19" s="131">
        <v>0.80469999999999997</v>
      </c>
      <c r="E19" s="131">
        <v>0.93069999999999997</v>
      </c>
      <c r="F19" s="131">
        <v>0.9637</v>
      </c>
      <c r="G19" s="131">
        <v>0.91539999999999999</v>
      </c>
      <c r="H19" s="163"/>
      <c r="I19" s="164">
        <v>0.82330000000000003</v>
      </c>
      <c r="J19" s="164">
        <v>0.65769999999999995</v>
      </c>
      <c r="K19" s="164">
        <v>0.82579999999999998</v>
      </c>
      <c r="L19" s="164">
        <v>0.82950000000000002</v>
      </c>
      <c r="M19" s="164">
        <v>0.87280000000000002</v>
      </c>
      <c r="N19" s="163"/>
      <c r="O19" s="131">
        <v>0.79110000000000003</v>
      </c>
      <c r="P19" s="132">
        <v>0.62350000000000005</v>
      </c>
      <c r="Q19" s="131">
        <v>0.83050000000000002</v>
      </c>
      <c r="R19" s="131">
        <v>0.83289999999999997</v>
      </c>
      <c r="S19" s="131">
        <v>0.85140000000000005</v>
      </c>
    </row>
    <row r="20" spans="1:23" ht="21.6" x14ac:dyDescent="0.5">
      <c r="A20" s="4"/>
      <c r="B20" s="4"/>
      <c r="C20" s="170"/>
      <c r="D20" s="170"/>
      <c r="E20" s="170"/>
      <c r="F20" s="170"/>
      <c r="G20" s="170"/>
      <c r="H20" s="171"/>
      <c r="I20" s="172"/>
      <c r="J20" s="172"/>
      <c r="K20" s="172"/>
      <c r="L20" s="172"/>
      <c r="M20" s="172"/>
      <c r="N20" s="171"/>
      <c r="O20" s="172"/>
      <c r="P20" s="172"/>
      <c r="Q20" s="172"/>
      <c r="R20" s="172"/>
      <c r="S20" s="172"/>
      <c r="T20" s="10"/>
    </row>
    <row r="21" spans="1:23" ht="21.6" x14ac:dyDescent="0.5">
      <c r="A21" s="4"/>
      <c r="B21" s="4"/>
      <c r="C21" s="7"/>
      <c r="D21" s="7"/>
      <c r="E21" s="7"/>
      <c r="F21" s="7"/>
      <c r="G21" s="7"/>
      <c r="H21" s="8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48"/>
      <c r="V21" s="247"/>
    </row>
    <row r="22" spans="1:23" ht="15.75" customHeight="1" x14ac:dyDescent="0.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3" ht="15.75" customHeight="1" x14ac:dyDescent="0.5">
      <c r="A23" s="3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3" ht="21.6" x14ac:dyDescent="0.5">
      <c r="A24" s="11"/>
      <c r="B24" s="12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23" ht="21.6" x14ac:dyDescent="0.5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23" ht="21.6" x14ac:dyDescent="0.5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23" ht="21.6" x14ac:dyDescent="0.5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23" ht="21.6" x14ac:dyDescent="0.5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23" ht="21.6" x14ac:dyDescent="0.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23" ht="21.6" x14ac:dyDescent="0.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U30" s="6"/>
      <c r="V30" s="6"/>
    </row>
    <row r="31" spans="1:23" ht="21.6" x14ac:dyDescent="0.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U31" s="245" t="s">
        <v>16</v>
      </c>
      <c r="V31" s="245"/>
      <c r="W31" s="245"/>
    </row>
    <row r="32" spans="1:23" ht="21.6" x14ac:dyDescent="0.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U32" s="161" t="s">
        <v>25</v>
      </c>
      <c r="V32" s="161" t="s">
        <v>26</v>
      </c>
      <c r="W32" s="161" t="s">
        <v>59</v>
      </c>
    </row>
    <row r="33" spans="1:23" ht="21.6" x14ac:dyDescent="0.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23" ht="21.6" x14ac:dyDescent="0.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23" ht="21.6" x14ac:dyDescent="0.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23" ht="21.6" x14ac:dyDescent="0.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23" ht="21.6" x14ac:dyDescent="0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3" ht="21.6" x14ac:dyDescent="0.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23" ht="21.6" x14ac:dyDescent="0.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3" ht="21.6" x14ac:dyDescent="0.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3" ht="21.6" x14ac:dyDescent="0.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3" ht="21.6" x14ac:dyDescent="0.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3" ht="21.6" x14ac:dyDescent="0.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3" ht="21.6" x14ac:dyDescent="0.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23" ht="21.6" x14ac:dyDescent="0.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U45" s="245" t="s">
        <v>0</v>
      </c>
      <c r="V45" s="245"/>
      <c r="W45" s="245"/>
    </row>
    <row r="46" spans="1:23" ht="21.6" x14ac:dyDescent="0.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U46" s="161" t="s">
        <v>27</v>
      </c>
      <c r="V46" s="161" t="s">
        <v>28</v>
      </c>
      <c r="W46" s="161" t="s">
        <v>60</v>
      </c>
    </row>
    <row r="47" spans="1:23" ht="21.6" x14ac:dyDescent="0.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3" ht="21.6" x14ac:dyDescent="0.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 ht="21.6" x14ac:dyDescent="0.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 ht="21.6" x14ac:dyDescent="0.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ht="21.6" x14ac:dyDescent="0.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 ht="21.6" x14ac:dyDescent="0.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202" spans="8:8" ht="13.2" x14ac:dyDescent="0.25">
      <c r="H202" s="14"/>
    </row>
    <row r="203" spans="8:8" ht="13.2" x14ac:dyDescent="0.25">
      <c r="H203" s="14"/>
    </row>
    <row r="204" spans="8:8" ht="13.2" x14ac:dyDescent="0.25">
      <c r="H204" s="14"/>
    </row>
    <row r="205" spans="8:8" ht="13.2" x14ac:dyDescent="0.25">
      <c r="H205" s="14"/>
    </row>
    <row r="206" spans="8:8" ht="13.2" x14ac:dyDescent="0.25">
      <c r="H206" s="14"/>
    </row>
    <row r="207" spans="8:8" ht="13.2" x14ac:dyDescent="0.25">
      <c r="H207" s="14"/>
    </row>
    <row r="208" spans="8:8" ht="13.2" x14ac:dyDescent="0.25">
      <c r="H208" s="14"/>
    </row>
    <row r="209" spans="8:8" ht="13.2" x14ac:dyDescent="0.25">
      <c r="H209" s="14"/>
    </row>
    <row r="210" spans="8:8" ht="13.2" x14ac:dyDescent="0.25">
      <c r="H210" s="14"/>
    </row>
    <row r="211" spans="8:8" ht="13.2" x14ac:dyDescent="0.25">
      <c r="H211" s="14"/>
    </row>
    <row r="212" spans="8:8" ht="13.2" x14ac:dyDescent="0.25">
      <c r="H212" s="14"/>
    </row>
    <row r="213" spans="8:8" ht="13.2" x14ac:dyDescent="0.25">
      <c r="H213" s="14"/>
    </row>
    <row r="214" spans="8:8" ht="13.2" x14ac:dyDescent="0.25">
      <c r="H214" s="14"/>
    </row>
    <row r="215" spans="8:8" ht="13.2" x14ac:dyDescent="0.25">
      <c r="H215" s="14"/>
    </row>
    <row r="216" spans="8:8" ht="13.2" x14ac:dyDescent="0.25">
      <c r="H216" s="14"/>
    </row>
    <row r="217" spans="8:8" ht="13.2" x14ac:dyDescent="0.25">
      <c r="H217" s="14"/>
    </row>
    <row r="218" spans="8:8" ht="13.2" x14ac:dyDescent="0.25">
      <c r="H218" s="14"/>
    </row>
    <row r="219" spans="8:8" ht="13.2" x14ac:dyDescent="0.25">
      <c r="H219" s="14"/>
    </row>
    <row r="220" spans="8:8" ht="13.2" x14ac:dyDescent="0.25">
      <c r="H220" s="14"/>
    </row>
    <row r="221" spans="8:8" ht="13.2" x14ac:dyDescent="0.25">
      <c r="H221" s="14"/>
    </row>
    <row r="222" spans="8:8" ht="13.2" x14ac:dyDescent="0.25">
      <c r="H222" s="14"/>
    </row>
    <row r="223" spans="8:8" ht="13.2" x14ac:dyDescent="0.25">
      <c r="H223" s="14"/>
    </row>
    <row r="224" spans="8:8" ht="13.2" x14ac:dyDescent="0.25">
      <c r="H224" s="14"/>
    </row>
    <row r="225" spans="8:8" ht="13.2" x14ac:dyDescent="0.25">
      <c r="H225" s="14"/>
    </row>
    <row r="226" spans="8:8" ht="13.2" x14ac:dyDescent="0.25">
      <c r="H226" s="14"/>
    </row>
    <row r="227" spans="8:8" ht="13.2" x14ac:dyDescent="0.25">
      <c r="H227" s="14"/>
    </row>
    <row r="228" spans="8:8" ht="13.2" x14ac:dyDescent="0.25">
      <c r="H228" s="14"/>
    </row>
    <row r="229" spans="8:8" ht="13.2" x14ac:dyDescent="0.25">
      <c r="H229" s="14"/>
    </row>
    <row r="230" spans="8:8" ht="13.2" x14ac:dyDescent="0.25">
      <c r="H230" s="14"/>
    </row>
    <row r="231" spans="8:8" ht="13.2" x14ac:dyDescent="0.25">
      <c r="H231" s="14"/>
    </row>
    <row r="232" spans="8:8" ht="13.2" x14ac:dyDescent="0.25">
      <c r="H232" s="14"/>
    </row>
    <row r="233" spans="8:8" ht="13.2" x14ac:dyDescent="0.25">
      <c r="H233" s="14"/>
    </row>
    <row r="234" spans="8:8" ht="13.2" x14ac:dyDescent="0.25">
      <c r="H234" s="14"/>
    </row>
    <row r="235" spans="8:8" ht="13.2" x14ac:dyDescent="0.25">
      <c r="H235" s="14"/>
    </row>
    <row r="236" spans="8:8" ht="13.2" x14ac:dyDescent="0.25">
      <c r="H236" s="14"/>
    </row>
    <row r="237" spans="8:8" ht="13.2" x14ac:dyDescent="0.25">
      <c r="H237" s="14"/>
    </row>
    <row r="238" spans="8:8" ht="13.2" x14ac:dyDescent="0.25">
      <c r="H238" s="14"/>
    </row>
    <row r="239" spans="8:8" ht="13.2" x14ac:dyDescent="0.25">
      <c r="H239" s="14"/>
    </row>
    <row r="240" spans="8:8" ht="13.2" x14ac:dyDescent="0.25">
      <c r="H240" s="14"/>
    </row>
    <row r="241" spans="8:8" ht="13.2" x14ac:dyDescent="0.25">
      <c r="H241" s="14"/>
    </row>
    <row r="242" spans="8:8" ht="13.2" x14ac:dyDescent="0.25">
      <c r="H242" s="14"/>
    </row>
    <row r="243" spans="8:8" ht="13.2" x14ac:dyDescent="0.25">
      <c r="H243" s="14"/>
    </row>
    <row r="244" spans="8:8" ht="13.2" x14ac:dyDescent="0.25">
      <c r="H244" s="14"/>
    </row>
    <row r="245" spans="8:8" ht="13.2" x14ac:dyDescent="0.25">
      <c r="H245" s="14"/>
    </row>
    <row r="246" spans="8:8" ht="13.2" x14ac:dyDescent="0.25">
      <c r="H246" s="14"/>
    </row>
    <row r="247" spans="8:8" ht="13.2" x14ac:dyDescent="0.25">
      <c r="H247" s="14"/>
    </row>
    <row r="248" spans="8:8" ht="13.2" x14ac:dyDescent="0.25">
      <c r="H248" s="14"/>
    </row>
    <row r="249" spans="8:8" ht="13.2" x14ac:dyDescent="0.25">
      <c r="H249" s="14"/>
    </row>
    <row r="250" spans="8:8" ht="13.2" x14ac:dyDescent="0.25">
      <c r="H250" s="14"/>
    </row>
    <row r="251" spans="8:8" ht="13.2" x14ac:dyDescent="0.25">
      <c r="H251" s="14"/>
    </row>
    <row r="252" spans="8:8" ht="13.2" x14ac:dyDescent="0.25">
      <c r="H252" s="14"/>
    </row>
    <row r="253" spans="8:8" ht="13.2" x14ac:dyDescent="0.25">
      <c r="H253" s="14"/>
    </row>
    <row r="254" spans="8:8" ht="13.2" x14ac:dyDescent="0.25">
      <c r="H254" s="14"/>
    </row>
    <row r="255" spans="8:8" ht="13.2" x14ac:dyDescent="0.25">
      <c r="H255" s="14"/>
    </row>
    <row r="256" spans="8:8" ht="13.2" x14ac:dyDescent="0.25">
      <c r="H256" s="14"/>
    </row>
    <row r="257" spans="8:8" ht="13.2" x14ac:dyDescent="0.25">
      <c r="H257" s="14"/>
    </row>
    <row r="258" spans="8:8" ht="13.2" x14ac:dyDescent="0.25">
      <c r="H258" s="14"/>
    </row>
    <row r="259" spans="8:8" ht="13.2" x14ac:dyDescent="0.25">
      <c r="H259" s="14"/>
    </row>
    <row r="260" spans="8:8" ht="13.2" x14ac:dyDescent="0.25">
      <c r="H260" s="14"/>
    </row>
    <row r="261" spans="8:8" ht="13.2" x14ac:dyDescent="0.25">
      <c r="H261" s="14"/>
    </row>
    <row r="262" spans="8:8" ht="13.2" x14ac:dyDescent="0.25">
      <c r="H262" s="14"/>
    </row>
    <row r="263" spans="8:8" ht="13.2" x14ac:dyDescent="0.25">
      <c r="H263" s="14"/>
    </row>
    <row r="264" spans="8:8" ht="13.2" x14ac:dyDescent="0.25">
      <c r="H264" s="14"/>
    </row>
    <row r="265" spans="8:8" ht="13.2" x14ac:dyDescent="0.25">
      <c r="H265" s="14"/>
    </row>
    <row r="266" spans="8:8" ht="13.2" x14ac:dyDescent="0.25">
      <c r="H266" s="14"/>
    </row>
    <row r="267" spans="8:8" ht="13.2" x14ac:dyDescent="0.25">
      <c r="H267" s="14"/>
    </row>
    <row r="268" spans="8:8" ht="13.2" x14ac:dyDescent="0.25">
      <c r="H268" s="14"/>
    </row>
    <row r="269" spans="8:8" ht="13.2" x14ac:dyDescent="0.25">
      <c r="H269" s="14"/>
    </row>
    <row r="270" spans="8:8" ht="13.2" x14ac:dyDescent="0.25">
      <c r="H270" s="14"/>
    </row>
    <row r="271" spans="8:8" ht="13.2" x14ac:dyDescent="0.25">
      <c r="H271" s="14"/>
    </row>
    <row r="272" spans="8:8" ht="13.2" x14ac:dyDescent="0.25">
      <c r="H272" s="14"/>
    </row>
    <row r="273" spans="8:8" ht="13.2" x14ac:dyDescent="0.25">
      <c r="H273" s="14"/>
    </row>
    <row r="274" spans="8:8" ht="13.2" x14ac:dyDescent="0.25">
      <c r="H274" s="14"/>
    </row>
    <row r="275" spans="8:8" ht="13.2" x14ac:dyDescent="0.25">
      <c r="H275" s="14"/>
    </row>
    <row r="276" spans="8:8" ht="13.2" x14ac:dyDescent="0.25">
      <c r="H276" s="14"/>
    </row>
    <row r="277" spans="8:8" ht="13.2" x14ac:dyDescent="0.25">
      <c r="H277" s="14"/>
    </row>
    <row r="278" spans="8:8" ht="13.2" x14ac:dyDescent="0.25">
      <c r="H278" s="14"/>
    </row>
    <row r="279" spans="8:8" ht="13.2" x14ac:dyDescent="0.25">
      <c r="H279" s="14"/>
    </row>
    <row r="280" spans="8:8" ht="13.2" x14ac:dyDescent="0.25">
      <c r="H280" s="14"/>
    </row>
    <row r="281" spans="8:8" ht="13.2" x14ac:dyDescent="0.25">
      <c r="H281" s="14"/>
    </row>
    <row r="282" spans="8:8" ht="13.2" x14ac:dyDescent="0.25">
      <c r="H282" s="14"/>
    </row>
    <row r="283" spans="8:8" ht="13.2" x14ac:dyDescent="0.25">
      <c r="H283" s="14"/>
    </row>
    <row r="284" spans="8:8" ht="13.2" x14ac:dyDescent="0.25">
      <c r="H284" s="14"/>
    </row>
    <row r="285" spans="8:8" ht="13.2" x14ac:dyDescent="0.25">
      <c r="H285" s="14"/>
    </row>
    <row r="286" spans="8:8" ht="13.2" x14ac:dyDescent="0.25">
      <c r="H286" s="14"/>
    </row>
    <row r="287" spans="8:8" ht="13.2" x14ac:dyDescent="0.25">
      <c r="H287" s="14"/>
    </row>
    <row r="288" spans="8:8" ht="13.2" x14ac:dyDescent="0.25">
      <c r="H288" s="14"/>
    </row>
    <row r="289" spans="8:8" ht="13.2" x14ac:dyDescent="0.25">
      <c r="H289" s="14"/>
    </row>
    <row r="290" spans="8:8" ht="13.2" x14ac:dyDescent="0.25">
      <c r="H290" s="14"/>
    </row>
    <row r="291" spans="8:8" ht="13.2" x14ac:dyDescent="0.25">
      <c r="H291" s="14"/>
    </row>
    <row r="292" spans="8:8" ht="13.2" x14ac:dyDescent="0.25">
      <c r="H292" s="14"/>
    </row>
    <row r="293" spans="8:8" ht="13.2" x14ac:dyDescent="0.25">
      <c r="H293" s="14"/>
    </row>
    <row r="294" spans="8:8" ht="13.2" x14ac:dyDescent="0.25">
      <c r="H294" s="14"/>
    </row>
    <row r="295" spans="8:8" ht="13.2" x14ac:dyDescent="0.25">
      <c r="H295" s="14"/>
    </row>
    <row r="296" spans="8:8" ht="13.2" x14ac:dyDescent="0.25">
      <c r="H296" s="14"/>
    </row>
    <row r="297" spans="8:8" ht="13.2" x14ac:dyDescent="0.25">
      <c r="H297" s="14"/>
    </row>
    <row r="298" spans="8:8" ht="13.2" x14ac:dyDescent="0.25">
      <c r="H298" s="14"/>
    </row>
    <row r="299" spans="8:8" ht="13.2" x14ac:dyDescent="0.25">
      <c r="H299" s="14"/>
    </row>
    <row r="300" spans="8:8" ht="13.2" x14ac:dyDescent="0.25">
      <c r="H300" s="14"/>
    </row>
    <row r="301" spans="8:8" ht="13.2" x14ac:dyDescent="0.25">
      <c r="H301" s="14"/>
    </row>
    <row r="302" spans="8:8" ht="13.2" x14ac:dyDescent="0.25">
      <c r="H302" s="14"/>
    </row>
    <row r="303" spans="8:8" ht="13.2" x14ac:dyDescent="0.25">
      <c r="H303" s="14"/>
    </row>
    <row r="304" spans="8:8" ht="13.2" x14ac:dyDescent="0.25">
      <c r="H304" s="14"/>
    </row>
    <row r="305" spans="8:8" ht="13.2" x14ac:dyDescent="0.25">
      <c r="H305" s="14"/>
    </row>
    <row r="306" spans="8:8" ht="13.2" x14ac:dyDescent="0.25">
      <c r="H306" s="14"/>
    </row>
    <row r="307" spans="8:8" ht="13.2" x14ac:dyDescent="0.25">
      <c r="H307" s="14"/>
    </row>
    <row r="308" spans="8:8" ht="13.2" x14ac:dyDescent="0.25">
      <c r="H308" s="14"/>
    </row>
    <row r="309" spans="8:8" ht="13.2" x14ac:dyDescent="0.25">
      <c r="H309" s="14"/>
    </row>
    <row r="310" spans="8:8" ht="13.2" x14ac:dyDescent="0.25">
      <c r="H310" s="14"/>
    </row>
    <row r="311" spans="8:8" ht="13.2" x14ac:dyDescent="0.25">
      <c r="H311" s="14"/>
    </row>
    <row r="312" spans="8:8" ht="13.2" x14ac:dyDescent="0.25">
      <c r="H312" s="14"/>
    </row>
    <row r="313" spans="8:8" ht="13.2" x14ac:dyDescent="0.25">
      <c r="H313" s="14"/>
    </row>
    <row r="314" spans="8:8" ht="13.2" x14ac:dyDescent="0.25">
      <c r="H314" s="14"/>
    </row>
    <row r="315" spans="8:8" ht="13.2" x14ac:dyDescent="0.25">
      <c r="H315" s="14"/>
    </row>
    <row r="316" spans="8:8" ht="13.2" x14ac:dyDescent="0.25">
      <c r="H316" s="14"/>
    </row>
    <row r="317" spans="8:8" ht="13.2" x14ac:dyDescent="0.25">
      <c r="H317" s="14"/>
    </row>
    <row r="318" spans="8:8" ht="13.2" x14ac:dyDescent="0.25">
      <c r="H318" s="14"/>
    </row>
    <row r="319" spans="8:8" ht="13.2" x14ac:dyDescent="0.25">
      <c r="H319" s="14"/>
    </row>
    <row r="320" spans="8:8" ht="13.2" x14ac:dyDescent="0.25">
      <c r="H320" s="14"/>
    </row>
    <row r="321" spans="8:8" ht="13.2" x14ac:dyDescent="0.25">
      <c r="H321" s="14"/>
    </row>
    <row r="322" spans="8:8" ht="13.2" x14ac:dyDescent="0.25">
      <c r="H322" s="14"/>
    </row>
    <row r="323" spans="8:8" ht="13.2" x14ac:dyDescent="0.25">
      <c r="H323" s="14"/>
    </row>
    <row r="324" spans="8:8" ht="13.2" x14ac:dyDescent="0.25">
      <c r="H324" s="14"/>
    </row>
    <row r="325" spans="8:8" ht="13.2" x14ac:dyDescent="0.25">
      <c r="H325" s="14"/>
    </row>
    <row r="326" spans="8:8" ht="13.2" x14ac:dyDescent="0.25">
      <c r="H326" s="14"/>
    </row>
    <row r="327" spans="8:8" ht="13.2" x14ac:dyDescent="0.25">
      <c r="H327" s="14"/>
    </row>
    <row r="328" spans="8:8" ht="13.2" x14ac:dyDescent="0.25">
      <c r="H328" s="14"/>
    </row>
    <row r="329" spans="8:8" ht="13.2" x14ac:dyDescent="0.25">
      <c r="H329" s="14"/>
    </row>
    <row r="330" spans="8:8" ht="13.2" x14ac:dyDescent="0.25">
      <c r="H330" s="14"/>
    </row>
    <row r="331" spans="8:8" ht="13.2" x14ac:dyDescent="0.25">
      <c r="H331" s="14"/>
    </row>
    <row r="332" spans="8:8" ht="13.2" x14ac:dyDescent="0.25">
      <c r="H332" s="14"/>
    </row>
    <row r="333" spans="8:8" ht="13.2" x14ac:dyDescent="0.25">
      <c r="H333" s="14"/>
    </row>
    <row r="334" spans="8:8" ht="13.2" x14ac:dyDescent="0.25">
      <c r="H334" s="14"/>
    </row>
    <row r="335" spans="8:8" ht="13.2" x14ac:dyDescent="0.25">
      <c r="H335" s="14"/>
    </row>
    <row r="336" spans="8:8" ht="13.2" x14ac:dyDescent="0.25">
      <c r="H336" s="14"/>
    </row>
    <row r="337" spans="8:8" ht="13.2" x14ac:dyDescent="0.25">
      <c r="H337" s="14"/>
    </row>
    <row r="338" spans="8:8" ht="13.2" x14ac:dyDescent="0.25">
      <c r="H338" s="14"/>
    </row>
    <row r="339" spans="8:8" ht="13.2" x14ac:dyDescent="0.25">
      <c r="H339" s="14"/>
    </row>
    <row r="340" spans="8:8" ht="13.2" x14ac:dyDescent="0.25">
      <c r="H340" s="14"/>
    </row>
    <row r="341" spans="8:8" ht="13.2" x14ac:dyDescent="0.25">
      <c r="H341" s="14"/>
    </row>
    <row r="342" spans="8:8" ht="13.2" x14ac:dyDescent="0.25">
      <c r="H342" s="14"/>
    </row>
    <row r="343" spans="8:8" ht="13.2" x14ac:dyDescent="0.25">
      <c r="H343" s="14"/>
    </row>
    <row r="344" spans="8:8" ht="13.2" x14ac:dyDescent="0.25">
      <c r="H344" s="14"/>
    </row>
    <row r="345" spans="8:8" ht="13.2" x14ac:dyDescent="0.25">
      <c r="H345" s="14"/>
    </row>
    <row r="346" spans="8:8" ht="13.2" x14ac:dyDescent="0.25">
      <c r="H346" s="14"/>
    </row>
    <row r="347" spans="8:8" ht="13.2" x14ac:dyDescent="0.25">
      <c r="H347" s="14"/>
    </row>
    <row r="348" spans="8:8" ht="13.2" x14ac:dyDescent="0.25">
      <c r="H348" s="14"/>
    </row>
    <row r="349" spans="8:8" ht="13.2" x14ac:dyDescent="0.25">
      <c r="H349" s="14"/>
    </row>
    <row r="350" spans="8:8" ht="13.2" x14ac:dyDescent="0.25">
      <c r="H350" s="14"/>
    </row>
    <row r="351" spans="8:8" ht="13.2" x14ac:dyDescent="0.25">
      <c r="H351" s="14"/>
    </row>
    <row r="352" spans="8:8" ht="13.2" x14ac:dyDescent="0.25">
      <c r="H352" s="14"/>
    </row>
    <row r="353" spans="8:8" ht="13.2" x14ac:dyDescent="0.25">
      <c r="H353" s="14"/>
    </row>
    <row r="354" spans="8:8" ht="13.2" x14ac:dyDescent="0.25">
      <c r="H354" s="14"/>
    </row>
    <row r="355" spans="8:8" ht="13.2" x14ac:dyDescent="0.25">
      <c r="H355" s="14"/>
    </row>
    <row r="356" spans="8:8" ht="13.2" x14ac:dyDescent="0.25">
      <c r="H356" s="14"/>
    </row>
    <row r="357" spans="8:8" ht="13.2" x14ac:dyDescent="0.25">
      <c r="H357" s="14"/>
    </row>
    <row r="358" spans="8:8" ht="13.2" x14ac:dyDescent="0.25">
      <c r="H358" s="14"/>
    </row>
    <row r="359" spans="8:8" ht="13.2" x14ac:dyDescent="0.25">
      <c r="H359" s="14"/>
    </row>
    <row r="360" spans="8:8" ht="13.2" x14ac:dyDescent="0.25">
      <c r="H360" s="14"/>
    </row>
    <row r="361" spans="8:8" ht="13.2" x14ac:dyDescent="0.25">
      <c r="H361" s="14"/>
    </row>
    <row r="362" spans="8:8" ht="13.2" x14ac:dyDescent="0.25">
      <c r="H362" s="14"/>
    </row>
    <row r="363" spans="8:8" ht="13.2" x14ac:dyDescent="0.25">
      <c r="H363" s="14"/>
    </row>
    <row r="364" spans="8:8" ht="13.2" x14ac:dyDescent="0.25">
      <c r="H364" s="14"/>
    </row>
    <row r="365" spans="8:8" ht="13.2" x14ac:dyDescent="0.25">
      <c r="H365" s="14"/>
    </row>
    <row r="366" spans="8:8" ht="13.2" x14ac:dyDescent="0.25">
      <c r="H366" s="14"/>
    </row>
    <row r="367" spans="8:8" ht="13.2" x14ac:dyDescent="0.25">
      <c r="H367" s="14"/>
    </row>
    <row r="368" spans="8:8" ht="13.2" x14ac:dyDescent="0.25">
      <c r="H368" s="14"/>
    </row>
    <row r="369" spans="8:8" ht="13.2" x14ac:dyDescent="0.25">
      <c r="H369" s="14"/>
    </row>
    <row r="370" spans="8:8" ht="13.2" x14ac:dyDescent="0.25">
      <c r="H370" s="14"/>
    </row>
    <row r="371" spans="8:8" ht="13.2" x14ac:dyDescent="0.25">
      <c r="H371" s="14"/>
    </row>
    <row r="372" spans="8:8" ht="13.2" x14ac:dyDescent="0.25">
      <c r="H372" s="14"/>
    </row>
    <row r="373" spans="8:8" ht="13.2" x14ac:dyDescent="0.25">
      <c r="H373" s="14"/>
    </row>
    <row r="374" spans="8:8" ht="13.2" x14ac:dyDescent="0.25">
      <c r="H374" s="14"/>
    </row>
    <row r="375" spans="8:8" ht="13.2" x14ac:dyDescent="0.25">
      <c r="H375" s="14"/>
    </row>
    <row r="376" spans="8:8" ht="13.2" x14ac:dyDescent="0.25">
      <c r="H376" s="14"/>
    </row>
    <row r="377" spans="8:8" ht="13.2" x14ac:dyDescent="0.25">
      <c r="H377" s="14"/>
    </row>
    <row r="378" spans="8:8" ht="13.2" x14ac:dyDescent="0.25">
      <c r="H378" s="14"/>
    </row>
    <row r="379" spans="8:8" ht="13.2" x14ac:dyDescent="0.25">
      <c r="H379" s="14"/>
    </row>
    <row r="380" spans="8:8" ht="13.2" x14ac:dyDescent="0.25">
      <c r="H380" s="14"/>
    </row>
    <row r="381" spans="8:8" ht="13.2" x14ac:dyDescent="0.25">
      <c r="H381" s="14"/>
    </row>
    <row r="382" spans="8:8" ht="13.2" x14ac:dyDescent="0.25">
      <c r="H382" s="14"/>
    </row>
    <row r="383" spans="8:8" ht="13.2" x14ac:dyDescent="0.25">
      <c r="H383" s="14"/>
    </row>
    <row r="384" spans="8:8" ht="13.2" x14ac:dyDescent="0.25">
      <c r="H384" s="14"/>
    </row>
    <row r="385" spans="8:8" ht="13.2" x14ac:dyDescent="0.25">
      <c r="H385" s="14"/>
    </row>
    <row r="386" spans="8:8" ht="13.2" x14ac:dyDescent="0.25">
      <c r="H386" s="14"/>
    </row>
    <row r="387" spans="8:8" ht="13.2" x14ac:dyDescent="0.25">
      <c r="H387" s="14"/>
    </row>
    <row r="388" spans="8:8" ht="13.2" x14ac:dyDescent="0.25">
      <c r="H388" s="14"/>
    </row>
    <row r="389" spans="8:8" ht="13.2" x14ac:dyDescent="0.25">
      <c r="H389" s="14"/>
    </row>
    <row r="390" spans="8:8" ht="13.2" x14ac:dyDescent="0.25">
      <c r="H390" s="14"/>
    </row>
    <row r="391" spans="8:8" ht="13.2" x14ac:dyDescent="0.25">
      <c r="H391" s="14"/>
    </row>
    <row r="392" spans="8:8" ht="13.2" x14ac:dyDescent="0.25">
      <c r="H392" s="14"/>
    </row>
    <row r="393" spans="8:8" ht="13.2" x14ac:dyDescent="0.25">
      <c r="H393" s="14"/>
    </row>
    <row r="394" spans="8:8" ht="13.2" x14ac:dyDescent="0.25">
      <c r="H394" s="14"/>
    </row>
    <row r="395" spans="8:8" ht="13.2" x14ac:dyDescent="0.25">
      <c r="H395" s="14"/>
    </row>
    <row r="396" spans="8:8" ht="13.2" x14ac:dyDescent="0.25">
      <c r="H396" s="14"/>
    </row>
    <row r="397" spans="8:8" ht="13.2" x14ac:dyDescent="0.25">
      <c r="H397" s="14"/>
    </row>
    <row r="398" spans="8:8" ht="13.2" x14ac:dyDescent="0.25">
      <c r="H398" s="14"/>
    </row>
    <row r="399" spans="8:8" ht="13.2" x14ac:dyDescent="0.25">
      <c r="H399" s="14"/>
    </row>
    <row r="400" spans="8:8" ht="13.2" x14ac:dyDescent="0.25">
      <c r="H400" s="14"/>
    </row>
    <row r="401" spans="8:8" ht="13.2" x14ac:dyDescent="0.25">
      <c r="H401" s="14"/>
    </row>
    <row r="402" spans="8:8" ht="13.2" x14ac:dyDescent="0.25">
      <c r="H402" s="14"/>
    </row>
    <row r="403" spans="8:8" ht="13.2" x14ac:dyDescent="0.25">
      <c r="H403" s="14"/>
    </row>
    <row r="404" spans="8:8" ht="13.2" x14ac:dyDescent="0.25">
      <c r="H404" s="14"/>
    </row>
    <row r="405" spans="8:8" ht="13.2" x14ac:dyDescent="0.25">
      <c r="H405" s="14"/>
    </row>
    <row r="406" spans="8:8" ht="13.2" x14ac:dyDescent="0.25">
      <c r="H406" s="14"/>
    </row>
    <row r="407" spans="8:8" ht="13.2" x14ac:dyDescent="0.25">
      <c r="H407" s="14"/>
    </row>
    <row r="408" spans="8:8" ht="13.2" x14ac:dyDescent="0.25">
      <c r="H408" s="14"/>
    </row>
    <row r="409" spans="8:8" ht="13.2" x14ac:dyDescent="0.25">
      <c r="H409" s="14"/>
    </row>
    <row r="410" spans="8:8" ht="13.2" x14ac:dyDescent="0.25">
      <c r="H410" s="14"/>
    </row>
    <row r="411" spans="8:8" ht="13.2" x14ac:dyDescent="0.25">
      <c r="H411" s="14"/>
    </row>
    <row r="412" spans="8:8" ht="13.2" x14ac:dyDescent="0.25">
      <c r="H412" s="14"/>
    </row>
    <row r="413" spans="8:8" ht="13.2" x14ac:dyDescent="0.25">
      <c r="H413" s="14"/>
    </row>
    <row r="414" spans="8:8" ht="13.2" x14ac:dyDescent="0.25">
      <c r="H414" s="14"/>
    </row>
    <row r="415" spans="8:8" ht="13.2" x14ac:dyDescent="0.25">
      <c r="H415" s="14"/>
    </row>
    <row r="416" spans="8:8" ht="13.2" x14ac:dyDescent="0.25">
      <c r="H416" s="14"/>
    </row>
    <row r="417" spans="8:8" ht="13.2" x14ac:dyDescent="0.25">
      <c r="H417" s="14"/>
    </row>
    <row r="418" spans="8:8" ht="13.2" x14ac:dyDescent="0.25">
      <c r="H418" s="14"/>
    </row>
    <row r="419" spans="8:8" ht="13.2" x14ac:dyDescent="0.25">
      <c r="H419" s="14"/>
    </row>
    <row r="420" spans="8:8" ht="13.2" x14ac:dyDescent="0.25">
      <c r="H420" s="14"/>
    </row>
    <row r="421" spans="8:8" ht="13.2" x14ac:dyDescent="0.25">
      <c r="H421" s="14"/>
    </row>
    <row r="422" spans="8:8" ht="13.2" x14ac:dyDescent="0.25">
      <c r="H422" s="14"/>
    </row>
    <row r="423" spans="8:8" ht="13.2" x14ac:dyDescent="0.25">
      <c r="H423" s="14"/>
    </row>
    <row r="424" spans="8:8" ht="13.2" x14ac:dyDescent="0.25">
      <c r="H424" s="14"/>
    </row>
    <row r="425" spans="8:8" ht="13.2" x14ac:dyDescent="0.25">
      <c r="H425" s="14"/>
    </row>
    <row r="426" spans="8:8" ht="13.2" x14ac:dyDescent="0.25">
      <c r="H426" s="14"/>
    </row>
    <row r="427" spans="8:8" ht="13.2" x14ac:dyDescent="0.25">
      <c r="H427" s="14"/>
    </row>
    <row r="428" spans="8:8" ht="13.2" x14ac:dyDescent="0.25">
      <c r="H428" s="14"/>
    </row>
    <row r="429" spans="8:8" ht="13.2" x14ac:dyDescent="0.25">
      <c r="H429" s="14"/>
    </row>
    <row r="430" spans="8:8" ht="13.2" x14ac:dyDescent="0.25">
      <c r="H430" s="14"/>
    </row>
    <row r="431" spans="8:8" ht="13.2" x14ac:dyDescent="0.25">
      <c r="H431" s="14"/>
    </row>
    <row r="432" spans="8:8" ht="13.2" x14ac:dyDescent="0.25">
      <c r="H432" s="14"/>
    </row>
    <row r="433" spans="8:8" ht="13.2" x14ac:dyDescent="0.25">
      <c r="H433" s="14"/>
    </row>
    <row r="434" spans="8:8" ht="13.2" x14ac:dyDescent="0.25">
      <c r="H434" s="14"/>
    </row>
    <row r="435" spans="8:8" ht="13.2" x14ac:dyDescent="0.25">
      <c r="H435" s="14"/>
    </row>
    <row r="436" spans="8:8" ht="13.2" x14ac:dyDescent="0.25">
      <c r="H436" s="14"/>
    </row>
    <row r="437" spans="8:8" ht="13.2" x14ac:dyDescent="0.25">
      <c r="H437" s="14"/>
    </row>
    <row r="438" spans="8:8" ht="13.2" x14ac:dyDescent="0.25">
      <c r="H438" s="14"/>
    </row>
    <row r="439" spans="8:8" ht="13.2" x14ac:dyDescent="0.25">
      <c r="H439" s="14"/>
    </row>
    <row r="440" spans="8:8" ht="13.2" x14ac:dyDescent="0.25">
      <c r="H440" s="14"/>
    </row>
    <row r="441" spans="8:8" ht="13.2" x14ac:dyDescent="0.25">
      <c r="H441" s="14"/>
    </row>
    <row r="442" spans="8:8" ht="13.2" x14ac:dyDescent="0.25">
      <c r="H442" s="14"/>
    </row>
    <row r="443" spans="8:8" ht="13.2" x14ac:dyDescent="0.25">
      <c r="H443" s="14"/>
    </row>
    <row r="444" spans="8:8" ht="13.2" x14ac:dyDescent="0.25">
      <c r="H444" s="14"/>
    </row>
    <row r="445" spans="8:8" ht="13.2" x14ac:dyDescent="0.25">
      <c r="H445" s="14"/>
    </row>
    <row r="446" spans="8:8" ht="13.2" x14ac:dyDescent="0.25">
      <c r="H446" s="14"/>
    </row>
    <row r="447" spans="8:8" ht="13.2" x14ac:dyDescent="0.25">
      <c r="H447" s="14"/>
    </row>
    <row r="448" spans="8:8" ht="13.2" x14ac:dyDescent="0.25">
      <c r="H448" s="14"/>
    </row>
    <row r="449" spans="8:8" ht="13.2" x14ac:dyDescent="0.25">
      <c r="H449" s="14"/>
    </row>
    <row r="450" spans="8:8" ht="13.2" x14ac:dyDescent="0.25">
      <c r="H450" s="14"/>
    </row>
    <row r="451" spans="8:8" ht="13.2" x14ac:dyDescent="0.25">
      <c r="H451" s="14"/>
    </row>
    <row r="452" spans="8:8" ht="13.2" x14ac:dyDescent="0.25">
      <c r="H452" s="14"/>
    </row>
    <row r="453" spans="8:8" ht="13.2" x14ac:dyDescent="0.25">
      <c r="H453" s="14"/>
    </row>
    <row r="454" spans="8:8" ht="13.2" x14ac:dyDescent="0.25">
      <c r="H454" s="14"/>
    </row>
    <row r="455" spans="8:8" ht="13.2" x14ac:dyDescent="0.25">
      <c r="H455" s="14"/>
    </row>
    <row r="456" spans="8:8" ht="13.2" x14ac:dyDescent="0.25">
      <c r="H456" s="14"/>
    </row>
    <row r="457" spans="8:8" ht="13.2" x14ac:dyDescent="0.25">
      <c r="H457" s="14"/>
    </row>
    <row r="458" spans="8:8" ht="13.2" x14ac:dyDescent="0.25">
      <c r="H458" s="14"/>
    </row>
    <row r="459" spans="8:8" ht="13.2" x14ac:dyDescent="0.25">
      <c r="H459" s="14"/>
    </row>
    <row r="460" spans="8:8" ht="13.2" x14ac:dyDescent="0.25">
      <c r="H460" s="14"/>
    </row>
    <row r="461" spans="8:8" ht="13.2" x14ac:dyDescent="0.25">
      <c r="H461" s="14"/>
    </row>
    <row r="462" spans="8:8" ht="13.2" x14ac:dyDescent="0.25">
      <c r="H462" s="14"/>
    </row>
    <row r="463" spans="8:8" ht="13.2" x14ac:dyDescent="0.25">
      <c r="H463" s="14"/>
    </row>
    <row r="464" spans="8:8" ht="13.2" x14ac:dyDescent="0.25">
      <c r="H464" s="14"/>
    </row>
    <row r="465" spans="8:8" ht="13.2" x14ac:dyDescent="0.25">
      <c r="H465" s="14"/>
    </row>
    <row r="466" spans="8:8" ht="13.2" x14ac:dyDescent="0.25">
      <c r="H466" s="14"/>
    </row>
    <row r="467" spans="8:8" ht="13.2" x14ac:dyDescent="0.25">
      <c r="H467" s="14"/>
    </row>
    <row r="468" spans="8:8" ht="13.2" x14ac:dyDescent="0.25">
      <c r="H468" s="14"/>
    </row>
    <row r="469" spans="8:8" ht="13.2" x14ac:dyDescent="0.25">
      <c r="H469" s="14"/>
    </row>
    <row r="470" spans="8:8" ht="13.2" x14ac:dyDescent="0.25">
      <c r="H470" s="14"/>
    </row>
    <row r="471" spans="8:8" ht="13.2" x14ac:dyDescent="0.25">
      <c r="H471" s="14"/>
    </row>
    <row r="472" spans="8:8" ht="13.2" x14ac:dyDescent="0.25">
      <c r="H472" s="14"/>
    </row>
    <row r="473" spans="8:8" ht="13.2" x14ac:dyDescent="0.25">
      <c r="H473" s="14"/>
    </row>
    <row r="474" spans="8:8" ht="13.2" x14ac:dyDescent="0.25">
      <c r="H474" s="14"/>
    </row>
    <row r="475" spans="8:8" ht="13.2" x14ac:dyDescent="0.25">
      <c r="H475" s="14"/>
    </row>
    <row r="476" spans="8:8" ht="13.2" x14ac:dyDescent="0.25">
      <c r="H476" s="14"/>
    </row>
    <row r="477" spans="8:8" ht="13.2" x14ac:dyDescent="0.25">
      <c r="H477" s="14"/>
    </row>
    <row r="478" spans="8:8" ht="13.2" x14ac:dyDescent="0.25">
      <c r="H478" s="14"/>
    </row>
    <row r="479" spans="8:8" ht="13.2" x14ac:dyDescent="0.25">
      <c r="H479" s="14"/>
    </row>
    <row r="480" spans="8:8" ht="13.2" x14ac:dyDescent="0.25">
      <c r="H480" s="14"/>
    </row>
    <row r="481" spans="8:8" ht="13.2" x14ac:dyDescent="0.25">
      <c r="H481" s="14"/>
    </row>
    <row r="482" spans="8:8" ht="13.2" x14ac:dyDescent="0.25">
      <c r="H482" s="14"/>
    </row>
    <row r="483" spans="8:8" ht="13.2" x14ac:dyDescent="0.25">
      <c r="H483" s="14"/>
    </row>
    <row r="484" spans="8:8" ht="13.2" x14ac:dyDescent="0.25">
      <c r="H484" s="14"/>
    </row>
    <row r="485" spans="8:8" ht="13.2" x14ac:dyDescent="0.25">
      <c r="H485" s="14"/>
    </row>
    <row r="486" spans="8:8" ht="13.2" x14ac:dyDescent="0.25">
      <c r="H486" s="14"/>
    </row>
    <row r="487" spans="8:8" ht="13.2" x14ac:dyDescent="0.25">
      <c r="H487" s="14"/>
    </row>
    <row r="488" spans="8:8" ht="13.2" x14ac:dyDescent="0.25">
      <c r="H488" s="14"/>
    </row>
    <row r="489" spans="8:8" ht="13.2" x14ac:dyDescent="0.25">
      <c r="H489" s="14"/>
    </row>
    <row r="490" spans="8:8" ht="13.2" x14ac:dyDescent="0.25">
      <c r="H490" s="14"/>
    </row>
    <row r="491" spans="8:8" ht="13.2" x14ac:dyDescent="0.25">
      <c r="H491" s="14"/>
    </row>
    <row r="492" spans="8:8" ht="13.2" x14ac:dyDescent="0.25">
      <c r="H492" s="14"/>
    </row>
    <row r="493" spans="8:8" ht="13.2" x14ac:dyDescent="0.25">
      <c r="H493" s="14"/>
    </row>
    <row r="494" spans="8:8" ht="13.2" x14ac:dyDescent="0.25">
      <c r="H494" s="14"/>
    </row>
    <row r="495" spans="8:8" ht="13.2" x14ac:dyDescent="0.25">
      <c r="H495" s="14"/>
    </row>
    <row r="496" spans="8:8" ht="13.2" x14ac:dyDescent="0.25">
      <c r="H496" s="14"/>
    </row>
    <row r="497" spans="8:8" ht="13.2" x14ac:dyDescent="0.25">
      <c r="H497" s="14"/>
    </row>
    <row r="498" spans="8:8" ht="13.2" x14ac:dyDescent="0.25">
      <c r="H498" s="14"/>
    </row>
    <row r="499" spans="8:8" ht="13.2" x14ac:dyDescent="0.25">
      <c r="H499" s="14"/>
    </row>
    <row r="500" spans="8:8" ht="13.2" x14ac:dyDescent="0.25">
      <c r="H500" s="14"/>
    </row>
    <row r="501" spans="8:8" ht="13.2" x14ac:dyDescent="0.25">
      <c r="H501" s="14"/>
    </row>
    <row r="502" spans="8:8" ht="13.2" x14ac:dyDescent="0.25">
      <c r="H502" s="14"/>
    </row>
    <row r="503" spans="8:8" ht="13.2" x14ac:dyDescent="0.25">
      <c r="H503" s="14"/>
    </row>
    <row r="504" spans="8:8" ht="13.2" x14ac:dyDescent="0.25">
      <c r="H504" s="14"/>
    </row>
    <row r="505" spans="8:8" ht="13.2" x14ac:dyDescent="0.25">
      <c r="H505" s="14"/>
    </row>
    <row r="506" spans="8:8" ht="13.2" x14ac:dyDescent="0.25">
      <c r="H506" s="14"/>
    </row>
    <row r="507" spans="8:8" ht="13.2" x14ac:dyDescent="0.25">
      <c r="H507" s="14"/>
    </row>
    <row r="508" spans="8:8" ht="13.2" x14ac:dyDescent="0.25">
      <c r="H508" s="14"/>
    </row>
    <row r="509" spans="8:8" ht="13.2" x14ac:dyDescent="0.25">
      <c r="H509" s="14"/>
    </row>
    <row r="510" spans="8:8" ht="13.2" x14ac:dyDescent="0.25">
      <c r="H510" s="14"/>
    </row>
    <row r="511" spans="8:8" ht="13.2" x14ac:dyDescent="0.25">
      <c r="H511" s="14"/>
    </row>
    <row r="512" spans="8:8" ht="13.2" x14ac:dyDescent="0.25">
      <c r="H512" s="14"/>
    </row>
    <row r="513" spans="8:8" ht="13.2" x14ac:dyDescent="0.25">
      <c r="H513" s="14"/>
    </row>
    <row r="514" spans="8:8" ht="13.2" x14ac:dyDescent="0.25">
      <c r="H514" s="14"/>
    </row>
    <row r="515" spans="8:8" ht="13.2" x14ac:dyDescent="0.25">
      <c r="H515" s="14"/>
    </row>
    <row r="516" spans="8:8" ht="13.2" x14ac:dyDescent="0.25">
      <c r="H516" s="14"/>
    </row>
    <row r="517" spans="8:8" ht="13.2" x14ac:dyDescent="0.25">
      <c r="H517" s="14"/>
    </row>
    <row r="518" spans="8:8" ht="13.2" x14ac:dyDescent="0.25">
      <c r="H518" s="14"/>
    </row>
    <row r="519" spans="8:8" ht="13.2" x14ac:dyDescent="0.25">
      <c r="H519" s="14"/>
    </row>
    <row r="520" spans="8:8" ht="13.2" x14ac:dyDescent="0.25">
      <c r="H520" s="14"/>
    </row>
    <row r="521" spans="8:8" ht="13.2" x14ac:dyDescent="0.25">
      <c r="H521" s="14"/>
    </row>
    <row r="522" spans="8:8" ht="13.2" x14ac:dyDescent="0.25">
      <c r="H522" s="14"/>
    </row>
    <row r="523" spans="8:8" ht="13.2" x14ac:dyDescent="0.25">
      <c r="H523" s="14"/>
    </row>
    <row r="524" spans="8:8" ht="13.2" x14ac:dyDescent="0.25">
      <c r="H524" s="14"/>
    </row>
    <row r="525" spans="8:8" ht="13.2" x14ac:dyDescent="0.25">
      <c r="H525" s="14"/>
    </row>
    <row r="526" spans="8:8" ht="13.2" x14ac:dyDescent="0.25">
      <c r="H526" s="14"/>
    </row>
    <row r="527" spans="8:8" ht="13.2" x14ac:dyDescent="0.25">
      <c r="H527" s="14"/>
    </row>
    <row r="528" spans="8:8" ht="13.2" x14ac:dyDescent="0.25">
      <c r="H528" s="14"/>
    </row>
    <row r="529" spans="8:8" ht="13.2" x14ac:dyDescent="0.25">
      <c r="H529" s="14"/>
    </row>
    <row r="530" spans="8:8" ht="13.2" x14ac:dyDescent="0.25">
      <c r="H530" s="14"/>
    </row>
    <row r="531" spans="8:8" ht="13.2" x14ac:dyDescent="0.25">
      <c r="H531" s="14"/>
    </row>
    <row r="532" spans="8:8" ht="13.2" x14ac:dyDescent="0.25">
      <c r="H532" s="14"/>
    </row>
    <row r="533" spans="8:8" ht="13.2" x14ac:dyDescent="0.25">
      <c r="H533" s="14"/>
    </row>
    <row r="534" spans="8:8" ht="13.2" x14ac:dyDescent="0.25">
      <c r="H534" s="14"/>
    </row>
    <row r="535" spans="8:8" ht="13.2" x14ac:dyDescent="0.25">
      <c r="H535" s="14"/>
    </row>
    <row r="536" spans="8:8" ht="13.2" x14ac:dyDescent="0.25">
      <c r="H536" s="14"/>
    </row>
    <row r="537" spans="8:8" ht="13.2" x14ac:dyDescent="0.25">
      <c r="H537" s="14"/>
    </row>
    <row r="538" spans="8:8" ht="13.2" x14ac:dyDescent="0.25">
      <c r="H538" s="14"/>
    </row>
    <row r="539" spans="8:8" ht="13.2" x14ac:dyDescent="0.25">
      <c r="H539" s="14"/>
    </row>
    <row r="540" spans="8:8" ht="13.2" x14ac:dyDescent="0.25">
      <c r="H540" s="14"/>
    </row>
    <row r="541" spans="8:8" ht="13.2" x14ac:dyDescent="0.25">
      <c r="H541" s="14"/>
    </row>
    <row r="542" spans="8:8" ht="13.2" x14ac:dyDescent="0.25">
      <c r="H542" s="14"/>
    </row>
    <row r="543" spans="8:8" ht="13.2" x14ac:dyDescent="0.25">
      <c r="H543" s="14"/>
    </row>
    <row r="544" spans="8:8" ht="13.2" x14ac:dyDescent="0.25">
      <c r="H544" s="14"/>
    </row>
    <row r="545" spans="8:8" ht="13.2" x14ac:dyDescent="0.25">
      <c r="H545" s="14"/>
    </row>
    <row r="546" spans="8:8" ht="13.2" x14ac:dyDescent="0.25">
      <c r="H546" s="14"/>
    </row>
    <row r="547" spans="8:8" ht="13.2" x14ac:dyDescent="0.25">
      <c r="H547" s="14"/>
    </row>
    <row r="548" spans="8:8" ht="13.2" x14ac:dyDescent="0.25">
      <c r="H548" s="14"/>
    </row>
    <row r="549" spans="8:8" ht="13.2" x14ac:dyDescent="0.25">
      <c r="H549" s="14"/>
    </row>
    <row r="550" spans="8:8" ht="13.2" x14ac:dyDescent="0.25">
      <c r="H550" s="14"/>
    </row>
    <row r="551" spans="8:8" ht="13.2" x14ac:dyDescent="0.25">
      <c r="H551" s="14"/>
    </row>
    <row r="552" spans="8:8" ht="13.2" x14ac:dyDescent="0.25">
      <c r="H552" s="14"/>
    </row>
    <row r="553" spans="8:8" ht="13.2" x14ac:dyDescent="0.25">
      <c r="H553" s="14"/>
    </row>
    <row r="554" spans="8:8" ht="13.2" x14ac:dyDescent="0.25">
      <c r="H554" s="14"/>
    </row>
    <row r="555" spans="8:8" ht="13.2" x14ac:dyDescent="0.25">
      <c r="H555" s="14"/>
    </row>
    <row r="556" spans="8:8" ht="13.2" x14ac:dyDescent="0.25">
      <c r="H556" s="14"/>
    </row>
    <row r="557" spans="8:8" ht="13.2" x14ac:dyDescent="0.25">
      <c r="H557" s="14"/>
    </row>
    <row r="558" spans="8:8" ht="13.2" x14ac:dyDescent="0.25">
      <c r="H558" s="14"/>
    </row>
    <row r="559" spans="8:8" ht="13.2" x14ac:dyDescent="0.25">
      <c r="H559" s="14"/>
    </row>
    <row r="560" spans="8:8" ht="13.2" x14ac:dyDescent="0.25">
      <c r="H560" s="14"/>
    </row>
    <row r="561" spans="8:8" ht="13.2" x14ac:dyDescent="0.25">
      <c r="H561" s="14"/>
    </row>
    <row r="562" spans="8:8" ht="13.2" x14ac:dyDescent="0.25">
      <c r="H562" s="14"/>
    </row>
    <row r="563" spans="8:8" ht="13.2" x14ac:dyDescent="0.25">
      <c r="H563" s="14"/>
    </row>
    <row r="564" spans="8:8" ht="13.2" x14ac:dyDescent="0.25">
      <c r="H564" s="14"/>
    </row>
    <row r="565" spans="8:8" ht="13.2" x14ac:dyDescent="0.25">
      <c r="H565" s="14"/>
    </row>
    <row r="566" spans="8:8" ht="13.2" x14ac:dyDescent="0.25">
      <c r="H566" s="14"/>
    </row>
    <row r="567" spans="8:8" ht="13.2" x14ac:dyDescent="0.25">
      <c r="H567" s="14"/>
    </row>
    <row r="568" spans="8:8" ht="13.2" x14ac:dyDescent="0.25">
      <c r="H568" s="14"/>
    </row>
    <row r="569" spans="8:8" ht="13.2" x14ac:dyDescent="0.25">
      <c r="H569" s="14"/>
    </row>
    <row r="570" spans="8:8" ht="13.2" x14ac:dyDescent="0.25">
      <c r="H570" s="14"/>
    </row>
    <row r="571" spans="8:8" ht="13.2" x14ac:dyDescent="0.25">
      <c r="H571" s="14"/>
    </row>
    <row r="572" spans="8:8" ht="13.2" x14ac:dyDescent="0.25">
      <c r="H572" s="14"/>
    </row>
    <row r="573" spans="8:8" ht="13.2" x14ac:dyDescent="0.25">
      <c r="H573" s="14"/>
    </row>
    <row r="574" spans="8:8" ht="13.2" x14ac:dyDescent="0.25">
      <c r="H574" s="14"/>
    </row>
    <row r="575" spans="8:8" ht="13.2" x14ac:dyDescent="0.25">
      <c r="H575" s="14"/>
    </row>
    <row r="576" spans="8:8" ht="13.2" x14ac:dyDescent="0.25">
      <c r="H576" s="14"/>
    </row>
    <row r="577" spans="8:8" ht="13.2" x14ac:dyDescent="0.25">
      <c r="H577" s="14"/>
    </row>
    <row r="578" spans="8:8" ht="13.2" x14ac:dyDescent="0.25">
      <c r="H578" s="14"/>
    </row>
    <row r="579" spans="8:8" ht="13.2" x14ac:dyDescent="0.25">
      <c r="H579" s="14"/>
    </row>
    <row r="580" spans="8:8" ht="13.2" x14ac:dyDescent="0.25">
      <c r="H580" s="14"/>
    </row>
    <row r="581" spans="8:8" ht="13.2" x14ac:dyDescent="0.25">
      <c r="H581" s="14"/>
    </row>
    <row r="582" spans="8:8" ht="13.2" x14ac:dyDescent="0.25">
      <c r="H582" s="14"/>
    </row>
    <row r="583" spans="8:8" ht="13.2" x14ac:dyDescent="0.25">
      <c r="H583" s="14"/>
    </row>
    <row r="584" spans="8:8" ht="13.2" x14ac:dyDescent="0.25">
      <c r="H584" s="14"/>
    </row>
    <row r="585" spans="8:8" ht="13.2" x14ac:dyDescent="0.25">
      <c r="H585" s="14"/>
    </row>
    <row r="586" spans="8:8" ht="13.2" x14ac:dyDescent="0.25">
      <c r="H586" s="14"/>
    </row>
    <row r="587" spans="8:8" ht="13.2" x14ac:dyDescent="0.25">
      <c r="H587" s="14"/>
    </row>
    <row r="588" spans="8:8" ht="13.2" x14ac:dyDescent="0.25">
      <c r="H588" s="14"/>
    </row>
    <row r="589" spans="8:8" ht="13.2" x14ac:dyDescent="0.25">
      <c r="H589" s="14"/>
    </row>
    <row r="590" spans="8:8" ht="13.2" x14ac:dyDescent="0.25">
      <c r="H590" s="14"/>
    </row>
    <row r="591" spans="8:8" ht="13.2" x14ac:dyDescent="0.25">
      <c r="H591" s="14"/>
    </row>
    <row r="592" spans="8:8" ht="13.2" x14ac:dyDescent="0.25">
      <c r="H592" s="14"/>
    </row>
    <row r="593" spans="8:8" ht="13.2" x14ac:dyDescent="0.25">
      <c r="H593" s="14"/>
    </row>
    <row r="594" spans="8:8" ht="13.2" x14ac:dyDescent="0.25">
      <c r="H594" s="14"/>
    </row>
    <row r="595" spans="8:8" ht="13.2" x14ac:dyDescent="0.25">
      <c r="H595" s="14"/>
    </row>
    <row r="596" spans="8:8" ht="13.2" x14ac:dyDescent="0.25">
      <c r="H596" s="14"/>
    </row>
    <row r="597" spans="8:8" ht="13.2" x14ac:dyDescent="0.25">
      <c r="H597" s="14"/>
    </row>
    <row r="598" spans="8:8" ht="13.2" x14ac:dyDescent="0.25">
      <c r="H598" s="14"/>
    </row>
    <row r="599" spans="8:8" ht="13.2" x14ac:dyDescent="0.25">
      <c r="H599" s="14"/>
    </row>
    <row r="600" spans="8:8" ht="13.2" x14ac:dyDescent="0.25">
      <c r="H600" s="14"/>
    </row>
    <row r="601" spans="8:8" ht="13.2" x14ac:dyDescent="0.25">
      <c r="H601" s="14"/>
    </row>
    <row r="602" spans="8:8" ht="13.2" x14ac:dyDescent="0.25">
      <c r="H602" s="14"/>
    </row>
    <row r="603" spans="8:8" ht="13.2" x14ac:dyDescent="0.25">
      <c r="H603" s="14"/>
    </row>
    <row r="604" spans="8:8" ht="13.2" x14ac:dyDescent="0.25">
      <c r="H604" s="14"/>
    </row>
    <row r="605" spans="8:8" ht="13.2" x14ac:dyDescent="0.25">
      <c r="H605" s="14"/>
    </row>
    <row r="606" spans="8:8" ht="13.2" x14ac:dyDescent="0.25">
      <c r="H606" s="14"/>
    </row>
    <row r="607" spans="8:8" ht="13.2" x14ac:dyDescent="0.25">
      <c r="H607" s="14"/>
    </row>
    <row r="608" spans="8:8" ht="13.2" x14ac:dyDescent="0.25">
      <c r="H608" s="14"/>
    </row>
    <row r="609" spans="8:8" ht="13.2" x14ac:dyDescent="0.25">
      <c r="H609" s="14"/>
    </row>
    <row r="610" spans="8:8" ht="13.2" x14ac:dyDescent="0.25">
      <c r="H610" s="14"/>
    </row>
    <row r="611" spans="8:8" ht="13.2" x14ac:dyDescent="0.25">
      <c r="H611" s="14"/>
    </row>
    <row r="612" spans="8:8" ht="13.2" x14ac:dyDescent="0.25">
      <c r="H612" s="14"/>
    </row>
    <row r="613" spans="8:8" ht="13.2" x14ac:dyDescent="0.25">
      <c r="H613" s="14"/>
    </row>
    <row r="614" spans="8:8" ht="13.2" x14ac:dyDescent="0.25">
      <c r="H614" s="14"/>
    </row>
    <row r="615" spans="8:8" ht="13.2" x14ac:dyDescent="0.25">
      <c r="H615" s="14"/>
    </row>
    <row r="616" spans="8:8" ht="13.2" x14ac:dyDescent="0.25">
      <c r="H616" s="14"/>
    </row>
    <row r="617" spans="8:8" ht="13.2" x14ac:dyDescent="0.25">
      <c r="H617" s="14"/>
    </row>
    <row r="618" spans="8:8" ht="13.2" x14ac:dyDescent="0.25">
      <c r="H618" s="14"/>
    </row>
    <row r="619" spans="8:8" ht="13.2" x14ac:dyDescent="0.25">
      <c r="H619" s="14"/>
    </row>
    <row r="620" spans="8:8" ht="13.2" x14ac:dyDescent="0.25">
      <c r="H620" s="14"/>
    </row>
    <row r="621" spans="8:8" ht="13.2" x14ac:dyDescent="0.25">
      <c r="H621" s="14"/>
    </row>
    <row r="622" spans="8:8" ht="13.2" x14ac:dyDescent="0.25">
      <c r="H622" s="14"/>
    </row>
    <row r="623" spans="8:8" ht="13.2" x14ac:dyDescent="0.25">
      <c r="H623" s="14"/>
    </row>
    <row r="624" spans="8:8" ht="13.2" x14ac:dyDescent="0.25">
      <c r="H624" s="14"/>
    </row>
    <row r="625" spans="8:8" ht="13.2" x14ac:dyDescent="0.25">
      <c r="H625" s="14"/>
    </row>
    <row r="626" spans="8:8" ht="13.2" x14ac:dyDescent="0.25">
      <c r="H626" s="14"/>
    </row>
    <row r="627" spans="8:8" ht="13.2" x14ac:dyDescent="0.25">
      <c r="H627" s="14"/>
    </row>
    <row r="628" spans="8:8" ht="13.2" x14ac:dyDescent="0.25">
      <c r="H628" s="14"/>
    </row>
    <row r="629" spans="8:8" ht="13.2" x14ac:dyDescent="0.25">
      <c r="H629" s="14"/>
    </row>
    <row r="630" spans="8:8" ht="13.2" x14ac:dyDescent="0.25">
      <c r="H630" s="14"/>
    </row>
    <row r="631" spans="8:8" ht="13.2" x14ac:dyDescent="0.25">
      <c r="H631" s="14"/>
    </row>
    <row r="632" spans="8:8" ht="13.2" x14ac:dyDescent="0.25">
      <c r="H632" s="14"/>
    </row>
    <row r="633" spans="8:8" ht="13.2" x14ac:dyDescent="0.25">
      <c r="H633" s="14"/>
    </row>
    <row r="634" spans="8:8" ht="13.2" x14ac:dyDescent="0.25">
      <c r="H634" s="14"/>
    </row>
    <row r="635" spans="8:8" ht="13.2" x14ac:dyDescent="0.25">
      <c r="H635" s="14"/>
    </row>
    <row r="636" spans="8:8" ht="13.2" x14ac:dyDescent="0.25">
      <c r="H636" s="14"/>
    </row>
    <row r="637" spans="8:8" ht="13.2" x14ac:dyDescent="0.25">
      <c r="H637" s="14"/>
    </row>
    <row r="638" spans="8:8" ht="13.2" x14ac:dyDescent="0.25">
      <c r="H638" s="14"/>
    </row>
    <row r="639" spans="8:8" ht="13.2" x14ac:dyDescent="0.25">
      <c r="H639" s="14"/>
    </row>
    <row r="640" spans="8:8" ht="13.2" x14ac:dyDescent="0.25">
      <c r="H640" s="14"/>
    </row>
    <row r="641" spans="8:8" ht="13.2" x14ac:dyDescent="0.25">
      <c r="H641" s="14"/>
    </row>
    <row r="642" spans="8:8" ht="13.2" x14ac:dyDescent="0.25">
      <c r="H642" s="14"/>
    </row>
    <row r="643" spans="8:8" ht="13.2" x14ac:dyDescent="0.25">
      <c r="H643" s="14"/>
    </row>
    <row r="644" spans="8:8" ht="13.2" x14ac:dyDescent="0.25">
      <c r="H644" s="14"/>
    </row>
    <row r="645" spans="8:8" ht="13.2" x14ac:dyDescent="0.25">
      <c r="H645" s="14"/>
    </row>
    <row r="646" spans="8:8" ht="13.2" x14ac:dyDescent="0.25">
      <c r="H646" s="14"/>
    </row>
    <row r="647" spans="8:8" ht="13.2" x14ac:dyDescent="0.25">
      <c r="H647" s="14"/>
    </row>
    <row r="648" spans="8:8" ht="13.2" x14ac:dyDescent="0.25">
      <c r="H648" s="14"/>
    </row>
    <row r="649" spans="8:8" ht="13.2" x14ac:dyDescent="0.25">
      <c r="H649" s="14"/>
    </row>
    <row r="650" spans="8:8" ht="13.2" x14ac:dyDescent="0.25">
      <c r="H650" s="14"/>
    </row>
    <row r="651" spans="8:8" ht="13.2" x14ac:dyDescent="0.25">
      <c r="H651" s="14"/>
    </row>
    <row r="652" spans="8:8" ht="13.2" x14ac:dyDescent="0.25">
      <c r="H652" s="14"/>
    </row>
    <row r="653" spans="8:8" ht="13.2" x14ac:dyDescent="0.25">
      <c r="H653" s="14"/>
    </row>
    <row r="654" spans="8:8" ht="13.2" x14ac:dyDescent="0.25">
      <c r="H654" s="14"/>
    </row>
    <row r="655" spans="8:8" ht="13.2" x14ac:dyDescent="0.25">
      <c r="H655" s="14"/>
    </row>
    <row r="656" spans="8:8" ht="13.2" x14ac:dyDescent="0.25">
      <c r="H656" s="14"/>
    </row>
    <row r="657" spans="8:8" ht="13.2" x14ac:dyDescent="0.25">
      <c r="H657" s="14"/>
    </row>
    <row r="658" spans="8:8" ht="13.2" x14ac:dyDescent="0.25">
      <c r="H658" s="14"/>
    </row>
    <row r="659" spans="8:8" ht="13.2" x14ac:dyDescent="0.25">
      <c r="H659" s="14"/>
    </row>
    <row r="660" spans="8:8" ht="13.2" x14ac:dyDescent="0.25">
      <c r="H660" s="14"/>
    </row>
    <row r="661" spans="8:8" ht="13.2" x14ac:dyDescent="0.25">
      <c r="H661" s="14"/>
    </row>
    <row r="662" spans="8:8" ht="13.2" x14ac:dyDescent="0.25">
      <c r="H662" s="14"/>
    </row>
    <row r="663" spans="8:8" ht="13.2" x14ac:dyDescent="0.25">
      <c r="H663" s="14"/>
    </row>
    <row r="664" spans="8:8" ht="13.2" x14ac:dyDescent="0.25">
      <c r="H664" s="14"/>
    </row>
    <row r="665" spans="8:8" ht="13.2" x14ac:dyDescent="0.25">
      <c r="H665" s="14"/>
    </row>
    <row r="666" spans="8:8" ht="13.2" x14ac:dyDescent="0.25">
      <c r="H666" s="14"/>
    </row>
    <row r="667" spans="8:8" ht="13.2" x14ac:dyDescent="0.25">
      <c r="H667" s="14"/>
    </row>
    <row r="668" spans="8:8" ht="13.2" x14ac:dyDescent="0.25">
      <c r="H668" s="14"/>
    </row>
    <row r="669" spans="8:8" ht="13.2" x14ac:dyDescent="0.25">
      <c r="H669" s="14"/>
    </row>
    <row r="670" spans="8:8" ht="13.2" x14ac:dyDescent="0.25">
      <c r="H670" s="14"/>
    </row>
    <row r="671" spans="8:8" ht="13.2" x14ac:dyDescent="0.25">
      <c r="H671" s="14"/>
    </row>
    <row r="672" spans="8:8" ht="13.2" x14ac:dyDescent="0.25">
      <c r="H672" s="14"/>
    </row>
    <row r="673" spans="8:8" ht="13.2" x14ac:dyDescent="0.25">
      <c r="H673" s="14"/>
    </row>
    <row r="674" spans="8:8" ht="13.2" x14ac:dyDescent="0.25">
      <c r="H674" s="14"/>
    </row>
    <row r="675" spans="8:8" ht="13.2" x14ac:dyDescent="0.25">
      <c r="H675" s="14"/>
    </row>
    <row r="676" spans="8:8" ht="13.2" x14ac:dyDescent="0.25">
      <c r="H676" s="14"/>
    </row>
    <row r="677" spans="8:8" ht="13.2" x14ac:dyDescent="0.25">
      <c r="H677" s="14"/>
    </row>
    <row r="678" spans="8:8" ht="13.2" x14ac:dyDescent="0.25">
      <c r="H678" s="14"/>
    </row>
    <row r="679" spans="8:8" ht="13.2" x14ac:dyDescent="0.25">
      <c r="H679" s="14"/>
    </row>
    <row r="680" spans="8:8" ht="13.2" x14ac:dyDescent="0.25">
      <c r="H680" s="14"/>
    </row>
    <row r="681" spans="8:8" ht="13.2" x14ac:dyDescent="0.25">
      <c r="H681" s="14"/>
    </row>
    <row r="682" spans="8:8" ht="13.2" x14ac:dyDescent="0.25">
      <c r="H682" s="14"/>
    </row>
    <row r="683" spans="8:8" ht="13.2" x14ac:dyDescent="0.25">
      <c r="H683" s="14"/>
    </row>
    <row r="684" spans="8:8" ht="13.2" x14ac:dyDescent="0.25">
      <c r="H684" s="14"/>
    </row>
    <row r="685" spans="8:8" ht="13.2" x14ac:dyDescent="0.25">
      <c r="H685" s="14"/>
    </row>
    <row r="686" spans="8:8" ht="13.2" x14ac:dyDescent="0.25">
      <c r="H686" s="14"/>
    </row>
    <row r="687" spans="8:8" ht="13.2" x14ac:dyDescent="0.25">
      <c r="H687" s="14"/>
    </row>
    <row r="688" spans="8:8" ht="13.2" x14ac:dyDescent="0.25">
      <c r="H688" s="14"/>
    </row>
    <row r="689" spans="8:8" ht="13.2" x14ac:dyDescent="0.25">
      <c r="H689" s="14"/>
    </row>
    <row r="690" spans="8:8" ht="13.2" x14ac:dyDescent="0.25">
      <c r="H690" s="14"/>
    </row>
    <row r="691" spans="8:8" ht="13.2" x14ac:dyDescent="0.25">
      <c r="H691" s="14"/>
    </row>
    <row r="692" spans="8:8" ht="13.2" x14ac:dyDescent="0.25">
      <c r="H692" s="14"/>
    </row>
    <row r="693" spans="8:8" ht="13.2" x14ac:dyDescent="0.25">
      <c r="H693" s="14"/>
    </row>
    <row r="694" spans="8:8" ht="13.2" x14ac:dyDescent="0.25">
      <c r="H694" s="14"/>
    </row>
    <row r="695" spans="8:8" ht="13.2" x14ac:dyDescent="0.25">
      <c r="H695" s="14"/>
    </row>
    <row r="696" spans="8:8" ht="13.2" x14ac:dyDescent="0.25">
      <c r="H696" s="14"/>
    </row>
    <row r="697" spans="8:8" ht="13.2" x14ac:dyDescent="0.25">
      <c r="H697" s="14"/>
    </row>
    <row r="698" spans="8:8" ht="13.2" x14ac:dyDescent="0.25">
      <c r="H698" s="14"/>
    </row>
    <row r="699" spans="8:8" ht="13.2" x14ac:dyDescent="0.25">
      <c r="H699" s="14"/>
    </row>
    <row r="700" spans="8:8" ht="13.2" x14ac:dyDescent="0.25">
      <c r="H700" s="14"/>
    </row>
    <row r="701" spans="8:8" ht="13.2" x14ac:dyDescent="0.25">
      <c r="H701" s="14"/>
    </row>
    <row r="702" spans="8:8" ht="13.2" x14ac:dyDescent="0.25">
      <c r="H702" s="14"/>
    </row>
    <row r="703" spans="8:8" ht="13.2" x14ac:dyDescent="0.25">
      <c r="H703" s="14"/>
    </row>
    <row r="704" spans="8:8" ht="13.2" x14ac:dyDescent="0.25">
      <c r="H704" s="14"/>
    </row>
    <row r="705" spans="8:8" ht="13.2" x14ac:dyDescent="0.25">
      <c r="H705" s="14"/>
    </row>
    <row r="706" spans="8:8" ht="13.2" x14ac:dyDescent="0.25">
      <c r="H706" s="14"/>
    </row>
    <row r="707" spans="8:8" ht="13.2" x14ac:dyDescent="0.25">
      <c r="H707" s="14"/>
    </row>
    <row r="708" spans="8:8" ht="13.2" x14ac:dyDescent="0.25">
      <c r="H708" s="14"/>
    </row>
    <row r="709" spans="8:8" ht="13.2" x14ac:dyDescent="0.25">
      <c r="H709" s="14"/>
    </row>
    <row r="710" spans="8:8" ht="13.2" x14ac:dyDescent="0.25">
      <c r="H710" s="14"/>
    </row>
    <row r="711" spans="8:8" ht="13.2" x14ac:dyDescent="0.25">
      <c r="H711" s="14"/>
    </row>
    <row r="712" spans="8:8" ht="13.2" x14ac:dyDescent="0.25">
      <c r="H712" s="14"/>
    </row>
    <row r="713" spans="8:8" ht="13.2" x14ac:dyDescent="0.25">
      <c r="H713" s="14"/>
    </row>
    <row r="714" spans="8:8" ht="13.2" x14ac:dyDescent="0.25">
      <c r="H714" s="14"/>
    </row>
    <row r="715" spans="8:8" ht="13.2" x14ac:dyDescent="0.25">
      <c r="H715" s="14"/>
    </row>
    <row r="716" spans="8:8" ht="13.2" x14ac:dyDescent="0.25">
      <c r="H716" s="14"/>
    </row>
    <row r="717" spans="8:8" ht="13.2" x14ac:dyDescent="0.25">
      <c r="H717" s="14"/>
    </row>
    <row r="718" spans="8:8" ht="13.2" x14ac:dyDescent="0.25">
      <c r="H718" s="14"/>
    </row>
    <row r="719" spans="8:8" ht="13.2" x14ac:dyDescent="0.25">
      <c r="H719" s="14"/>
    </row>
    <row r="720" spans="8:8" ht="13.2" x14ac:dyDescent="0.25">
      <c r="H720" s="14"/>
    </row>
    <row r="721" spans="8:8" ht="13.2" x14ac:dyDescent="0.25">
      <c r="H721" s="14"/>
    </row>
    <row r="722" spans="8:8" ht="13.2" x14ac:dyDescent="0.25">
      <c r="H722" s="14"/>
    </row>
    <row r="723" spans="8:8" ht="13.2" x14ac:dyDescent="0.25">
      <c r="H723" s="14"/>
    </row>
    <row r="724" spans="8:8" ht="13.2" x14ac:dyDescent="0.25">
      <c r="H724" s="14"/>
    </row>
    <row r="725" spans="8:8" ht="13.2" x14ac:dyDescent="0.25">
      <c r="H725" s="14"/>
    </row>
    <row r="726" spans="8:8" ht="13.2" x14ac:dyDescent="0.25">
      <c r="H726" s="14"/>
    </row>
    <row r="727" spans="8:8" ht="13.2" x14ac:dyDescent="0.25">
      <c r="H727" s="14"/>
    </row>
    <row r="728" spans="8:8" ht="13.2" x14ac:dyDescent="0.25">
      <c r="H728" s="14"/>
    </row>
    <row r="729" spans="8:8" ht="13.2" x14ac:dyDescent="0.25">
      <c r="H729" s="14"/>
    </row>
    <row r="730" spans="8:8" ht="13.2" x14ac:dyDescent="0.25">
      <c r="H730" s="14"/>
    </row>
    <row r="731" spans="8:8" ht="13.2" x14ac:dyDescent="0.25">
      <c r="H731" s="14"/>
    </row>
    <row r="732" spans="8:8" ht="13.2" x14ac:dyDescent="0.25">
      <c r="H732" s="14"/>
    </row>
    <row r="733" spans="8:8" ht="13.2" x14ac:dyDescent="0.25">
      <c r="H733" s="14"/>
    </row>
    <row r="734" spans="8:8" ht="13.2" x14ac:dyDescent="0.25">
      <c r="H734" s="14"/>
    </row>
    <row r="735" spans="8:8" ht="13.2" x14ac:dyDescent="0.25">
      <c r="H735" s="14"/>
    </row>
    <row r="736" spans="8:8" ht="13.2" x14ac:dyDescent="0.25">
      <c r="H736" s="14"/>
    </row>
    <row r="737" spans="8:8" ht="13.2" x14ac:dyDescent="0.25">
      <c r="H737" s="14"/>
    </row>
    <row r="738" spans="8:8" ht="13.2" x14ac:dyDescent="0.25">
      <c r="H738" s="14"/>
    </row>
    <row r="739" spans="8:8" ht="13.2" x14ac:dyDescent="0.25">
      <c r="H739" s="14"/>
    </row>
    <row r="740" spans="8:8" ht="13.2" x14ac:dyDescent="0.25">
      <c r="H740" s="14"/>
    </row>
    <row r="741" spans="8:8" ht="13.2" x14ac:dyDescent="0.25">
      <c r="H741" s="14"/>
    </row>
    <row r="742" spans="8:8" ht="13.2" x14ac:dyDescent="0.25">
      <c r="H742" s="14"/>
    </row>
    <row r="743" spans="8:8" ht="13.2" x14ac:dyDescent="0.25">
      <c r="H743" s="14"/>
    </row>
    <row r="744" spans="8:8" ht="13.2" x14ac:dyDescent="0.25">
      <c r="H744" s="14"/>
    </row>
    <row r="745" spans="8:8" ht="13.2" x14ac:dyDescent="0.25">
      <c r="H745" s="14"/>
    </row>
    <row r="746" spans="8:8" ht="13.2" x14ac:dyDescent="0.25">
      <c r="H746" s="14"/>
    </row>
    <row r="747" spans="8:8" ht="13.2" x14ac:dyDescent="0.25">
      <c r="H747" s="14"/>
    </row>
    <row r="748" spans="8:8" ht="13.2" x14ac:dyDescent="0.25">
      <c r="H748" s="14"/>
    </row>
    <row r="749" spans="8:8" ht="13.2" x14ac:dyDescent="0.25">
      <c r="H749" s="14"/>
    </row>
    <row r="750" spans="8:8" ht="13.2" x14ac:dyDescent="0.25">
      <c r="H750" s="14"/>
    </row>
    <row r="751" spans="8:8" ht="13.2" x14ac:dyDescent="0.25">
      <c r="H751" s="14"/>
    </row>
    <row r="752" spans="8:8" ht="13.2" x14ac:dyDescent="0.25">
      <c r="H752" s="14"/>
    </row>
    <row r="753" spans="8:8" ht="13.2" x14ac:dyDescent="0.25">
      <c r="H753" s="14"/>
    </row>
    <row r="754" spans="8:8" ht="13.2" x14ac:dyDescent="0.25">
      <c r="H754" s="14"/>
    </row>
    <row r="755" spans="8:8" ht="13.2" x14ac:dyDescent="0.25">
      <c r="H755" s="14"/>
    </row>
    <row r="756" spans="8:8" ht="13.2" x14ac:dyDescent="0.25">
      <c r="H756" s="14"/>
    </row>
    <row r="757" spans="8:8" ht="13.2" x14ac:dyDescent="0.25">
      <c r="H757" s="14"/>
    </row>
    <row r="758" spans="8:8" ht="13.2" x14ac:dyDescent="0.25">
      <c r="H758" s="14"/>
    </row>
    <row r="759" spans="8:8" ht="13.2" x14ac:dyDescent="0.25">
      <c r="H759" s="14"/>
    </row>
    <row r="760" spans="8:8" ht="13.2" x14ac:dyDescent="0.25">
      <c r="H760" s="14"/>
    </row>
    <row r="761" spans="8:8" ht="13.2" x14ac:dyDescent="0.25">
      <c r="H761" s="14"/>
    </row>
    <row r="762" spans="8:8" ht="13.2" x14ac:dyDescent="0.25">
      <c r="H762" s="14"/>
    </row>
    <row r="763" spans="8:8" ht="13.2" x14ac:dyDescent="0.25">
      <c r="H763" s="14"/>
    </row>
    <row r="764" spans="8:8" ht="13.2" x14ac:dyDescent="0.25">
      <c r="H764" s="14"/>
    </row>
    <row r="765" spans="8:8" ht="13.2" x14ac:dyDescent="0.25">
      <c r="H765" s="14"/>
    </row>
    <row r="766" spans="8:8" ht="13.2" x14ac:dyDescent="0.25">
      <c r="H766" s="14"/>
    </row>
    <row r="767" spans="8:8" ht="13.2" x14ac:dyDescent="0.25">
      <c r="H767" s="14"/>
    </row>
    <row r="768" spans="8:8" ht="13.2" x14ac:dyDescent="0.25">
      <c r="H768" s="14"/>
    </row>
    <row r="769" spans="8:8" ht="13.2" x14ac:dyDescent="0.25">
      <c r="H769" s="14"/>
    </row>
    <row r="770" spans="8:8" ht="13.2" x14ac:dyDescent="0.25">
      <c r="H770" s="14"/>
    </row>
    <row r="771" spans="8:8" ht="13.2" x14ac:dyDescent="0.25">
      <c r="H771" s="14"/>
    </row>
    <row r="772" spans="8:8" ht="13.2" x14ac:dyDescent="0.25">
      <c r="H772" s="14"/>
    </row>
    <row r="773" spans="8:8" ht="13.2" x14ac:dyDescent="0.25">
      <c r="H773" s="14"/>
    </row>
    <row r="774" spans="8:8" ht="13.2" x14ac:dyDescent="0.25">
      <c r="H774" s="14"/>
    </row>
    <row r="775" spans="8:8" ht="13.2" x14ac:dyDescent="0.25">
      <c r="H775" s="14"/>
    </row>
    <row r="776" spans="8:8" ht="13.2" x14ac:dyDescent="0.25">
      <c r="H776" s="14"/>
    </row>
    <row r="777" spans="8:8" ht="13.2" x14ac:dyDescent="0.25">
      <c r="H777" s="14"/>
    </row>
    <row r="778" spans="8:8" ht="13.2" x14ac:dyDescent="0.25">
      <c r="H778" s="14"/>
    </row>
    <row r="779" spans="8:8" ht="13.2" x14ac:dyDescent="0.25">
      <c r="H779" s="14"/>
    </row>
    <row r="780" spans="8:8" ht="13.2" x14ac:dyDescent="0.25">
      <c r="H780" s="14"/>
    </row>
    <row r="781" spans="8:8" ht="13.2" x14ac:dyDescent="0.25">
      <c r="H781" s="14"/>
    </row>
    <row r="782" spans="8:8" ht="13.2" x14ac:dyDescent="0.25">
      <c r="H782" s="14"/>
    </row>
    <row r="783" spans="8:8" ht="13.2" x14ac:dyDescent="0.25">
      <c r="H783" s="14"/>
    </row>
    <row r="784" spans="8:8" ht="13.2" x14ac:dyDescent="0.25">
      <c r="H784" s="14"/>
    </row>
    <row r="785" spans="8:8" ht="13.2" x14ac:dyDescent="0.25">
      <c r="H785" s="14"/>
    </row>
    <row r="786" spans="8:8" ht="13.2" x14ac:dyDescent="0.25">
      <c r="H786" s="14"/>
    </row>
    <row r="787" spans="8:8" ht="13.2" x14ac:dyDescent="0.25">
      <c r="H787" s="14"/>
    </row>
    <row r="788" spans="8:8" ht="13.2" x14ac:dyDescent="0.25">
      <c r="H788" s="14"/>
    </row>
    <row r="789" spans="8:8" ht="13.2" x14ac:dyDescent="0.25">
      <c r="H789" s="14"/>
    </row>
    <row r="790" spans="8:8" ht="13.2" x14ac:dyDescent="0.25">
      <c r="H790" s="14"/>
    </row>
    <row r="791" spans="8:8" ht="13.2" x14ac:dyDescent="0.25">
      <c r="H791" s="14"/>
    </row>
    <row r="792" spans="8:8" ht="13.2" x14ac:dyDescent="0.25">
      <c r="H792" s="14"/>
    </row>
    <row r="793" spans="8:8" ht="13.2" x14ac:dyDescent="0.25">
      <c r="H793" s="14"/>
    </row>
    <row r="794" spans="8:8" ht="13.2" x14ac:dyDescent="0.25">
      <c r="H794" s="14"/>
    </row>
    <row r="795" spans="8:8" ht="13.2" x14ac:dyDescent="0.25">
      <c r="H795" s="14"/>
    </row>
    <row r="796" spans="8:8" ht="13.2" x14ac:dyDescent="0.25">
      <c r="H796" s="14"/>
    </row>
    <row r="797" spans="8:8" ht="13.2" x14ac:dyDescent="0.25">
      <c r="H797" s="14"/>
    </row>
    <row r="798" spans="8:8" ht="13.2" x14ac:dyDescent="0.25">
      <c r="H798" s="14"/>
    </row>
    <row r="799" spans="8:8" ht="13.2" x14ac:dyDescent="0.25">
      <c r="H799" s="14"/>
    </row>
    <row r="800" spans="8:8" ht="13.2" x14ac:dyDescent="0.25">
      <c r="H800" s="14"/>
    </row>
    <row r="801" spans="8:8" ht="13.2" x14ac:dyDescent="0.25">
      <c r="H801" s="14"/>
    </row>
    <row r="802" spans="8:8" ht="13.2" x14ac:dyDescent="0.25">
      <c r="H802" s="14"/>
    </row>
    <row r="803" spans="8:8" ht="13.2" x14ac:dyDescent="0.25">
      <c r="H803" s="14"/>
    </row>
    <row r="804" spans="8:8" ht="13.2" x14ac:dyDescent="0.25">
      <c r="H804" s="14"/>
    </row>
    <row r="805" spans="8:8" ht="13.2" x14ac:dyDescent="0.25">
      <c r="H805" s="14"/>
    </row>
    <row r="806" spans="8:8" ht="13.2" x14ac:dyDescent="0.25">
      <c r="H806" s="14"/>
    </row>
    <row r="807" spans="8:8" ht="13.2" x14ac:dyDescent="0.25">
      <c r="H807" s="14"/>
    </row>
    <row r="808" spans="8:8" ht="13.2" x14ac:dyDescent="0.25">
      <c r="H808" s="14"/>
    </row>
    <row r="809" spans="8:8" ht="13.2" x14ac:dyDescent="0.25">
      <c r="H809" s="14"/>
    </row>
    <row r="810" spans="8:8" ht="13.2" x14ac:dyDescent="0.25">
      <c r="H810" s="14"/>
    </row>
    <row r="811" spans="8:8" ht="13.2" x14ac:dyDescent="0.25">
      <c r="H811" s="14"/>
    </row>
    <row r="812" spans="8:8" ht="13.2" x14ac:dyDescent="0.25">
      <c r="H812" s="14"/>
    </row>
    <row r="813" spans="8:8" ht="13.2" x14ac:dyDescent="0.25">
      <c r="H813" s="14"/>
    </row>
    <row r="814" spans="8:8" ht="13.2" x14ac:dyDescent="0.25">
      <c r="H814" s="14"/>
    </row>
    <row r="815" spans="8:8" ht="13.2" x14ac:dyDescent="0.25">
      <c r="H815" s="14"/>
    </row>
    <row r="816" spans="8:8" ht="13.2" x14ac:dyDescent="0.25">
      <c r="H816" s="14"/>
    </row>
    <row r="817" spans="8:8" ht="13.2" x14ac:dyDescent="0.25">
      <c r="H817" s="14"/>
    </row>
    <row r="818" spans="8:8" ht="13.2" x14ac:dyDescent="0.25">
      <c r="H818" s="14"/>
    </row>
    <row r="819" spans="8:8" ht="13.2" x14ac:dyDescent="0.25">
      <c r="H819" s="14"/>
    </row>
    <row r="820" spans="8:8" ht="13.2" x14ac:dyDescent="0.25">
      <c r="H820" s="14"/>
    </row>
    <row r="821" spans="8:8" ht="13.2" x14ac:dyDescent="0.25">
      <c r="H821" s="14"/>
    </row>
    <row r="822" spans="8:8" ht="13.2" x14ac:dyDescent="0.25">
      <c r="H822" s="14"/>
    </row>
    <row r="823" spans="8:8" ht="13.2" x14ac:dyDescent="0.25">
      <c r="H823" s="14"/>
    </row>
    <row r="824" spans="8:8" ht="13.2" x14ac:dyDescent="0.25">
      <c r="H824" s="14"/>
    </row>
    <row r="825" spans="8:8" ht="13.2" x14ac:dyDescent="0.25">
      <c r="H825" s="14"/>
    </row>
    <row r="826" spans="8:8" ht="13.2" x14ac:dyDescent="0.25">
      <c r="H826" s="14"/>
    </row>
    <row r="827" spans="8:8" ht="13.2" x14ac:dyDescent="0.25">
      <c r="H827" s="14"/>
    </row>
    <row r="828" spans="8:8" ht="13.2" x14ac:dyDescent="0.25">
      <c r="H828" s="14"/>
    </row>
    <row r="829" spans="8:8" ht="13.2" x14ac:dyDescent="0.25">
      <c r="H829" s="14"/>
    </row>
    <row r="830" spans="8:8" ht="13.2" x14ac:dyDescent="0.25">
      <c r="H830" s="14"/>
    </row>
    <row r="831" spans="8:8" ht="13.2" x14ac:dyDescent="0.25">
      <c r="H831" s="14"/>
    </row>
    <row r="832" spans="8:8" ht="13.2" x14ac:dyDescent="0.25">
      <c r="H832" s="14"/>
    </row>
    <row r="833" spans="8:8" ht="13.2" x14ac:dyDescent="0.25">
      <c r="H833" s="14"/>
    </row>
    <row r="834" spans="8:8" ht="13.2" x14ac:dyDescent="0.25">
      <c r="H834" s="14"/>
    </row>
    <row r="835" spans="8:8" ht="13.2" x14ac:dyDescent="0.25">
      <c r="H835" s="14"/>
    </row>
    <row r="836" spans="8:8" ht="13.2" x14ac:dyDescent="0.25">
      <c r="H836" s="14"/>
    </row>
    <row r="837" spans="8:8" ht="13.2" x14ac:dyDescent="0.25">
      <c r="H837" s="14"/>
    </row>
    <row r="838" spans="8:8" ht="13.2" x14ac:dyDescent="0.25">
      <c r="H838" s="14"/>
    </row>
    <row r="839" spans="8:8" ht="13.2" x14ac:dyDescent="0.25">
      <c r="H839" s="14"/>
    </row>
    <row r="840" spans="8:8" ht="13.2" x14ac:dyDescent="0.25">
      <c r="H840" s="14"/>
    </row>
    <row r="841" spans="8:8" ht="13.2" x14ac:dyDescent="0.25">
      <c r="H841" s="14"/>
    </row>
    <row r="842" spans="8:8" ht="13.2" x14ac:dyDescent="0.25">
      <c r="H842" s="14"/>
    </row>
    <row r="843" spans="8:8" ht="13.2" x14ac:dyDescent="0.25">
      <c r="H843" s="14"/>
    </row>
    <row r="844" spans="8:8" ht="13.2" x14ac:dyDescent="0.25">
      <c r="H844" s="14"/>
    </row>
    <row r="845" spans="8:8" ht="13.2" x14ac:dyDescent="0.25">
      <c r="H845" s="14"/>
    </row>
    <row r="846" spans="8:8" ht="13.2" x14ac:dyDescent="0.25">
      <c r="H846" s="14"/>
    </row>
    <row r="847" spans="8:8" ht="13.2" x14ac:dyDescent="0.25">
      <c r="H847" s="14"/>
    </row>
    <row r="848" spans="8:8" ht="13.2" x14ac:dyDescent="0.25">
      <c r="H848" s="14"/>
    </row>
    <row r="849" spans="8:8" ht="13.2" x14ac:dyDescent="0.25">
      <c r="H849" s="14"/>
    </row>
    <row r="850" spans="8:8" ht="13.2" x14ac:dyDescent="0.25">
      <c r="H850" s="14"/>
    </row>
    <row r="851" spans="8:8" ht="13.2" x14ac:dyDescent="0.25">
      <c r="H851" s="14"/>
    </row>
    <row r="852" spans="8:8" ht="13.2" x14ac:dyDescent="0.25">
      <c r="H852" s="14"/>
    </row>
    <row r="853" spans="8:8" ht="13.2" x14ac:dyDescent="0.25">
      <c r="H853" s="14"/>
    </row>
    <row r="854" spans="8:8" ht="13.2" x14ac:dyDescent="0.25">
      <c r="H854" s="14"/>
    </row>
    <row r="855" spans="8:8" ht="13.2" x14ac:dyDescent="0.25">
      <c r="H855" s="14"/>
    </row>
    <row r="856" spans="8:8" ht="13.2" x14ac:dyDescent="0.25">
      <c r="H856" s="14"/>
    </row>
    <row r="857" spans="8:8" ht="13.2" x14ac:dyDescent="0.25">
      <c r="H857" s="14"/>
    </row>
    <row r="858" spans="8:8" ht="13.2" x14ac:dyDescent="0.25">
      <c r="H858" s="14"/>
    </row>
    <row r="859" spans="8:8" ht="13.2" x14ac:dyDescent="0.25">
      <c r="H859" s="14"/>
    </row>
    <row r="860" spans="8:8" ht="13.2" x14ac:dyDescent="0.25">
      <c r="H860" s="14"/>
    </row>
    <row r="861" spans="8:8" ht="13.2" x14ac:dyDescent="0.25">
      <c r="H861" s="14"/>
    </row>
    <row r="862" spans="8:8" ht="13.2" x14ac:dyDescent="0.25">
      <c r="H862" s="14"/>
    </row>
    <row r="863" spans="8:8" ht="13.2" x14ac:dyDescent="0.25">
      <c r="H863" s="14"/>
    </row>
    <row r="864" spans="8:8" ht="13.2" x14ac:dyDescent="0.25">
      <c r="H864" s="14"/>
    </row>
    <row r="865" spans="8:8" ht="13.2" x14ac:dyDescent="0.25">
      <c r="H865" s="14"/>
    </row>
    <row r="866" spans="8:8" ht="13.2" x14ac:dyDescent="0.25">
      <c r="H866" s="14"/>
    </row>
    <row r="867" spans="8:8" ht="13.2" x14ac:dyDescent="0.25">
      <c r="H867" s="14"/>
    </row>
    <row r="868" spans="8:8" ht="13.2" x14ac:dyDescent="0.25">
      <c r="H868" s="14"/>
    </row>
    <row r="869" spans="8:8" ht="13.2" x14ac:dyDescent="0.25">
      <c r="H869" s="14"/>
    </row>
    <row r="870" spans="8:8" ht="13.2" x14ac:dyDescent="0.25">
      <c r="H870" s="14"/>
    </row>
    <row r="871" spans="8:8" ht="13.2" x14ac:dyDescent="0.25">
      <c r="H871" s="14"/>
    </row>
    <row r="872" spans="8:8" ht="13.2" x14ac:dyDescent="0.25">
      <c r="H872" s="14"/>
    </row>
    <row r="873" spans="8:8" ht="13.2" x14ac:dyDescent="0.25">
      <c r="H873" s="14"/>
    </row>
    <row r="874" spans="8:8" ht="13.2" x14ac:dyDescent="0.25">
      <c r="H874" s="14"/>
    </row>
    <row r="875" spans="8:8" ht="13.2" x14ac:dyDescent="0.25">
      <c r="H875" s="14"/>
    </row>
    <row r="876" spans="8:8" ht="13.2" x14ac:dyDescent="0.25">
      <c r="H876" s="14"/>
    </row>
    <row r="877" spans="8:8" ht="13.2" x14ac:dyDescent="0.25">
      <c r="H877" s="14"/>
    </row>
    <row r="878" spans="8:8" ht="13.2" x14ac:dyDescent="0.25">
      <c r="H878" s="14"/>
    </row>
    <row r="879" spans="8:8" ht="13.2" x14ac:dyDescent="0.25">
      <c r="H879" s="14"/>
    </row>
    <row r="880" spans="8:8" ht="13.2" x14ac:dyDescent="0.25">
      <c r="H880" s="14"/>
    </row>
    <row r="881" spans="8:8" ht="13.2" x14ac:dyDescent="0.25">
      <c r="H881" s="14"/>
    </row>
    <row r="882" spans="8:8" ht="13.2" x14ac:dyDescent="0.25">
      <c r="H882" s="14"/>
    </row>
    <row r="883" spans="8:8" ht="13.2" x14ac:dyDescent="0.25">
      <c r="H883" s="14"/>
    </row>
    <row r="884" spans="8:8" ht="13.2" x14ac:dyDescent="0.25">
      <c r="H884" s="14"/>
    </row>
    <row r="885" spans="8:8" ht="13.2" x14ac:dyDescent="0.25">
      <c r="H885" s="14"/>
    </row>
    <row r="886" spans="8:8" ht="13.2" x14ac:dyDescent="0.25">
      <c r="H886" s="14"/>
    </row>
    <row r="887" spans="8:8" ht="13.2" x14ac:dyDescent="0.25">
      <c r="H887" s="14"/>
    </row>
    <row r="888" spans="8:8" ht="13.2" x14ac:dyDescent="0.25">
      <c r="H888" s="14"/>
    </row>
    <row r="889" spans="8:8" ht="13.2" x14ac:dyDescent="0.25">
      <c r="H889" s="14"/>
    </row>
    <row r="890" spans="8:8" ht="13.2" x14ac:dyDescent="0.25">
      <c r="H890" s="14"/>
    </row>
    <row r="891" spans="8:8" ht="13.2" x14ac:dyDescent="0.25">
      <c r="H891" s="14"/>
    </row>
    <row r="892" spans="8:8" ht="13.2" x14ac:dyDescent="0.25">
      <c r="H892" s="14"/>
    </row>
    <row r="893" spans="8:8" ht="13.2" x14ac:dyDescent="0.25">
      <c r="H893" s="14"/>
    </row>
    <row r="894" spans="8:8" ht="13.2" x14ac:dyDescent="0.25">
      <c r="H894" s="14"/>
    </row>
    <row r="895" spans="8:8" ht="13.2" x14ac:dyDescent="0.25">
      <c r="H895" s="14"/>
    </row>
    <row r="896" spans="8:8" ht="13.2" x14ac:dyDescent="0.25">
      <c r="H896" s="14"/>
    </row>
    <row r="897" spans="8:8" ht="13.2" x14ac:dyDescent="0.25">
      <c r="H897" s="14"/>
    </row>
    <row r="898" spans="8:8" ht="13.2" x14ac:dyDescent="0.25">
      <c r="H898" s="14"/>
    </row>
    <row r="899" spans="8:8" ht="13.2" x14ac:dyDescent="0.25">
      <c r="H899" s="14"/>
    </row>
    <row r="900" spans="8:8" ht="13.2" x14ac:dyDescent="0.25">
      <c r="H900" s="14"/>
    </row>
    <row r="901" spans="8:8" ht="13.2" x14ac:dyDescent="0.25">
      <c r="H901" s="14"/>
    </row>
    <row r="902" spans="8:8" ht="13.2" x14ac:dyDescent="0.25">
      <c r="H902" s="14"/>
    </row>
    <row r="903" spans="8:8" ht="13.2" x14ac:dyDescent="0.25">
      <c r="H903" s="14"/>
    </row>
    <row r="904" spans="8:8" ht="13.2" x14ac:dyDescent="0.25">
      <c r="H904" s="14"/>
    </row>
    <row r="905" spans="8:8" ht="13.2" x14ac:dyDescent="0.25">
      <c r="H905" s="14"/>
    </row>
    <row r="906" spans="8:8" ht="13.2" x14ac:dyDescent="0.25">
      <c r="H906" s="14"/>
    </row>
    <row r="907" spans="8:8" ht="13.2" x14ac:dyDescent="0.25">
      <c r="H907" s="14"/>
    </row>
    <row r="908" spans="8:8" ht="13.2" x14ac:dyDescent="0.25">
      <c r="H908" s="14"/>
    </row>
    <row r="909" spans="8:8" ht="13.2" x14ac:dyDescent="0.25">
      <c r="H909" s="14"/>
    </row>
    <row r="910" spans="8:8" ht="13.2" x14ac:dyDescent="0.25">
      <c r="H910" s="14"/>
    </row>
    <row r="911" spans="8:8" ht="13.2" x14ac:dyDescent="0.25">
      <c r="H911" s="14"/>
    </row>
    <row r="912" spans="8:8" ht="13.2" x14ac:dyDescent="0.25">
      <c r="H912" s="14"/>
    </row>
    <row r="913" spans="8:8" ht="13.2" x14ac:dyDescent="0.25">
      <c r="H913" s="14"/>
    </row>
    <row r="914" spans="8:8" ht="13.2" x14ac:dyDescent="0.25">
      <c r="H914" s="14"/>
    </row>
    <row r="915" spans="8:8" ht="13.2" x14ac:dyDescent="0.25">
      <c r="H915" s="14"/>
    </row>
    <row r="916" spans="8:8" ht="13.2" x14ac:dyDescent="0.25">
      <c r="H916" s="14"/>
    </row>
    <row r="917" spans="8:8" ht="13.2" x14ac:dyDescent="0.25">
      <c r="H917" s="14"/>
    </row>
    <row r="918" spans="8:8" ht="13.2" x14ac:dyDescent="0.25">
      <c r="H918" s="14"/>
    </row>
    <row r="919" spans="8:8" ht="13.2" x14ac:dyDescent="0.25">
      <c r="H919" s="14"/>
    </row>
    <row r="920" spans="8:8" ht="13.2" x14ac:dyDescent="0.25">
      <c r="H920" s="14"/>
    </row>
    <row r="921" spans="8:8" ht="13.2" x14ac:dyDescent="0.25">
      <c r="H921" s="14"/>
    </row>
    <row r="922" spans="8:8" ht="13.2" x14ac:dyDescent="0.25">
      <c r="H922" s="14"/>
    </row>
    <row r="923" spans="8:8" ht="13.2" x14ac:dyDescent="0.25">
      <c r="H923" s="14"/>
    </row>
    <row r="924" spans="8:8" ht="13.2" x14ac:dyDescent="0.25">
      <c r="H924" s="14"/>
    </row>
    <row r="925" spans="8:8" ht="13.2" x14ac:dyDescent="0.25">
      <c r="H925" s="14"/>
    </row>
    <row r="926" spans="8:8" ht="13.2" x14ac:dyDescent="0.25">
      <c r="H926" s="14"/>
    </row>
    <row r="927" spans="8:8" ht="13.2" x14ac:dyDescent="0.25">
      <c r="H927" s="14"/>
    </row>
    <row r="928" spans="8:8" ht="13.2" x14ac:dyDescent="0.25">
      <c r="H928" s="14"/>
    </row>
    <row r="929" spans="8:8" ht="13.2" x14ac:dyDescent="0.25">
      <c r="H929" s="14"/>
    </row>
    <row r="930" spans="8:8" ht="13.2" x14ac:dyDescent="0.25">
      <c r="H930" s="14"/>
    </row>
    <row r="931" spans="8:8" ht="13.2" x14ac:dyDescent="0.25">
      <c r="H931" s="14"/>
    </row>
    <row r="932" spans="8:8" ht="13.2" x14ac:dyDescent="0.25">
      <c r="H932" s="14"/>
    </row>
    <row r="933" spans="8:8" ht="13.2" x14ac:dyDescent="0.25">
      <c r="H933" s="14"/>
    </row>
    <row r="934" spans="8:8" ht="13.2" x14ac:dyDescent="0.25">
      <c r="H934" s="14"/>
    </row>
    <row r="935" spans="8:8" ht="13.2" x14ac:dyDescent="0.25">
      <c r="H935" s="14"/>
    </row>
    <row r="936" spans="8:8" ht="13.2" x14ac:dyDescent="0.25">
      <c r="H936" s="14"/>
    </row>
    <row r="937" spans="8:8" ht="13.2" x14ac:dyDescent="0.25">
      <c r="H937" s="14"/>
    </row>
    <row r="938" spans="8:8" ht="13.2" x14ac:dyDescent="0.25">
      <c r="H938" s="14"/>
    </row>
    <row r="939" spans="8:8" ht="13.2" x14ac:dyDescent="0.25">
      <c r="H939" s="14"/>
    </row>
    <row r="940" spans="8:8" ht="13.2" x14ac:dyDescent="0.25">
      <c r="H940" s="14"/>
    </row>
    <row r="941" spans="8:8" ht="13.2" x14ac:dyDescent="0.25">
      <c r="H941" s="14"/>
    </row>
    <row r="942" spans="8:8" ht="13.2" x14ac:dyDescent="0.25">
      <c r="H942" s="14"/>
    </row>
    <row r="943" spans="8:8" ht="13.2" x14ac:dyDescent="0.25">
      <c r="H943" s="14"/>
    </row>
    <row r="944" spans="8:8" ht="13.2" x14ac:dyDescent="0.25">
      <c r="H944" s="14"/>
    </row>
    <row r="945" spans="8:8" ht="13.2" x14ac:dyDescent="0.25">
      <c r="H945" s="14"/>
    </row>
    <row r="946" spans="8:8" ht="13.2" x14ac:dyDescent="0.25">
      <c r="H946" s="14"/>
    </row>
    <row r="947" spans="8:8" ht="13.2" x14ac:dyDescent="0.25">
      <c r="H947" s="14"/>
    </row>
    <row r="948" spans="8:8" ht="13.2" x14ac:dyDescent="0.25">
      <c r="H948" s="14"/>
    </row>
    <row r="949" spans="8:8" ht="13.2" x14ac:dyDescent="0.25">
      <c r="H949" s="14"/>
    </row>
    <row r="950" spans="8:8" ht="13.2" x14ac:dyDescent="0.25">
      <c r="H950" s="14"/>
    </row>
    <row r="951" spans="8:8" ht="13.2" x14ac:dyDescent="0.25">
      <c r="H951" s="14"/>
    </row>
    <row r="952" spans="8:8" ht="13.2" x14ac:dyDescent="0.25">
      <c r="H952" s="14"/>
    </row>
    <row r="953" spans="8:8" ht="13.2" x14ac:dyDescent="0.25">
      <c r="H953" s="14"/>
    </row>
    <row r="954" spans="8:8" ht="13.2" x14ac:dyDescent="0.25">
      <c r="H954" s="14"/>
    </row>
    <row r="955" spans="8:8" ht="13.2" x14ac:dyDescent="0.25">
      <c r="H955" s="14"/>
    </row>
    <row r="956" spans="8:8" ht="13.2" x14ac:dyDescent="0.25">
      <c r="H956" s="14"/>
    </row>
    <row r="957" spans="8:8" ht="13.2" x14ac:dyDescent="0.25">
      <c r="H957" s="14"/>
    </row>
    <row r="958" spans="8:8" ht="13.2" x14ac:dyDescent="0.25">
      <c r="H958" s="14"/>
    </row>
    <row r="959" spans="8:8" ht="13.2" x14ac:dyDescent="0.25">
      <c r="H959" s="14"/>
    </row>
    <row r="960" spans="8:8" ht="13.2" x14ac:dyDescent="0.25">
      <c r="H960" s="14"/>
    </row>
    <row r="961" spans="8:8" ht="13.2" x14ac:dyDescent="0.25">
      <c r="H961" s="14"/>
    </row>
    <row r="962" spans="8:8" ht="13.2" x14ac:dyDescent="0.25">
      <c r="H962" s="14"/>
    </row>
    <row r="963" spans="8:8" ht="13.2" x14ac:dyDescent="0.25">
      <c r="H963" s="14"/>
    </row>
    <row r="964" spans="8:8" ht="13.2" x14ac:dyDescent="0.25">
      <c r="H964" s="14"/>
    </row>
    <row r="965" spans="8:8" ht="13.2" x14ac:dyDescent="0.25">
      <c r="H965" s="14"/>
    </row>
    <row r="966" spans="8:8" ht="13.2" x14ac:dyDescent="0.25">
      <c r="H966" s="14"/>
    </row>
    <row r="967" spans="8:8" ht="13.2" x14ac:dyDescent="0.25">
      <c r="H967" s="14"/>
    </row>
    <row r="968" spans="8:8" ht="13.2" x14ac:dyDescent="0.25">
      <c r="H968" s="14"/>
    </row>
    <row r="969" spans="8:8" ht="13.2" x14ac:dyDescent="0.25">
      <c r="H969" s="14"/>
    </row>
    <row r="970" spans="8:8" ht="13.2" x14ac:dyDescent="0.25">
      <c r="H970" s="14"/>
    </row>
    <row r="971" spans="8:8" ht="13.2" x14ac:dyDescent="0.25">
      <c r="H971" s="14"/>
    </row>
    <row r="972" spans="8:8" ht="13.2" x14ac:dyDescent="0.25">
      <c r="H972" s="14"/>
    </row>
    <row r="973" spans="8:8" ht="13.2" x14ac:dyDescent="0.25">
      <c r="H973" s="14"/>
    </row>
    <row r="974" spans="8:8" ht="13.2" x14ac:dyDescent="0.25">
      <c r="H974" s="14"/>
    </row>
    <row r="975" spans="8:8" ht="13.2" x14ac:dyDescent="0.25">
      <c r="H975" s="14"/>
    </row>
    <row r="976" spans="8:8" ht="13.2" x14ac:dyDescent="0.25">
      <c r="H976" s="14"/>
    </row>
    <row r="977" spans="8:8" ht="13.2" x14ac:dyDescent="0.25">
      <c r="H977" s="14"/>
    </row>
    <row r="978" spans="8:8" ht="13.2" x14ac:dyDescent="0.25">
      <c r="H978" s="14"/>
    </row>
    <row r="979" spans="8:8" ht="13.2" x14ac:dyDescent="0.25">
      <c r="H979" s="14"/>
    </row>
    <row r="980" spans="8:8" ht="13.2" x14ac:dyDescent="0.25">
      <c r="H980" s="14"/>
    </row>
    <row r="981" spans="8:8" ht="13.2" x14ac:dyDescent="0.25">
      <c r="H981" s="14"/>
    </row>
    <row r="982" spans="8:8" ht="13.2" x14ac:dyDescent="0.25">
      <c r="H982" s="14"/>
    </row>
    <row r="983" spans="8:8" ht="13.2" x14ac:dyDescent="0.25">
      <c r="H983" s="14"/>
    </row>
    <row r="984" spans="8:8" ht="13.2" x14ac:dyDescent="0.25">
      <c r="H984" s="14"/>
    </row>
    <row r="985" spans="8:8" ht="13.2" x14ac:dyDescent="0.25">
      <c r="H985" s="14"/>
    </row>
    <row r="986" spans="8:8" ht="13.2" x14ac:dyDescent="0.25">
      <c r="H986" s="14"/>
    </row>
    <row r="987" spans="8:8" ht="13.2" x14ac:dyDescent="0.25">
      <c r="H987" s="14"/>
    </row>
    <row r="988" spans="8:8" ht="13.2" x14ac:dyDescent="0.25">
      <c r="H988" s="14"/>
    </row>
    <row r="989" spans="8:8" ht="13.2" x14ac:dyDescent="0.25">
      <c r="H989" s="14"/>
    </row>
    <row r="990" spans="8:8" ht="13.2" x14ac:dyDescent="0.25">
      <c r="H990" s="14"/>
    </row>
    <row r="991" spans="8:8" ht="13.2" x14ac:dyDescent="0.25">
      <c r="H991" s="14"/>
    </row>
    <row r="992" spans="8:8" ht="13.2" x14ac:dyDescent="0.25">
      <c r="H992" s="14"/>
    </row>
    <row r="993" spans="8:8" ht="13.2" x14ac:dyDescent="0.25">
      <c r="H993" s="14"/>
    </row>
    <row r="994" spans="8:8" ht="13.2" x14ac:dyDescent="0.25">
      <c r="H994" s="14"/>
    </row>
    <row r="995" spans="8:8" ht="13.2" x14ac:dyDescent="0.25">
      <c r="H995" s="14"/>
    </row>
    <row r="996" spans="8:8" ht="13.2" x14ac:dyDescent="0.25">
      <c r="H996" s="14"/>
    </row>
    <row r="997" spans="8:8" ht="13.2" x14ac:dyDescent="0.25">
      <c r="H997" s="14"/>
    </row>
    <row r="998" spans="8:8" ht="13.2" x14ac:dyDescent="0.25">
      <c r="H998" s="14"/>
    </row>
    <row r="999" spans="8:8" ht="13.2" x14ac:dyDescent="0.25">
      <c r="H999" s="14"/>
    </row>
    <row r="1000" spans="8:8" ht="13.2" x14ac:dyDescent="0.25">
      <c r="H1000" s="14"/>
    </row>
  </sheetData>
  <mergeCells count="16">
    <mergeCell ref="U45:W45"/>
    <mergeCell ref="U31:W31"/>
    <mergeCell ref="U21:V21"/>
    <mergeCell ref="A1:B2"/>
    <mergeCell ref="C1:G1"/>
    <mergeCell ref="I1:M1"/>
    <mergeCell ref="A3:B3"/>
    <mergeCell ref="A6:B6"/>
    <mergeCell ref="U3:W3"/>
    <mergeCell ref="U1:W2"/>
    <mergeCell ref="U17:W17"/>
    <mergeCell ref="O1:S1"/>
    <mergeCell ref="A11:B11"/>
    <mergeCell ref="A18:B18"/>
    <mergeCell ref="U12:V12"/>
    <mergeCell ref="U13:V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69"/>
  <sheetViews>
    <sheetView zoomScale="90" zoomScaleNormal="90" workbookViewId="0">
      <selection sqref="A1:Q2"/>
    </sheetView>
  </sheetViews>
  <sheetFormatPr defaultColWidth="14.44140625" defaultRowHeight="15.75" customHeight="1" x14ac:dyDescent="0.25"/>
  <cols>
    <col min="1" max="1" width="23.88671875" customWidth="1"/>
    <col min="2" max="5" width="12.109375" customWidth="1"/>
    <col min="6" max="6" width="4" customWidth="1"/>
    <col min="7" max="7" width="23.6640625" customWidth="1"/>
    <col min="8" max="11" width="11.5546875" customWidth="1"/>
    <col min="12" max="12" width="4.33203125" style="20" customWidth="1"/>
    <col min="13" max="13" width="20.44140625" bestFit="1" customWidth="1"/>
  </cols>
  <sheetData>
    <row r="1" spans="1:17" ht="12.75" customHeight="1" x14ac:dyDescent="0.25">
      <c r="A1" s="254" t="s">
        <v>29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17" ht="15.75" customHeight="1" x14ac:dyDescent="0.25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17" ht="15.75" customHeight="1" x14ac:dyDescent="0.4">
      <c r="A3" s="253" t="s">
        <v>30</v>
      </c>
      <c r="B3" s="253"/>
      <c r="C3" s="253"/>
      <c r="D3" s="253"/>
      <c r="E3" s="253"/>
      <c r="F3" s="60"/>
      <c r="G3" s="253" t="s">
        <v>31</v>
      </c>
      <c r="H3" s="247"/>
      <c r="I3" s="247"/>
      <c r="J3" s="247"/>
      <c r="K3" s="247"/>
      <c r="L3" s="60"/>
      <c r="M3" s="253" t="s">
        <v>82</v>
      </c>
      <c r="N3" s="247"/>
      <c r="O3" s="247"/>
      <c r="P3" s="247"/>
      <c r="Q3" s="247"/>
    </row>
    <row r="4" spans="1:17" ht="16.2" x14ac:dyDescent="0.4">
      <c r="A4" s="15"/>
      <c r="B4" s="1" t="s">
        <v>6</v>
      </c>
      <c r="C4" s="1" t="s">
        <v>5</v>
      </c>
      <c r="D4" s="1" t="s">
        <v>7</v>
      </c>
      <c r="E4" s="1" t="s">
        <v>4</v>
      </c>
      <c r="F4" s="60"/>
      <c r="G4" s="15"/>
      <c r="H4" s="1" t="s">
        <v>6</v>
      </c>
      <c r="I4" s="1" t="s">
        <v>5</v>
      </c>
      <c r="J4" s="1" t="s">
        <v>7</v>
      </c>
      <c r="K4" s="1" t="s">
        <v>4</v>
      </c>
      <c r="L4" s="60"/>
      <c r="N4" s="1" t="s">
        <v>6</v>
      </c>
      <c r="O4" s="1" t="s">
        <v>5</v>
      </c>
      <c r="P4" s="1" t="s">
        <v>7</v>
      </c>
      <c r="Q4" s="1" t="s">
        <v>4</v>
      </c>
    </row>
    <row r="5" spans="1:17" s="20" customFormat="1" ht="16.2" x14ac:dyDescent="0.4">
      <c r="A5" s="3" t="s">
        <v>61</v>
      </c>
      <c r="B5" s="63">
        <f>4482.08/5</f>
        <v>896.41599999999994</v>
      </c>
      <c r="C5" s="63">
        <f>6011.37/5</f>
        <v>1202.2739999999999</v>
      </c>
      <c r="D5" s="63">
        <v>6639.38</v>
      </c>
      <c r="E5" s="63">
        <v>4834.43</v>
      </c>
      <c r="F5" s="60"/>
      <c r="G5" s="3" t="s">
        <v>63</v>
      </c>
      <c r="H5" s="63">
        <f>619.95/5</f>
        <v>123.99000000000001</v>
      </c>
      <c r="I5" s="63">
        <f>1073.6/5</f>
        <v>214.71999999999997</v>
      </c>
      <c r="J5" s="63">
        <v>597.69000000000005</v>
      </c>
      <c r="K5" s="63">
        <v>612.91</v>
      </c>
      <c r="L5" s="60"/>
      <c r="M5" s="255" t="s">
        <v>84</v>
      </c>
      <c r="N5" s="91">
        <f t="shared" ref="N5:Q7" si="0">B43</f>
        <v>8852.7504425324041</v>
      </c>
      <c r="O5" s="91">
        <f t="shared" si="0"/>
        <v>6001.26763673</v>
      </c>
      <c r="P5" s="91">
        <f t="shared" si="0"/>
        <v>10908.014114549998</v>
      </c>
      <c r="Q5" s="91">
        <f t="shared" si="0"/>
        <v>13054.282617020684</v>
      </c>
    </row>
    <row r="6" spans="1:17" ht="16.2" x14ac:dyDescent="0.4">
      <c r="A6" s="16" t="s">
        <v>32</v>
      </c>
      <c r="B6" s="63">
        <f>5225.58/5</f>
        <v>1045.116</v>
      </c>
      <c r="C6" s="63">
        <v>1370.44</v>
      </c>
      <c r="D6" s="63">
        <v>3679.79</v>
      </c>
      <c r="E6" s="63">
        <v>5465.41</v>
      </c>
      <c r="F6" s="60"/>
      <c r="G6" s="16" t="s">
        <v>33</v>
      </c>
      <c r="H6" s="63">
        <f>690.23/5</f>
        <v>138.04599999999999</v>
      </c>
      <c r="I6" s="63">
        <v>237.48</v>
      </c>
      <c r="J6" s="63">
        <v>446.75</v>
      </c>
      <c r="K6" s="63">
        <v>736.03</v>
      </c>
      <c r="L6" s="60"/>
      <c r="M6" s="255"/>
      <c r="N6" s="91">
        <f t="shared" si="0"/>
        <v>8287.1580531483905</v>
      </c>
      <c r="O6" s="91">
        <f t="shared" si="0"/>
        <v>5258.0501500460005</v>
      </c>
      <c r="P6" s="91">
        <f t="shared" si="0"/>
        <v>8996.1793826449994</v>
      </c>
      <c r="Q6" s="91">
        <f t="shared" si="0"/>
        <v>9412.0656437635316</v>
      </c>
    </row>
    <row r="7" spans="1:17" ht="16.2" x14ac:dyDescent="0.4">
      <c r="A7" s="16" t="s">
        <v>34</v>
      </c>
      <c r="B7" s="63">
        <f>5887.52/5</f>
        <v>1177.5040000000001</v>
      </c>
      <c r="C7" s="63">
        <v>1517.25</v>
      </c>
      <c r="D7" s="63">
        <v>4003.47</v>
      </c>
      <c r="E7" s="63">
        <v>5978.38</v>
      </c>
      <c r="F7" s="60"/>
      <c r="G7" s="16" t="s">
        <v>35</v>
      </c>
      <c r="H7" s="63">
        <f>758.53/5</f>
        <v>151.70599999999999</v>
      </c>
      <c r="I7" s="63">
        <v>264.95999999999998</v>
      </c>
      <c r="J7" s="63">
        <v>541.45000000000005</v>
      </c>
      <c r="K7" s="63">
        <v>811.63</v>
      </c>
      <c r="L7" s="60"/>
      <c r="M7" s="255"/>
      <c r="N7" s="91">
        <f t="shared" si="0"/>
        <v>7358.3759020194566</v>
      </c>
      <c r="O7" s="91">
        <f t="shared" si="0"/>
        <v>4613.0740552799998</v>
      </c>
      <c r="P7" s="91">
        <f t="shared" si="0"/>
        <v>7439.5672301999994</v>
      </c>
      <c r="Q7" s="91">
        <f t="shared" si="0"/>
        <v>6635.3259710823368</v>
      </c>
    </row>
    <row r="8" spans="1:17" ht="16.2" x14ac:dyDescent="0.4">
      <c r="A8" s="16" t="s">
        <v>36</v>
      </c>
      <c r="B8" s="63">
        <f>6882.14/5</f>
        <v>1376.4280000000001</v>
      </c>
      <c r="C8" s="63">
        <v>1709.77</v>
      </c>
      <c r="D8" s="63">
        <v>4524.5600000000004</v>
      </c>
      <c r="E8" s="63">
        <v>6770.82</v>
      </c>
      <c r="F8" s="60"/>
      <c r="G8" s="16" t="s">
        <v>37</v>
      </c>
      <c r="H8" s="63">
        <f>857.4/5</f>
        <v>171.48</v>
      </c>
      <c r="I8" s="63">
        <v>281.51</v>
      </c>
      <c r="J8" s="63">
        <v>594.85</v>
      </c>
      <c r="K8" s="63">
        <v>831.59</v>
      </c>
      <c r="L8" s="60"/>
      <c r="M8" s="255" t="s">
        <v>83</v>
      </c>
      <c r="N8" s="92">
        <f t="shared" ref="N8:Q10" si="1">H43</f>
        <v>8720.7221160000008</v>
      </c>
      <c r="O8" s="92">
        <f t="shared" si="1"/>
        <v>5143.4905822299997</v>
      </c>
      <c r="P8" s="92">
        <f t="shared" si="1"/>
        <v>10765.555709787723</v>
      </c>
      <c r="Q8" s="92">
        <f t="shared" si="1"/>
        <v>26009.881727991222</v>
      </c>
    </row>
    <row r="9" spans="1:17" ht="16.2" x14ac:dyDescent="0.4">
      <c r="A9" s="16" t="s">
        <v>38</v>
      </c>
      <c r="B9" s="63">
        <f>7339.22/5</f>
        <v>1467.8440000000001</v>
      </c>
      <c r="C9" s="63">
        <v>1637.11</v>
      </c>
      <c r="D9" s="63">
        <v>4194.72</v>
      </c>
      <c r="E9" s="63">
        <v>6113.7</v>
      </c>
      <c r="F9" s="60"/>
      <c r="G9" s="16" t="s">
        <v>39</v>
      </c>
      <c r="H9" s="63">
        <f>821.11/5</f>
        <v>164.22200000000001</v>
      </c>
      <c r="I9" s="63">
        <v>152.78</v>
      </c>
      <c r="J9" s="63">
        <v>370.55</v>
      </c>
      <c r="K9" s="63">
        <v>177.32</v>
      </c>
      <c r="L9" s="60"/>
      <c r="M9" s="255"/>
      <c r="N9" s="92">
        <f t="shared" si="1"/>
        <v>7711.4217213000002</v>
      </c>
      <c r="O9" s="92">
        <f t="shared" si="1"/>
        <v>3524.6135170913331</v>
      </c>
      <c r="P9" s="92">
        <f t="shared" si="1"/>
        <v>8711.306051123478</v>
      </c>
      <c r="Q9" s="92">
        <f t="shared" si="1"/>
        <v>13358.262921931848</v>
      </c>
    </row>
    <row r="10" spans="1:17" s="20" customFormat="1" ht="16.2" x14ac:dyDescent="0.4">
      <c r="A10" s="3" t="s">
        <v>62</v>
      </c>
      <c r="B10" s="63">
        <v>1669.48</v>
      </c>
      <c r="C10" s="63">
        <v>1896.53</v>
      </c>
      <c r="D10" s="63">
        <v>4710.6499999999996</v>
      </c>
      <c r="E10" s="63">
        <v>6727.55</v>
      </c>
      <c r="F10" s="60"/>
      <c r="G10" s="3" t="s">
        <v>64</v>
      </c>
      <c r="H10" s="63">
        <v>253.53</v>
      </c>
      <c r="I10" s="63">
        <v>171.17</v>
      </c>
      <c r="J10" s="63">
        <v>554.95000000000005</v>
      </c>
      <c r="K10" s="63">
        <v>558.29</v>
      </c>
      <c r="L10" s="60"/>
      <c r="M10" s="255"/>
      <c r="N10" s="92">
        <f t="shared" si="1"/>
        <v>6400.162026</v>
      </c>
      <c r="O10" s="92">
        <f t="shared" si="1"/>
        <v>2044.9568639499996</v>
      </c>
      <c r="P10" s="92">
        <f t="shared" si="1"/>
        <v>6581.1859517922812</v>
      </c>
      <c r="Q10" s="92">
        <f t="shared" si="1"/>
        <v>463.12827890162424</v>
      </c>
    </row>
    <row r="11" spans="1:17" ht="16.2" x14ac:dyDescent="0.4">
      <c r="A11" s="16"/>
      <c r="B11" s="64"/>
      <c r="C11" s="64"/>
      <c r="D11" s="64"/>
      <c r="E11" s="64"/>
      <c r="F11" s="60"/>
      <c r="G11" s="16"/>
      <c r="H11" s="64"/>
      <c r="I11" s="64"/>
      <c r="J11" s="64"/>
      <c r="K11" s="64"/>
      <c r="L11" s="60"/>
      <c r="M11" s="27" t="s">
        <v>85</v>
      </c>
      <c r="N11" s="93">
        <f>AVERAGE(N5:N10)</f>
        <v>7888.4317101667084</v>
      </c>
      <c r="O11" s="93">
        <f t="shared" ref="O11:Q11" si="2">AVERAGE(O5:O10)</f>
        <v>4430.9088008878889</v>
      </c>
      <c r="P11" s="93">
        <f t="shared" si="2"/>
        <v>8900.3014066830783</v>
      </c>
      <c r="Q11" s="93">
        <f t="shared" si="2"/>
        <v>11488.824526781877</v>
      </c>
    </row>
    <row r="12" spans="1:17" s="20" customFormat="1" ht="16.2" x14ac:dyDescent="0.4">
      <c r="A12" s="3" t="s">
        <v>65</v>
      </c>
      <c r="B12" s="65">
        <f>(B6-B5)/B5</f>
        <v>0.16588280441223724</v>
      </c>
      <c r="C12" s="65">
        <f t="shared" ref="C12:C16" si="3">(C6-C5)/C5</f>
        <v>0.13987327348008871</v>
      </c>
      <c r="D12" s="65">
        <f t="shared" ref="D12:E12" si="4">(D6-D5)/D5</f>
        <v>-0.44576300799171009</v>
      </c>
      <c r="E12" s="65">
        <f t="shared" si="4"/>
        <v>0.13051797212908234</v>
      </c>
      <c r="F12" s="60"/>
      <c r="G12" s="3" t="s">
        <v>65</v>
      </c>
      <c r="H12" s="65">
        <f>(H6-H5)/H5</f>
        <v>0.11336398096620681</v>
      </c>
      <c r="I12" s="65">
        <f>(I6-I5)/I5</f>
        <v>0.10599850968703438</v>
      </c>
      <c r="J12" s="65">
        <f t="shared" ref="J12:K12" si="5">(J6-J5)/J5</f>
        <v>-0.25253894159179513</v>
      </c>
      <c r="K12" s="65">
        <f t="shared" si="5"/>
        <v>0.20087777977190779</v>
      </c>
      <c r="L12" s="60"/>
      <c r="M12" s="27" t="s">
        <v>55</v>
      </c>
      <c r="N12" s="82">
        <v>7500</v>
      </c>
      <c r="O12" s="82">
        <v>4110</v>
      </c>
      <c r="P12" s="82">
        <v>7150</v>
      </c>
      <c r="Q12" s="82">
        <v>6750</v>
      </c>
    </row>
    <row r="13" spans="1:17" ht="16.2" x14ac:dyDescent="0.4">
      <c r="A13" s="16" t="s">
        <v>40</v>
      </c>
      <c r="B13" s="65">
        <f t="shared" ref="B13:B14" si="6">(B7-B6)/B6</f>
        <v>0.12667302002839889</v>
      </c>
      <c r="C13" s="65">
        <f t="shared" si="3"/>
        <v>0.10712617845363528</v>
      </c>
      <c r="D13" s="65">
        <f t="shared" ref="D13:E13" si="7">(D7-D6)/D6</f>
        <v>8.796154128360581E-2</v>
      </c>
      <c r="E13" s="65">
        <f t="shared" si="7"/>
        <v>9.3857551400535422E-2</v>
      </c>
      <c r="F13" s="60"/>
      <c r="G13" s="16" t="s">
        <v>40</v>
      </c>
      <c r="H13" s="65">
        <f>(H7-H6)/H6</f>
        <v>9.8952523072019447E-2</v>
      </c>
      <c r="I13" s="65">
        <f t="shared" ref="I13:K16" si="8">(I7-I6)/I6</f>
        <v>0.11571500757958561</v>
      </c>
      <c r="J13" s="65">
        <f t="shared" si="8"/>
        <v>0.21197537772803593</v>
      </c>
      <c r="K13" s="65">
        <f t="shared" si="8"/>
        <v>0.10271320462481152</v>
      </c>
      <c r="L13" s="60"/>
      <c r="M13" s="27" t="s">
        <v>56</v>
      </c>
      <c r="N13" s="94">
        <f>1-N$12/N11</f>
        <v>4.9240676022598073E-2</v>
      </c>
      <c r="O13" s="94">
        <f>1-O$12/O11</f>
        <v>7.2425052130069445E-2</v>
      </c>
      <c r="P13" s="94">
        <f>1-P$12/P11</f>
        <v>0.19665641945213319</v>
      </c>
      <c r="Q13" s="94">
        <f>1-Q$12/Q11</f>
        <v>0.41247253065229506</v>
      </c>
    </row>
    <row r="14" spans="1:17" ht="16.2" x14ac:dyDescent="0.4">
      <c r="A14" s="16" t="s">
        <v>41</v>
      </c>
      <c r="B14" s="65">
        <f t="shared" si="6"/>
        <v>0.16893700573416306</v>
      </c>
      <c r="C14" s="65">
        <f t="shared" si="3"/>
        <v>0.12688746086669961</v>
      </c>
      <c r="D14" s="65">
        <f t="shared" ref="D14:E14" si="9">(D8-D7)/D7</f>
        <v>0.13015958655866053</v>
      </c>
      <c r="E14" s="65">
        <f t="shared" si="9"/>
        <v>0.13255095862089722</v>
      </c>
      <c r="F14" s="60"/>
      <c r="G14" s="16" t="s">
        <v>41</v>
      </c>
      <c r="H14" s="65">
        <f>(H8-H7)/H7</f>
        <v>0.13034421842247507</v>
      </c>
      <c r="I14" s="65">
        <f t="shared" si="8"/>
        <v>6.2462258454106329E-2</v>
      </c>
      <c r="J14" s="65">
        <f t="shared" si="8"/>
        <v>9.8624065010619585E-2</v>
      </c>
      <c r="K14" s="65">
        <f t="shared" si="8"/>
        <v>2.4592486724246316E-2</v>
      </c>
      <c r="L14" s="60"/>
      <c r="N14" s="62"/>
      <c r="O14" s="62"/>
      <c r="P14" s="62"/>
      <c r="Q14" s="62"/>
    </row>
    <row r="15" spans="1:17" ht="16.2" x14ac:dyDescent="0.4">
      <c r="A15" s="16" t="s">
        <v>42</v>
      </c>
      <c r="B15" s="65">
        <f>(B9-B8)/B8</f>
        <v>6.6415388236798392E-2</v>
      </c>
      <c r="C15" s="65">
        <f t="shared" si="3"/>
        <v>-4.2496944033408049E-2</v>
      </c>
      <c r="D15" s="65">
        <f t="shared" ref="D15:E15" si="10">(D9-D8)/D8</f>
        <v>-7.2899906289230362E-2</v>
      </c>
      <c r="E15" s="65">
        <f t="shared" si="10"/>
        <v>-9.7051760348081897E-2</v>
      </c>
      <c r="F15" s="60"/>
      <c r="G15" s="16" t="s">
        <v>42</v>
      </c>
      <c r="H15" s="65">
        <f>(H9-H8)/H8</f>
        <v>-4.2325635642640434E-2</v>
      </c>
      <c r="I15" s="65">
        <f>(I9-I8)/I8</f>
        <v>-0.45728393307520154</v>
      </c>
      <c r="J15" s="65">
        <f t="shared" ref="J15:K15" si="11">(J9-J8)/J8</f>
        <v>-0.37706984954190131</v>
      </c>
      <c r="K15" s="65">
        <f t="shared" si="11"/>
        <v>-0.78676992267824286</v>
      </c>
      <c r="L15" s="60"/>
      <c r="M15" s="31" t="s">
        <v>89</v>
      </c>
      <c r="N15" s="85">
        <v>44488</v>
      </c>
      <c r="O15" s="85">
        <v>44512</v>
      </c>
      <c r="P15" s="62"/>
      <c r="Q15" s="62"/>
    </row>
    <row r="16" spans="1:17" s="20" customFormat="1" ht="16.2" x14ac:dyDescent="0.4">
      <c r="A16" s="3" t="s">
        <v>66</v>
      </c>
      <c r="B16" s="65">
        <f>(B10-B9)/B9</f>
        <v>0.13736882120988331</v>
      </c>
      <c r="C16" s="65">
        <f t="shared" si="3"/>
        <v>0.15846216808888841</v>
      </c>
      <c r="D16" s="65">
        <f t="shared" ref="D16:E16" si="12">(D10-D9)/D9</f>
        <v>0.12299509860014479</v>
      </c>
      <c r="E16" s="65">
        <f t="shared" si="12"/>
        <v>0.10040564633527985</v>
      </c>
      <c r="F16" s="60"/>
      <c r="G16" s="3" t="s">
        <v>66</v>
      </c>
      <c r="H16" s="65">
        <f>(H10-H9)/H9</f>
        <v>0.54382482249637676</v>
      </c>
      <c r="I16" s="65">
        <f t="shared" si="8"/>
        <v>0.12036915826678876</v>
      </c>
      <c r="J16" s="65">
        <f t="shared" si="8"/>
        <v>0.49763864525705043</v>
      </c>
      <c r="K16" s="65">
        <f t="shared" si="8"/>
        <v>2.1484886081660273</v>
      </c>
      <c r="L16" s="60"/>
      <c r="M16" s="30" t="s">
        <v>86</v>
      </c>
      <c r="N16" s="95">
        <v>7531.25</v>
      </c>
      <c r="O16" s="95">
        <v>4250</v>
      </c>
      <c r="P16" s="62"/>
      <c r="Q16" s="62"/>
    </row>
    <row r="17" spans="1:17" ht="16.2" x14ac:dyDescent="0.4">
      <c r="A17" s="16" t="s">
        <v>43</v>
      </c>
      <c r="B17" s="66">
        <f>AVERAGE(B12:B16)</f>
        <v>0.13305540792429618</v>
      </c>
      <c r="C17" s="66">
        <v>0.12609999999999999</v>
      </c>
      <c r="D17" s="66">
        <v>6.7100000000000007E-2</v>
      </c>
      <c r="E17" s="66">
        <f>AVERAGE(E12:E16)</f>
        <v>7.2056073627542586E-2</v>
      </c>
      <c r="F17" s="60"/>
      <c r="G17" s="16" t="s">
        <v>43</v>
      </c>
      <c r="H17" s="66">
        <v>0.13</v>
      </c>
      <c r="I17" s="66">
        <v>0.1011</v>
      </c>
      <c r="J17" s="66">
        <f>AVERAGE(J12:J16)</f>
        <v>3.57258593724019E-2</v>
      </c>
      <c r="K17" s="66">
        <f>AVERAGE(K12:K16)</f>
        <v>0.33798043132174999</v>
      </c>
      <c r="L17" s="60"/>
      <c r="M17" s="30" t="s">
        <v>87</v>
      </c>
      <c r="N17" s="83">
        <f>1-N$16/N11</f>
        <v>4.5279178839358947E-2</v>
      </c>
      <c r="O17" s="83">
        <f>1-O$16/O11</f>
        <v>4.0828825195327267E-2</v>
      </c>
      <c r="P17" s="62"/>
      <c r="Q17" s="62"/>
    </row>
    <row r="18" spans="1:17" ht="16.2" x14ac:dyDescent="0.4">
      <c r="A18" s="16"/>
      <c r="B18" s="67"/>
      <c r="C18" s="67"/>
      <c r="D18" s="68"/>
      <c r="E18" s="67"/>
      <c r="F18" s="60"/>
      <c r="G18" s="16"/>
      <c r="H18" s="64"/>
      <c r="I18" s="64"/>
      <c r="J18" s="64"/>
      <c r="K18" s="64"/>
      <c r="L18" s="60"/>
    </row>
    <row r="19" spans="1:17" ht="16.2" x14ac:dyDescent="0.4">
      <c r="A19" s="16" t="s">
        <v>44</v>
      </c>
      <c r="B19" s="64">
        <f>B10*(1+B17)</f>
        <v>1891.613342421454</v>
      </c>
      <c r="C19" s="64">
        <f>C10*(1+C17)</f>
        <v>2135.6824329999999</v>
      </c>
      <c r="D19" s="64">
        <f t="shared" ref="D19" si="13">D10*(1+D17)</f>
        <v>5026.7346149999994</v>
      </c>
      <c r="E19" s="64">
        <f>E10*(1+E17)</f>
        <v>7212.3108381329748</v>
      </c>
      <c r="F19" s="60"/>
      <c r="G19" s="16" t="s">
        <v>45</v>
      </c>
      <c r="H19" s="64">
        <f>H10*(1+H17)</f>
        <v>286.4889</v>
      </c>
      <c r="I19" s="64">
        <f t="shared" ref="I19:J19" si="14">I10*(1+I17)</f>
        <v>188.47528699999998</v>
      </c>
      <c r="J19" s="64">
        <f t="shared" si="14"/>
        <v>574.77606565871451</v>
      </c>
      <c r="K19" s="64">
        <f>K10*(1+K17)</f>
        <v>746.98109500261978</v>
      </c>
      <c r="L19" s="60"/>
    </row>
    <row r="20" spans="1:17" ht="16.2" x14ac:dyDescent="0.4">
      <c r="A20" s="15"/>
      <c r="B20" s="69"/>
      <c r="C20" s="69"/>
      <c r="D20" s="69"/>
      <c r="E20" s="69"/>
      <c r="F20" s="60"/>
      <c r="G20" s="15"/>
      <c r="H20" s="69"/>
      <c r="I20" s="69"/>
      <c r="J20" s="69"/>
      <c r="K20" s="69"/>
      <c r="L20" s="60"/>
    </row>
    <row r="21" spans="1:17" ht="16.2" x14ac:dyDescent="0.4">
      <c r="A21" s="3" t="s">
        <v>67</v>
      </c>
      <c r="B21" s="70">
        <v>4.68</v>
      </c>
      <c r="C21" s="70">
        <v>2.81</v>
      </c>
      <c r="D21" s="71">
        <v>2.06</v>
      </c>
      <c r="E21" s="71">
        <v>1.57</v>
      </c>
      <c r="F21" s="60"/>
      <c r="G21" s="3" t="s">
        <v>68</v>
      </c>
      <c r="H21" s="70">
        <v>28.76</v>
      </c>
      <c r="I21" s="70">
        <v>22.53</v>
      </c>
      <c r="J21" s="70">
        <v>18.73</v>
      </c>
      <c r="K21" s="70">
        <v>30.65</v>
      </c>
      <c r="L21" s="60"/>
    </row>
    <row r="22" spans="1:17" ht="16.2" x14ac:dyDescent="0.4">
      <c r="A22" s="18" t="s">
        <v>46</v>
      </c>
      <c r="B22" s="70">
        <v>4.28</v>
      </c>
      <c r="C22" s="70">
        <v>2.5</v>
      </c>
      <c r="D22" s="71">
        <v>1.77</v>
      </c>
      <c r="E22" s="71">
        <v>1.24</v>
      </c>
      <c r="F22" s="60"/>
      <c r="G22" s="16" t="s">
        <v>47</v>
      </c>
      <c r="H22" s="70">
        <v>25.55</v>
      </c>
      <c r="I22" s="70">
        <v>16.690000000000001</v>
      </c>
      <c r="J22" s="70">
        <v>15.09</v>
      </c>
      <c r="K22" s="70">
        <v>15.64</v>
      </c>
      <c r="L22" s="60"/>
    </row>
    <row r="23" spans="1:17" ht="16.2" x14ac:dyDescent="0.4">
      <c r="A23" s="18" t="s">
        <v>48</v>
      </c>
      <c r="B23" s="70">
        <v>3.89</v>
      </c>
      <c r="C23" s="70">
        <v>2.16</v>
      </c>
      <c r="D23" s="71">
        <v>1.48</v>
      </c>
      <c r="E23" s="71">
        <v>0.92</v>
      </c>
      <c r="F23" s="60"/>
      <c r="G23" s="16" t="s">
        <v>49</v>
      </c>
      <c r="H23" s="70">
        <v>22.34</v>
      </c>
      <c r="I23" s="70">
        <v>10.85</v>
      </c>
      <c r="J23" s="70">
        <v>11.45</v>
      </c>
      <c r="K23" s="70">
        <v>0.62</v>
      </c>
      <c r="L23" s="60"/>
    </row>
    <row r="24" spans="1:17" ht="16.2" x14ac:dyDescent="0.4">
      <c r="A24" s="18" t="s">
        <v>50</v>
      </c>
      <c r="B24" s="70">
        <v>4.67</v>
      </c>
      <c r="C24" s="70">
        <v>2.25</v>
      </c>
      <c r="D24" s="71">
        <v>1.9</v>
      </c>
      <c r="E24" s="71">
        <v>1.05</v>
      </c>
      <c r="F24" s="60"/>
      <c r="G24" s="16" t="s">
        <v>51</v>
      </c>
      <c r="H24" s="70">
        <v>30.52</v>
      </c>
      <c r="I24" s="70">
        <v>26.18</v>
      </c>
      <c r="J24" s="70">
        <v>14.95</v>
      </c>
      <c r="K24" s="70">
        <v>18.77</v>
      </c>
      <c r="L24" s="60"/>
    </row>
    <row r="25" spans="1:17" ht="16.2" x14ac:dyDescent="0.4">
      <c r="A25" s="18"/>
      <c r="B25" s="69"/>
      <c r="C25" s="62"/>
      <c r="D25" s="69"/>
      <c r="E25" s="69"/>
      <c r="F25" s="60"/>
      <c r="G25" s="18"/>
      <c r="H25" s="69"/>
      <c r="I25" s="69"/>
      <c r="J25" s="69"/>
      <c r="K25" s="69"/>
      <c r="L25" s="60"/>
    </row>
    <row r="26" spans="1:17" ht="16.2" x14ac:dyDescent="0.4">
      <c r="A26" s="18" t="s">
        <v>77</v>
      </c>
      <c r="B26" s="72">
        <v>4.07</v>
      </c>
      <c r="C26" s="72">
        <v>2.66</v>
      </c>
      <c r="D26" s="72">
        <v>2.17</v>
      </c>
      <c r="E26" s="72">
        <v>1.81</v>
      </c>
      <c r="F26" s="60"/>
      <c r="G26" s="18" t="s">
        <v>70</v>
      </c>
      <c r="H26" s="72">
        <v>22.92</v>
      </c>
      <c r="I26" s="72">
        <v>15.33</v>
      </c>
      <c r="J26" s="72">
        <v>17.91</v>
      </c>
      <c r="K26" s="72">
        <v>13.45</v>
      </c>
      <c r="L26" s="60"/>
    </row>
    <row r="27" spans="1:17" ht="16.2" x14ac:dyDescent="0.4">
      <c r="A27" s="18" t="s">
        <v>78</v>
      </c>
      <c r="B27" s="72">
        <v>4.18</v>
      </c>
      <c r="C27" s="72">
        <v>2.41</v>
      </c>
      <c r="D27" s="72">
        <v>1.84</v>
      </c>
      <c r="E27" s="72">
        <v>1.47</v>
      </c>
      <c r="F27" s="60"/>
      <c r="G27" s="18" t="s">
        <v>71</v>
      </c>
      <c r="H27" s="72">
        <v>24.54</v>
      </c>
      <c r="I27" s="72">
        <v>13.81</v>
      </c>
      <c r="J27" s="72">
        <v>13.62</v>
      </c>
      <c r="K27" s="72">
        <v>10.84</v>
      </c>
      <c r="L27" s="60"/>
    </row>
    <row r="28" spans="1:17" ht="16.2" x14ac:dyDescent="0.4">
      <c r="A28" s="18" t="s">
        <v>79</v>
      </c>
      <c r="B28" s="72">
        <v>4.68</v>
      </c>
      <c r="C28" s="72">
        <v>2.57</v>
      </c>
      <c r="D28" s="72">
        <v>1.7</v>
      </c>
      <c r="E28" s="72">
        <v>1.1599999999999999</v>
      </c>
      <c r="F28" s="60"/>
      <c r="G28" s="18" t="s">
        <v>72</v>
      </c>
      <c r="H28" s="72">
        <v>28.55</v>
      </c>
      <c r="I28" s="72">
        <v>15.63</v>
      </c>
      <c r="J28" s="72">
        <v>12.9</v>
      </c>
      <c r="K28" s="72">
        <v>9.44</v>
      </c>
      <c r="L28" s="60"/>
    </row>
    <row r="29" spans="1:17" ht="16.2" x14ac:dyDescent="0.4">
      <c r="A29" s="18" t="s">
        <v>80</v>
      </c>
      <c r="B29" s="72">
        <v>4.47</v>
      </c>
      <c r="C29" s="72">
        <v>2.5499999999999998</v>
      </c>
      <c r="D29" s="72">
        <v>1.51</v>
      </c>
      <c r="E29" s="72">
        <v>1.01</v>
      </c>
      <c r="F29" s="60"/>
      <c r="G29" s="18" t="s">
        <v>73</v>
      </c>
      <c r="H29" s="72">
        <v>30.44</v>
      </c>
      <c r="I29" s="72">
        <v>27.29</v>
      </c>
      <c r="J29" s="72">
        <v>17.07</v>
      </c>
      <c r="K29" s="72">
        <v>34.82</v>
      </c>
      <c r="L29" s="60"/>
    </row>
    <row r="30" spans="1:17" ht="16.2" x14ac:dyDescent="0.4">
      <c r="A30" s="3" t="s">
        <v>81</v>
      </c>
      <c r="B30" s="72">
        <v>4.49</v>
      </c>
      <c r="C30" s="72">
        <v>2.17</v>
      </c>
      <c r="D30" s="72">
        <v>1.52</v>
      </c>
      <c r="E30" s="73">
        <v>1</v>
      </c>
      <c r="F30" s="60"/>
      <c r="G30" s="3" t="s">
        <v>74</v>
      </c>
      <c r="H30" s="72">
        <v>29.58</v>
      </c>
      <c r="I30" s="72">
        <v>24.01</v>
      </c>
      <c r="J30" s="72">
        <v>12.88</v>
      </c>
      <c r="K30" s="72">
        <v>12.09</v>
      </c>
      <c r="L30" s="60"/>
    </row>
    <row r="31" spans="1:17" ht="16.2" x14ac:dyDescent="0.4">
      <c r="A31" s="3" t="s">
        <v>75</v>
      </c>
      <c r="B31" s="74">
        <f>MAX(B26:B30)</f>
        <v>4.68</v>
      </c>
      <c r="C31" s="74">
        <f t="shared" ref="C31:E31" si="15">MAX(C26:C30)</f>
        <v>2.66</v>
      </c>
      <c r="D31" s="74">
        <f t="shared" si="15"/>
        <v>2.17</v>
      </c>
      <c r="E31" s="74">
        <f t="shared" si="15"/>
        <v>1.81</v>
      </c>
      <c r="F31" s="60"/>
      <c r="G31" s="3" t="s">
        <v>75</v>
      </c>
      <c r="H31" s="74">
        <f>MAX(H26:H30)</f>
        <v>30.44</v>
      </c>
      <c r="I31" s="74">
        <f t="shared" ref="I31:K31" si="16">MAX(I26:I30)</f>
        <v>27.29</v>
      </c>
      <c r="J31" s="74">
        <f t="shared" si="16"/>
        <v>17.91</v>
      </c>
      <c r="K31" s="74">
        <f t="shared" si="16"/>
        <v>34.82</v>
      </c>
      <c r="L31" s="60"/>
    </row>
    <row r="32" spans="1:17" ht="16.2" x14ac:dyDescent="0.4">
      <c r="A32" s="3" t="s">
        <v>69</v>
      </c>
      <c r="B32" s="75">
        <f>AVERAGE(B26:B30)</f>
        <v>4.3780000000000001</v>
      </c>
      <c r="C32" s="75">
        <f t="shared" ref="C32:E32" si="17">AVERAGE(C26:C30)</f>
        <v>2.4720000000000004</v>
      </c>
      <c r="D32" s="75">
        <f t="shared" si="17"/>
        <v>1.748</v>
      </c>
      <c r="E32" s="75">
        <f t="shared" si="17"/>
        <v>1.29</v>
      </c>
      <c r="F32" s="60"/>
      <c r="G32" s="3" t="s">
        <v>69</v>
      </c>
      <c r="H32" s="75">
        <f>AVERAGE(H26:H30)</f>
        <v>27.206</v>
      </c>
      <c r="I32" s="87">
        <f>AVERAGE(I26:I30)</f>
        <v>19.214000000000002</v>
      </c>
      <c r="J32" s="87">
        <f>AVERAGE(J26:J30)</f>
        <v>14.875999999999999</v>
      </c>
      <c r="K32" s="75">
        <f>AVERAGE(K26:K30)</f>
        <v>16.128</v>
      </c>
      <c r="L32" s="60"/>
    </row>
    <row r="33" spans="1:16" ht="16.2" x14ac:dyDescent="0.4">
      <c r="A33" s="3" t="s">
        <v>76</v>
      </c>
      <c r="B33" s="76">
        <f>MIN(B28:B32)</f>
        <v>4.3780000000000001</v>
      </c>
      <c r="C33" s="76">
        <f t="shared" ref="C33:E33" si="18">MIN(C28:C32)</f>
        <v>2.17</v>
      </c>
      <c r="D33" s="76">
        <f t="shared" si="18"/>
        <v>1.51</v>
      </c>
      <c r="E33" s="76">
        <f t="shared" si="18"/>
        <v>1</v>
      </c>
      <c r="F33" s="60"/>
      <c r="G33" s="3" t="s">
        <v>76</v>
      </c>
      <c r="H33" s="76">
        <f>MIN(H28:H32)</f>
        <v>27.206</v>
      </c>
      <c r="I33" s="76">
        <f t="shared" ref="I33:K33" si="19">MIN(I28:I32)</f>
        <v>15.63</v>
      </c>
      <c r="J33" s="76">
        <f t="shared" si="19"/>
        <v>12.88</v>
      </c>
      <c r="K33" s="76">
        <f t="shared" si="19"/>
        <v>9.44</v>
      </c>
      <c r="L33" s="60"/>
    </row>
    <row r="34" spans="1:16" ht="16.2" x14ac:dyDescent="0.4">
      <c r="B34" s="62"/>
      <c r="C34" s="62"/>
      <c r="D34" s="62"/>
      <c r="E34" s="62"/>
      <c r="F34" s="60"/>
      <c r="H34" s="62"/>
      <c r="I34" s="62"/>
      <c r="J34" s="62"/>
      <c r="K34" s="62"/>
      <c r="L34" s="60"/>
    </row>
    <row r="35" spans="1:16" s="20" customFormat="1" ht="16.2" x14ac:dyDescent="0.4">
      <c r="A35" s="18" t="s">
        <v>52</v>
      </c>
      <c r="B35" s="77">
        <f t="shared" ref="B35:E37" si="20">B$19*B21</f>
        <v>8852.7504425324041</v>
      </c>
      <c r="C35" s="77">
        <f t="shared" si="20"/>
        <v>6001.26763673</v>
      </c>
      <c r="D35" s="77">
        <f t="shared" si="20"/>
        <v>10355.0733069</v>
      </c>
      <c r="E35" s="77">
        <f t="shared" si="20"/>
        <v>11323.32801586877</v>
      </c>
      <c r="F35" s="60"/>
      <c r="G35" s="18" t="s">
        <v>52</v>
      </c>
      <c r="H35" s="77">
        <f t="shared" ref="H35:K37" si="21">H$19*H21</f>
        <v>8239.4207640000004</v>
      </c>
      <c r="I35" s="77">
        <f t="shared" si="21"/>
        <v>4246.3482161100001</v>
      </c>
      <c r="J35" s="77">
        <f t="shared" si="21"/>
        <v>10765.555709787723</v>
      </c>
      <c r="K35" s="77">
        <f t="shared" si="21"/>
        <v>22894.970561830294</v>
      </c>
      <c r="L35" s="60"/>
    </row>
    <row r="36" spans="1:16" s="20" customFormat="1" ht="16.2" x14ac:dyDescent="0.4">
      <c r="A36" s="18" t="s">
        <v>53</v>
      </c>
      <c r="B36" s="77">
        <f t="shared" si="20"/>
        <v>8096.1051055638236</v>
      </c>
      <c r="C36" s="77">
        <f t="shared" si="20"/>
        <v>5339.2060824999999</v>
      </c>
      <c r="D36" s="77">
        <f t="shared" si="20"/>
        <v>8897.3202685499982</v>
      </c>
      <c r="E36" s="77">
        <f t="shared" si="20"/>
        <v>8943.265439284889</v>
      </c>
      <c r="F36" s="60"/>
      <c r="G36" s="18" t="s">
        <v>53</v>
      </c>
      <c r="H36" s="77">
        <f t="shared" si="21"/>
        <v>7319.7913950000002</v>
      </c>
      <c r="I36" s="77">
        <f t="shared" si="21"/>
        <v>3145.6525400299997</v>
      </c>
      <c r="J36" s="77">
        <f t="shared" si="21"/>
        <v>8673.3708307900015</v>
      </c>
      <c r="K36" s="77">
        <f t="shared" si="21"/>
        <v>11682.784325840974</v>
      </c>
      <c r="L36" s="60"/>
    </row>
    <row r="37" spans="1:16" s="20" customFormat="1" ht="16.2" x14ac:dyDescent="0.4">
      <c r="A37" s="18" t="s">
        <v>54</v>
      </c>
      <c r="B37" s="77">
        <f t="shared" si="20"/>
        <v>7358.3759020194566</v>
      </c>
      <c r="C37" s="77">
        <f t="shared" si="20"/>
        <v>4613.0740552799998</v>
      </c>
      <c r="D37" s="77">
        <f t="shared" si="20"/>
        <v>7439.5672301999994</v>
      </c>
      <c r="E37" s="77">
        <f t="shared" si="20"/>
        <v>6635.3259710823368</v>
      </c>
      <c r="F37" s="60"/>
      <c r="G37" s="18" t="s">
        <v>54</v>
      </c>
      <c r="H37" s="77">
        <f t="shared" si="21"/>
        <v>6400.162026</v>
      </c>
      <c r="I37" s="77">
        <f t="shared" si="21"/>
        <v>2044.9568639499996</v>
      </c>
      <c r="J37" s="77">
        <f t="shared" si="21"/>
        <v>6581.1859517922812</v>
      </c>
      <c r="K37" s="77">
        <f t="shared" si="21"/>
        <v>463.12827890162424</v>
      </c>
      <c r="L37" s="60"/>
    </row>
    <row r="38" spans="1:16" s="20" customFormat="1" ht="6" customHeight="1" x14ac:dyDescent="0.4">
      <c r="A38" s="28"/>
      <c r="B38" s="78"/>
      <c r="C38" s="78"/>
      <c r="D38" s="78"/>
      <c r="E38" s="78"/>
      <c r="F38" s="60"/>
      <c r="G38" s="18"/>
      <c r="H38" s="88"/>
      <c r="I38" s="88"/>
      <c r="J38" s="88"/>
      <c r="K38" s="88"/>
      <c r="L38" s="60"/>
    </row>
    <row r="39" spans="1:16" ht="16.2" x14ac:dyDescent="0.4">
      <c r="A39" s="18" t="s">
        <v>52</v>
      </c>
      <c r="B39" s="79">
        <f t="shared" ref="B39:E41" si="22">B$19*B31</f>
        <v>8852.7504425324041</v>
      </c>
      <c r="C39" s="79">
        <f t="shared" si="22"/>
        <v>5680.9152717799998</v>
      </c>
      <c r="D39" s="79">
        <f t="shared" si="22"/>
        <v>10908.014114549998</v>
      </c>
      <c r="E39" s="79">
        <f t="shared" si="22"/>
        <v>13054.282617020684</v>
      </c>
      <c r="F39" s="60"/>
      <c r="G39" s="18" t="s">
        <v>52</v>
      </c>
      <c r="H39" s="79">
        <f t="shared" ref="H39:K41" si="23">H$19*H31</f>
        <v>8720.7221160000008</v>
      </c>
      <c r="I39" s="79">
        <f t="shared" si="23"/>
        <v>5143.4905822299997</v>
      </c>
      <c r="J39" s="79">
        <f t="shared" si="23"/>
        <v>10294.239335947577</v>
      </c>
      <c r="K39" s="79">
        <f t="shared" si="23"/>
        <v>26009.881727991222</v>
      </c>
      <c r="L39" s="60"/>
    </row>
    <row r="40" spans="1:16" ht="16.2" x14ac:dyDescent="0.4">
      <c r="A40" s="18" t="s">
        <v>53</v>
      </c>
      <c r="B40" s="79">
        <f t="shared" si="22"/>
        <v>8281.483213121126</v>
      </c>
      <c r="C40" s="79">
        <f t="shared" si="22"/>
        <v>5279.406974376001</v>
      </c>
      <c r="D40" s="79">
        <f t="shared" si="22"/>
        <v>8786.7321070199996</v>
      </c>
      <c r="E40" s="79">
        <f t="shared" si="22"/>
        <v>9303.880981191538</v>
      </c>
      <c r="F40" s="60"/>
      <c r="G40" s="18" t="s">
        <v>53</v>
      </c>
      <c r="H40" s="79">
        <f t="shared" si="23"/>
        <v>7794.2170133999998</v>
      </c>
      <c r="I40" s="79">
        <f t="shared" si="23"/>
        <v>3621.3641644180002</v>
      </c>
      <c r="J40" s="79">
        <f t="shared" si="23"/>
        <v>8550.3687527390375</v>
      </c>
      <c r="K40" s="79">
        <f t="shared" si="23"/>
        <v>12047.311100202252</v>
      </c>
      <c r="L40" s="60"/>
    </row>
    <row r="41" spans="1:16" ht="16.2" x14ac:dyDescent="0.4">
      <c r="A41" s="18" t="s">
        <v>54</v>
      </c>
      <c r="B41" s="79">
        <f t="shared" si="22"/>
        <v>8281.483213121126</v>
      </c>
      <c r="C41" s="79">
        <f t="shared" si="22"/>
        <v>4634.4308796099995</v>
      </c>
      <c r="D41" s="79">
        <f t="shared" si="22"/>
        <v>7590.369268649999</v>
      </c>
      <c r="E41" s="79">
        <f t="shared" si="22"/>
        <v>7212.3108381329748</v>
      </c>
      <c r="F41" s="60"/>
      <c r="G41" s="18" t="s">
        <v>54</v>
      </c>
      <c r="H41" s="79">
        <f t="shared" si="23"/>
        <v>7794.2170133999998</v>
      </c>
      <c r="I41" s="79">
        <f t="shared" si="23"/>
        <v>2945.8687358099996</v>
      </c>
      <c r="J41" s="79">
        <f t="shared" si="23"/>
        <v>7403.1157256842434</v>
      </c>
      <c r="K41" s="79">
        <f t="shared" si="23"/>
        <v>7051.5015368247305</v>
      </c>
      <c r="L41" s="60"/>
    </row>
    <row r="42" spans="1:16" s="20" customFormat="1" ht="16.2" x14ac:dyDescent="0.4">
      <c r="A42" s="18"/>
      <c r="B42" s="78"/>
      <c r="C42" s="78"/>
      <c r="D42" s="78"/>
      <c r="E42" s="78"/>
      <c r="F42" s="60"/>
      <c r="G42" s="18"/>
      <c r="H42" s="88"/>
      <c r="I42" s="88"/>
      <c r="J42" s="88"/>
      <c r="K42" s="88"/>
      <c r="L42" s="60"/>
    </row>
    <row r="43" spans="1:16" s="20" customFormat="1" ht="16.2" x14ac:dyDescent="0.4">
      <c r="A43" s="3" t="s">
        <v>75</v>
      </c>
      <c r="B43" s="78">
        <f>MAX(B35:B41)</f>
        <v>8852.7504425324041</v>
      </c>
      <c r="C43" s="78">
        <f>MAX(C35:C41)</f>
        <v>6001.26763673</v>
      </c>
      <c r="D43" s="78">
        <f>MAX(D35:D41)</f>
        <v>10908.014114549998</v>
      </c>
      <c r="E43" s="78">
        <f>MAX(E35:E41)</f>
        <v>13054.282617020684</v>
      </c>
      <c r="F43" s="60"/>
      <c r="G43" s="3" t="s">
        <v>75</v>
      </c>
      <c r="H43" s="78">
        <f>MAX(H35:H41)</f>
        <v>8720.7221160000008</v>
      </c>
      <c r="I43" s="78">
        <f>MAX(I35:I41)</f>
        <v>5143.4905822299997</v>
      </c>
      <c r="J43" s="78">
        <f>MAX(J35:J41)</f>
        <v>10765.555709787723</v>
      </c>
      <c r="K43" s="78">
        <f>MAX(K35:K41)</f>
        <v>26009.881727991222</v>
      </c>
      <c r="L43" s="60"/>
    </row>
    <row r="44" spans="1:16" ht="16.2" x14ac:dyDescent="0.4">
      <c r="A44" s="3" t="s">
        <v>69</v>
      </c>
      <c r="B44" s="80">
        <f>AVERAGE(B35:B41)</f>
        <v>8287.1580531483905</v>
      </c>
      <c r="C44" s="80">
        <f>AVERAGE(C35:C41)</f>
        <v>5258.0501500460005</v>
      </c>
      <c r="D44" s="80">
        <f>AVERAGE(D35:D41)</f>
        <v>8996.1793826449994</v>
      </c>
      <c r="E44" s="80">
        <f>AVERAGE(E35:E41)</f>
        <v>9412.0656437635316</v>
      </c>
      <c r="F44" s="60"/>
      <c r="G44" s="3" t="s">
        <v>69</v>
      </c>
      <c r="H44" s="80">
        <f>AVERAGE(H35:H41)</f>
        <v>7711.4217213000002</v>
      </c>
      <c r="I44" s="80">
        <f>AVERAGE(I35:I41)</f>
        <v>3524.6135170913331</v>
      </c>
      <c r="J44" s="80">
        <f>AVERAGE(J35:J41)</f>
        <v>8711.306051123478</v>
      </c>
      <c r="K44" s="80">
        <f>AVERAGE(K35:K41)</f>
        <v>13358.262921931848</v>
      </c>
      <c r="L44" s="60"/>
      <c r="M44" s="25"/>
      <c r="N44" s="25"/>
      <c r="O44" s="25"/>
      <c r="P44" s="25"/>
    </row>
    <row r="45" spans="1:16" s="20" customFormat="1" ht="16.2" x14ac:dyDescent="0.4">
      <c r="A45" s="3" t="s">
        <v>76</v>
      </c>
      <c r="B45" s="81">
        <f>MIN(B35:B41)</f>
        <v>7358.3759020194566</v>
      </c>
      <c r="C45" s="81">
        <f>MIN(C35:C41)</f>
        <v>4613.0740552799998</v>
      </c>
      <c r="D45" s="81">
        <f>MIN(D35:D41)</f>
        <v>7439.5672301999994</v>
      </c>
      <c r="E45" s="81">
        <f>MIN(E35:E41)</f>
        <v>6635.3259710823368</v>
      </c>
      <c r="F45" s="60"/>
      <c r="G45" s="3" t="s">
        <v>76</v>
      </c>
      <c r="H45" s="81">
        <f>MIN(H35:H41)</f>
        <v>6400.162026</v>
      </c>
      <c r="I45" s="81">
        <f>MIN(I35:I41)</f>
        <v>2044.9568639499996</v>
      </c>
      <c r="J45" s="81">
        <f>MIN(J35:J41)</f>
        <v>6581.1859517922812</v>
      </c>
      <c r="K45" s="81">
        <f>MIN(K35:K41)</f>
        <v>463.12827890162424</v>
      </c>
      <c r="L45" s="60"/>
      <c r="M45" s="25"/>
      <c r="N45" s="25"/>
      <c r="O45" s="25"/>
      <c r="P45" s="25"/>
    </row>
    <row r="46" spans="1:16" ht="16.2" x14ac:dyDescent="0.4">
      <c r="B46" s="62"/>
      <c r="C46" s="62"/>
      <c r="D46" s="62"/>
      <c r="E46" s="62"/>
      <c r="F46" s="60"/>
      <c r="H46" s="62"/>
      <c r="I46" s="62"/>
      <c r="J46" s="62"/>
      <c r="K46" s="62"/>
      <c r="L46" s="60"/>
    </row>
    <row r="47" spans="1:16" ht="16.2" x14ac:dyDescent="0.4">
      <c r="A47" s="18" t="s">
        <v>55</v>
      </c>
      <c r="B47" s="82">
        <v>7500</v>
      </c>
      <c r="C47" s="82">
        <v>4110</v>
      </c>
      <c r="D47" s="82">
        <v>7150</v>
      </c>
      <c r="E47" s="82">
        <v>6750</v>
      </c>
      <c r="F47" s="60"/>
      <c r="G47" s="18" t="s">
        <v>55</v>
      </c>
      <c r="H47" s="82">
        <v>7500</v>
      </c>
      <c r="I47" s="82">
        <v>4110</v>
      </c>
      <c r="J47" s="82">
        <v>7150</v>
      </c>
      <c r="K47" s="82">
        <v>6750</v>
      </c>
      <c r="L47" s="60"/>
    </row>
    <row r="48" spans="1:16" ht="16.2" x14ac:dyDescent="0.4">
      <c r="A48" s="15"/>
      <c r="B48" s="69"/>
      <c r="C48" s="69"/>
      <c r="D48" s="69"/>
      <c r="E48" s="69"/>
      <c r="F48" s="60"/>
      <c r="H48" s="62"/>
      <c r="I48" s="62"/>
      <c r="J48" s="62"/>
      <c r="K48" s="62"/>
      <c r="L48" s="60"/>
    </row>
    <row r="49" spans="1:16" ht="16.2" x14ac:dyDescent="0.4">
      <c r="A49" s="18" t="s">
        <v>56</v>
      </c>
      <c r="B49" s="69"/>
      <c r="C49" s="69"/>
      <c r="D49" s="69"/>
      <c r="E49" s="69"/>
      <c r="F49" s="60"/>
      <c r="G49" s="18" t="s">
        <v>56</v>
      </c>
      <c r="H49" s="62"/>
      <c r="I49" s="62"/>
      <c r="J49" s="62"/>
      <c r="K49" s="62"/>
      <c r="L49" s="60"/>
      <c r="M49" s="17"/>
      <c r="N49" s="17"/>
      <c r="O49" s="17"/>
      <c r="P49" s="17"/>
    </row>
    <row r="50" spans="1:16" ht="16.2" x14ac:dyDescent="0.4">
      <c r="A50" s="18" t="s">
        <v>52</v>
      </c>
      <c r="B50" s="83">
        <f>1-B$47/B43</f>
        <v>0.15280566772030668</v>
      </c>
      <c r="C50" s="83">
        <f t="shared" ref="C50:E50" si="24">1-C$47/C43</f>
        <v>0.3151446912906759</v>
      </c>
      <c r="D50" s="83">
        <f t="shared" si="24"/>
        <v>0.34451863328057608</v>
      </c>
      <c r="E50" s="83">
        <f t="shared" si="24"/>
        <v>0.48292830804818909</v>
      </c>
      <c r="F50" s="60"/>
      <c r="G50" s="18" t="s">
        <v>52</v>
      </c>
      <c r="H50" s="83">
        <f>1-H$47/H43</f>
        <v>0.13997947644270525</v>
      </c>
      <c r="I50" s="83">
        <f t="shared" ref="I50:K50" si="25">1-I$47/I43</f>
        <v>0.20093175358394877</v>
      </c>
      <c r="J50" s="83">
        <f t="shared" si="25"/>
        <v>0.33584478193731948</v>
      </c>
      <c r="K50" s="83">
        <f t="shared" si="25"/>
        <v>0.74048324899779105</v>
      </c>
      <c r="L50" s="60"/>
      <c r="M50" s="17"/>
      <c r="N50" s="17"/>
      <c r="O50" s="17"/>
      <c r="P50" s="17"/>
    </row>
    <row r="51" spans="1:16" ht="16.2" x14ac:dyDescent="0.4">
      <c r="A51" s="18" t="s">
        <v>53</v>
      </c>
      <c r="B51" s="84">
        <f>1-B$47/B44</f>
        <v>9.4985283024660028E-2</v>
      </c>
      <c r="C51" s="84">
        <f t="shared" ref="C51:E52" si="26">1-C$47/C44</f>
        <v>0.2183414226347683</v>
      </c>
      <c r="D51" s="84">
        <f t="shared" si="26"/>
        <v>0.20521816030108964</v>
      </c>
      <c r="E51" s="84">
        <f t="shared" si="26"/>
        <v>0.28283543108599396</v>
      </c>
      <c r="F51" s="60"/>
      <c r="G51" s="18" t="s">
        <v>53</v>
      </c>
      <c r="H51" s="84">
        <f t="shared" ref="H51:K52" si="27">1-H$47/H44</f>
        <v>2.7416698105878989E-2</v>
      </c>
      <c r="I51" s="84">
        <f t="shared" si="27"/>
        <v>-0.16608529703187247</v>
      </c>
      <c r="J51" s="84">
        <f t="shared" si="27"/>
        <v>0.17922755118012645</v>
      </c>
      <c r="K51" s="84">
        <f t="shared" si="27"/>
        <v>0.49469477884600377</v>
      </c>
      <c r="L51" s="60"/>
      <c r="M51" s="17"/>
      <c r="N51" s="17"/>
      <c r="O51" s="17"/>
      <c r="P51" s="17"/>
    </row>
    <row r="52" spans="1:16" ht="16.2" x14ac:dyDescent="0.4">
      <c r="A52" s="18" t="s">
        <v>54</v>
      </c>
      <c r="B52" s="83">
        <f>1-B$47/B45</f>
        <v>-1.9246651688679783E-2</v>
      </c>
      <c r="C52" s="83">
        <f t="shared" si="26"/>
        <v>0.10905397339203671</v>
      </c>
      <c r="D52" s="83">
        <f t="shared" si="26"/>
        <v>3.8922590688412195E-2</v>
      </c>
      <c r="E52" s="83">
        <f t="shared" si="26"/>
        <v>-1.7282350470410712E-2</v>
      </c>
      <c r="F52" s="60"/>
      <c r="G52" s="18" t="s">
        <v>54</v>
      </c>
      <c r="H52" s="83">
        <f t="shared" si="27"/>
        <v>-0.17184533290438919</v>
      </c>
      <c r="I52" s="83">
        <f t="shared" si="27"/>
        <v>-1.0098223451330912</v>
      </c>
      <c r="J52" s="83">
        <f t="shared" si="27"/>
        <v>-8.6430326140961133E-2</v>
      </c>
      <c r="K52" s="83">
        <f t="shared" si="27"/>
        <v>-13.574795596607926</v>
      </c>
      <c r="L52" s="60"/>
      <c r="M52" s="17"/>
      <c r="N52" s="17"/>
      <c r="O52" s="17"/>
      <c r="P52" s="17"/>
    </row>
    <row r="53" spans="1:16" ht="16.2" x14ac:dyDescent="0.4">
      <c r="B53" s="62"/>
      <c r="C53" s="62"/>
      <c r="D53" s="62"/>
      <c r="E53" s="62"/>
      <c r="F53" s="60"/>
      <c r="H53" s="62"/>
      <c r="I53" s="62"/>
      <c r="J53" s="62"/>
      <c r="K53" s="62"/>
      <c r="L53" s="60"/>
    </row>
    <row r="54" spans="1:16" s="29" customFormat="1" ht="16.2" x14ac:dyDescent="0.4">
      <c r="A54" s="31" t="s">
        <v>89</v>
      </c>
      <c r="B54" s="85">
        <v>44488</v>
      </c>
      <c r="C54" s="85">
        <v>44512</v>
      </c>
      <c r="D54" s="62"/>
      <c r="E54" s="62"/>
      <c r="F54" s="60"/>
      <c r="G54" s="31" t="s">
        <v>89</v>
      </c>
      <c r="H54" s="85">
        <v>44488</v>
      </c>
      <c r="I54" s="85">
        <v>44512</v>
      </c>
      <c r="J54" s="62"/>
      <c r="K54" s="62"/>
      <c r="L54" s="60"/>
    </row>
    <row r="55" spans="1:16" ht="16.2" x14ac:dyDescent="0.4">
      <c r="A55" s="30" t="s">
        <v>86</v>
      </c>
      <c r="B55" s="86">
        <v>7531.25</v>
      </c>
      <c r="C55" s="86">
        <v>4250</v>
      </c>
      <c r="D55" s="62"/>
      <c r="E55" s="62"/>
      <c r="F55" s="60"/>
      <c r="G55" s="3" t="s">
        <v>86</v>
      </c>
      <c r="H55" s="89">
        <v>7531.25</v>
      </c>
      <c r="I55" s="89">
        <v>4250</v>
      </c>
      <c r="J55" s="62"/>
      <c r="K55" s="62"/>
      <c r="L55" s="60"/>
    </row>
    <row r="56" spans="1:16" ht="16.2" x14ac:dyDescent="0.4">
      <c r="A56" s="30" t="s">
        <v>87</v>
      </c>
      <c r="B56" s="83">
        <f>1-B$55/B43</f>
        <v>0.14927569133580787</v>
      </c>
      <c r="C56" s="83">
        <f>1-C$55/C43</f>
        <v>0.29181628661444592</v>
      </c>
      <c r="D56" s="62"/>
      <c r="E56" s="62"/>
      <c r="F56" s="60"/>
      <c r="G56" s="3" t="s">
        <v>87</v>
      </c>
      <c r="H56" s="90">
        <f>1-H$55/H43</f>
        <v>0.13639605759454987</v>
      </c>
      <c r="I56" s="90">
        <f>1-I$55/I43</f>
        <v>0.17371288387634609</v>
      </c>
      <c r="J56" s="62"/>
      <c r="K56" s="62"/>
      <c r="L56" s="60"/>
    </row>
    <row r="57" spans="1:16" ht="16.2" x14ac:dyDescent="0.4">
      <c r="A57" s="30" t="s">
        <v>88</v>
      </c>
      <c r="B57" s="83">
        <f>1-B$55/B44</f>
        <v>9.1214388370596144E-2</v>
      </c>
      <c r="C57" s="83">
        <f>1-C$55/C44</f>
        <v>0.19171558301648783</v>
      </c>
      <c r="D57" s="62"/>
      <c r="E57" s="62"/>
      <c r="F57" s="60"/>
      <c r="G57" s="3" t="s">
        <v>88</v>
      </c>
      <c r="H57" s="90">
        <f>1-H$55/H44</f>
        <v>2.3364267681320161E-2</v>
      </c>
      <c r="I57" s="90">
        <f>1-I$55/I44</f>
        <v>-0.20580596408405305</v>
      </c>
      <c r="J57" s="62"/>
      <c r="K57" s="62"/>
      <c r="L57" s="60"/>
    </row>
    <row r="58" spans="1:16" ht="16.2" x14ac:dyDescent="0.4">
      <c r="B58" s="26"/>
      <c r="C58" s="26"/>
      <c r="D58" s="26"/>
      <c r="E58" s="26"/>
      <c r="F58" s="24"/>
    </row>
    <row r="59" spans="1:16" ht="13.2" x14ac:dyDescent="0.25">
      <c r="B59" s="23"/>
    </row>
    <row r="60" spans="1:16" ht="13.2" x14ac:dyDescent="0.25">
      <c r="B60" s="23"/>
    </row>
    <row r="61" spans="1:16" ht="13.2" x14ac:dyDescent="0.25">
      <c r="B61" s="23"/>
    </row>
    <row r="62" spans="1:16" ht="13.2" x14ac:dyDescent="0.25"/>
    <row r="63" spans="1:16" ht="16.2" x14ac:dyDescent="0.4">
      <c r="B63" s="17"/>
      <c r="C63" s="17"/>
      <c r="D63" s="17"/>
      <c r="E63" s="17"/>
      <c r="F63" s="17"/>
      <c r="G63" s="17"/>
      <c r="H63" s="17"/>
      <c r="I63" s="17"/>
      <c r="J63" s="17"/>
    </row>
    <row r="64" spans="1:16" ht="16.2" x14ac:dyDescent="0.4">
      <c r="B64" s="17"/>
      <c r="C64" s="17"/>
      <c r="D64" s="17"/>
      <c r="E64" s="17"/>
      <c r="F64" s="17"/>
      <c r="G64" s="17"/>
      <c r="H64" s="17"/>
      <c r="I64" s="17"/>
      <c r="J64" s="17"/>
    </row>
    <row r="65" spans="2:10" ht="16.2" x14ac:dyDescent="0.4">
      <c r="B65" s="17"/>
      <c r="C65" s="17"/>
      <c r="D65" s="17"/>
      <c r="E65" s="17"/>
      <c r="F65" s="17"/>
      <c r="G65" s="17"/>
      <c r="H65" s="17"/>
      <c r="I65" s="17"/>
      <c r="J65" s="17"/>
    </row>
    <row r="66" spans="2:10" ht="16.2" x14ac:dyDescent="0.4">
      <c r="B66" s="17"/>
      <c r="C66" s="17"/>
      <c r="D66" s="17"/>
      <c r="E66" s="17"/>
      <c r="F66" s="17"/>
      <c r="G66" s="17"/>
      <c r="H66" s="17"/>
      <c r="I66" s="17"/>
      <c r="J66" s="17"/>
    </row>
    <row r="67" spans="2:10" ht="16.2" x14ac:dyDescent="0.4">
      <c r="B67" s="17"/>
      <c r="C67" s="17"/>
      <c r="D67" s="17"/>
      <c r="E67" s="17"/>
      <c r="F67" s="17"/>
      <c r="G67" s="17"/>
      <c r="H67" s="17"/>
      <c r="I67" s="17"/>
      <c r="J67" s="17"/>
    </row>
    <row r="68" spans="2:10" ht="16.2" x14ac:dyDescent="0.4">
      <c r="B68" s="17"/>
      <c r="C68" s="17"/>
      <c r="D68" s="17"/>
      <c r="E68" s="17"/>
      <c r="F68" s="17"/>
      <c r="G68" s="17"/>
      <c r="H68" s="17"/>
      <c r="I68" s="17"/>
      <c r="J68" s="17"/>
    </row>
    <row r="69" spans="2:10" ht="16.2" x14ac:dyDescent="0.4">
      <c r="B69" s="17"/>
      <c r="C69" s="17"/>
      <c r="D69" s="17"/>
      <c r="E69" s="17"/>
      <c r="F69" s="17"/>
      <c r="G69" s="17"/>
      <c r="H69" s="17"/>
      <c r="I69" s="17"/>
      <c r="J69" s="17"/>
    </row>
    <row r="70" spans="2:10" ht="16.2" x14ac:dyDescent="0.4">
      <c r="B70" s="17"/>
      <c r="C70" s="17"/>
      <c r="D70" s="17"/>
      <c r="E70" s="17"/>
      <c r="F70" s="17"/>
      <c r="G70" s="17"/>
      <c r="H70" s="17"/>
      <c r="I70" s="17"/>
      <c r="J70" s="17"/>
    </row>
    <row r="71" spans="2:10" ht="16.2" x14ac:dyDescent="0.4">
      <c r="B71" s="17"/>
      <c r="C71" s="17"/>
      <c r="D71" s="17"/>
      <c r="E71" s="17"/>
      <c r="F71" s="17"/>
      <c r="G71" s="17"/>
      <c r="H71" s="17"/>
      <c r="I71" s="17"/>
      <c r="J71" s="17"/>
    </row>
    <row r="72" spans="2:10" ht="16.2" x14ac:dyDescent="0.4">
      <c r="B72" s="17"/>
      <c r="C72" s="17"/>
      <c r="D72" s="17"/>
      <c r="E72" s="17"/>
      <c r="F72" s="17"/>
      <c r="G72" s="17"/>
      <c r="H72" s="17"/>
      <c r="I72" s="17"/>
      <c r="J72" s="17"/>
    </row>
    <row r="73" spans="2:10" ht="16.2" x14ac:dyDescent="0.4">
      <c r="B73" s="17"/>
      <c r="C73" s="17"/>
      <c r="D73" s="17"/>
      <c r="E73" s="17"/>
      <c r="F73" s="17"/>
      <c r="G73" s="17"/>
      <c r="H73" s="17"/>
      <c r="I73" s="17"/>
      <c r="J73" s="17"/>
    </row>
    <row r="74" spans="2:10" ht="16.2" x14ac:dyDescent="0.4">
      <c r="B74" s="17"/>
      <c r="C74" s="17"/>
      <c r="D74" s="17"/>
      <c r="E74" s="17"/>
      <c r="F74" s="17"/>
      <c r="G74" s="17"/>
      <c r="H74" s="17"/>
      <c r="I74" s="17"/>
      <c r="J74" s="17"/>
    </row>
    <row r="75" spans="2:10" ht="16.2" x14ac:dyDescent="0.4">
      <c r="B75" s="17"/>
      <c r="C75" s="17"/>
      <c r="D75" s="17"/>
      <c r="E75" s="17"/>
      <c r="F75" s="17"/>
      <c r="G75" s="17"/>
      <c r="H75" s="17"/>
      <c r="I75" s="17"/>
      <c r="J75" s="17"/>
    </row>
    <row r="76" spans="2:10" ht="16.2" x14ac:dyDescent="0.4">
      <c r="B76" s="17"/>
      <c r="C76" s="17"/>
      <c r="D76" s="17"/>
      <c r="E76" s="17"/>
      <c r="F76" s="17"/>
      <c r="G76" s="17"/>
      <c r="H76" s="17"/>
      <c r="I76" s="17"/>
      <c r="J76" s="17"/>
    </row>
    <row r="77" spans="2:10" ht="16.2" x14ac:dyDescent="0.4">
      <c r="B77" s="17"/>
      <c r="C77" s="17"/>
      <c r="D77" s="17"/>
      <c r="E77" s="17"/>
      <c r="F77" s="17"/>
      <c r="G77" s="17"/>
      <c r="H77" s="17"/>
      <c r="I77" s="17"/>
      <c r="J77" s="17"/>
    </row>
    <row r="78" spans="2:10" ht="16.2" x14ac:dyDescent="0.4">
      <c r="B78" s="17"/>
      <c r="C78" s="17"/>
      <c r="D78" s="17"/>
      <c r="E78" s="17"/>
      <c r="F78" s="17"/>
      <c r="G78" s="17"/>
      <c r="H78" s="17"/>
      <c r="I78" s="17"/>
      <c r="J78" s="17"/>
    </row>
    <row r="79" spans="2:10" ht="16.2" x14ac:dyDescent="0.4">
      <c r="B79" s="17"/>
      <c r="C79" s="17"/>
      <c r="D79" s="17"/>
      <c r="E79" s="17"/>
      <c r="F79" s="17"/>
      <c r="G79" s="17"/>
      <c r="H79" s="17"/>
      <c r="I79" s="17"/>
      <c r="J79" s="17"/>
    </row>
    <row r="80" spans="2:10" ht="16.2" x14ac:dyDescent="0.4">
      <c r="B80" s="17"/>
      <c r="C80" s="17"/>
      <c r="D80" s="17"/>
      <c r="E80" s="17"/>
      <c r="F80" s="17"/>
      <c r="G80" s="17"/>
      <c r="H80" s="17"/>
      <c r="I80" s="17"/>
      <c r="J80" s="17"/>
    </row>
    <row r="81" spans="2:10" ht="16.2" x14ac:dyDescent="0.4">
      <c r="B81" s="17"/>
      <c r="C81" s="17"/>
      <c r="D81" s="17"/>
      <c r="E81" s="17"/>
      <c r="F81" s="17"/>
      <c r="G81" s="17"/>
      <c r="H81" s="17"/>
      <c r="I81" s="17"/>
      <c r="J81" s="17"/>
    </row>
    <row r="82" spans="2:10" ht="16.2" x14ac:dyDescent="0.4">
      <c r="B82" s="17"/>
      <c r="C82" s="17"/>
      <c r="D82" s="17"/>
      <c r="E82" s="17"/>
      <c r="F82" s="17"/>
      <c r="G82" s="17"/>
      <c r="H82" s="17"/>
      <c r="I82" s="17"/>
      <c r="J82" s="17"/>
    </row>
    <row r="83" spans="2:10" ht="16.2" x14ac:dyDescent="0.4">
      <c r="B83" s="17"/>
      <c r="C83" s="17"/>
      <c r="D83" s="17"/>
      <c r="E83" s="17"/>
      <c r="F83" s="17"/>
      <c r="G83" s="17"/>
      <c r="H83" s="17"/>
      <c r="I83" s="17"/>
      <c r="J83" s="17"/>
    </row>
    <row r="84" spans="2:10" ht="16.2" x14ac:dyDescent="0.4">
      <c r="B84" s="17"/>
      <c r="C84" s="17"/>
      <c r="D84" s="17"/>
      <c r="E84" s="17"/>
      <c r="F84" s="17"/>
      <c r="G84" s="17"/>
      <c r="H84" s="17"/>
      <c r="I84" s="17"/>
      <c r="J84" s="17"/>
    </row>
    <row r="85" spans="2:10" ht="16.2" x14ac:dyDescent="0.4">
      <c r="B85" s="17"/>
      <c r="C85" s="17"/>
      <c r="D85" s="17"/>
      <c r="E85" s="17"/>
      <c r="F85" s="17"/>
      <c r="G85" s="17"/>
      <c r="H85" s="17"/>
      <c r="I85" s="17"/>
      <c r="J85" s="17"/>
    </row>
    <row r="86" spans="2:10" ht="16.2" x14ac:dyDescent="0.4">
      <c r="B86" s="17"/>
      <c r="C86" s="17"/>
      <c r="D86" s="17"/>
      <c r="E86" s="17"/>
      <c r="F86" s="17"/>
      <c r="G86" s="17"/>
      <c r="H86" s="17"/>
      <c r="I86" s="17"/>
      <c r="J86" s="17"/>
    </row>
    <row r="87" spans="2:10" ht="16.2" x14ac:dyDescent="0.4">
      <c r="B87" s="17"/>
      <c r="C87" s="17"/>
      <c r="D87" s="17"/>
      <c r="E87" s="17"/>
      <c r="F87" s="17"/>
      <c r="G87" s="17"/>
      <c r="H87" s="17"/>
      <c r="I87" s="17"/>
      <c r="J87" s="17"/>
    </row>
    <row r="88" spans="2:10" ht="16.2" x14ac:dyDescent="0.4">
      <c r="B88" s="17"/>
      <c r="C88" s="17"/>
      <c r="D88" s="17"/>
      <c r="E88" s="17"/>
      <c r="F88" s="17"/>
      <c r="G88" s="17"/>
      <c r="H88" s="17"/>
      <c r="I88" s="17"/>
      <c r="J88" s="17"/>
    </row>
    <row r="89" spans="2:10" ht="16.2" x14ac:dyDescent="0.4">
      <c r="B89" s="17"/>
      <c r="C89" s="17"/>
      <c r="D89" s="17"/>
      <c r="E89" s="17"/>
      <c r="F89" s="17"/>
      <c r="G89" s="17"/>
      <c r="H89" s="17"/>
      <c r="I89" s="17"/>
      <c r="J89" s="17"/>
    </row>
    <row r="90" spans="2:10" ht="16.2" x14ac:dyDescent="0.4">
      <c r="B90" s="17"/>
      <c r="C90" s="17"/>
      <c r="D90" s="17"/>
      <c r="E90" s="17"/>
      <c r="F90" s="17"/>
      <c r="G90" s="17"/>
      <c r="H90" s="17"/>
      <c r="I90" s="17"/>
      <c r="J90" s="17"/>
    </row>
    <row r="91" spans="2:10" ht="16.2" x14ac:dyDescent="0.4">
      <c r="B91" s="17"/>
      <c r="C91" s="17"/>
      <c r="D91" s="17"/>
      <c r="E91" s="17"/>
      <c r="F91" s="17"/>
      <c r="G91" s="17"/>
      <c r="H91" s="17"/>
      <c r="I91" s="17"/>
      <c r="J91" s="17"/>
    </row>
    <row r="92" spans="2:10" ht="16.2" x14ac:dyDescent="0.4">
      <c r="B92" s="17"/>
      <c r="C92" s="17"/>
      <c r="D92" s="17"/>
      <c r="E92" s="17"/>
      <c r="F92" s="17"/>
      <c r="G92" s="17"/>
      <c r="H92" s="17"/>
      <c r="I92" s="17"/>
      <c r="J92" s="17"/>
    </row>
    <row r="93" spans="2:10" ht="16.2" x14ac:dyDescent="0.4">
      <c r="B93" s="17"/>
      <c r="C93" s="17"/>
      <c r="D93" s="17"/>
      <c r="E93" s="17"/>
      <c r="F93" s="17"/>
      <c r="G93" s="17"/>
      <c r="H93" s="17"/>
      <c r="I93" s="17"/>
      <c r="J93" s="17"/>
    </row>
    <row r="94" spans="2:10" ht="16.2" x14ac:dyDescent="0.4">
      <c r="B94" s="17"/>
      <c r="C94" s="17"/>
      <c r="D94" s="17"/>
      <c r="E94" s="17"/>
      <c r="F94" s="17"/>
      <c r="G94" s="17"/>
      <c r="H94" s="17"/>
      <c r="I94" s="17"/>
      <c r="J94" s="17"/>
    </row>
    <row r="95" spans="2:10" ht="16.2" x14ac:dyDescent="0.4">
      <c r="B95" s="17"/>
      <c r="C95" s="17"/>
      <c r="D95" s="17"/>
      <c r="E95" s="17"/>
      <c r="F95" s="17"/>
      <c r="G95" s="17"/>
      <c r="H95" s="17"/>
      <c r="I95" s="17"/>
      <c r="J95" s="17"/>
    </row>
    <row r="96" spans="2:10" ht="16.2" x14ac:dyDescent="0.4">
      <c r="B96" s="17"/>
      <c r="C96" s="17"/>
      <c r="D96" s="17"/>
      <c r="E96" s="17"/>
      <c r="F96" s="17"/>
      <c r="G96" s="17"/>
      <c r="H96" s="17"/>
      <c r="I96" s="17"/>
      <c r="J96" s="17"/>
    </row>
    <row r="97" spans="2:10" ht="16.2" x14ac:dyDescent="0.4">
      <c r="B97" s="17"/>
      <c r="C97" s="17"/>
      <c r="D97" s="17"/>
      <c r="E97" s="17"/>
      <c r="F97" s="17"/>
      <c r="G97" s="17"/>
      <c r="H97" s="17"/>
      <c r="I97" s="17"/>
      <c r="J97" s="17"/>
    </row>
    <row r="98" spans="2:10" ht="16.2" x14ac:dyDescent="0.4">
      <c r="B98" s="17"/>
      <c r="C98" s="17"/>
      <c r="D98" s="17"/>
      <c r="E98" s="17"/>
      <c r="F98" s="17"/>
      <c r="G98" s="17"/>
      <c r="H98" s="17"/>
      <c r="I98" s="17"/>
      <c r="J98" s="17"/>
    </row>
    <row r="99" spans="2:10" ht="16.2" x14ac:dyDescent="0.4">
      <c r="B99" s="17"/>
      <c r="C99" s="17"/>
      <c r="D99" s="17"/>
      <c r="E99" s="17"/>
      <c r="F99" s="17"/>
      <c r="G99" s="17"/>
      <c r="H99" s="17"/>
      <c r="I99" s="17"/>
      <c r="J99" s="17"/>
    </row>
    <row r="100" spans="2:10" ht="16.2" x14ac:dyDescent="0.4">
      <c r="B100" s="17"/>
      <c r="C100" s="17"/>
      <c r="D100" s="17"/>
      <c r="E100" s="17"/>
      <c r="F100" s="17"/>
      <c r="G100" s="17"/>
      <c r="H100" s="17"/>
      <c r="I100" s="17"/>
      <c r="J100" s="17"/>
    </row>
    <row r="101" spans="2:10" ht="16.2" x14ac:dyDescent="0.4"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2:10" ht="16.2" x14ac:dyDescent="0.4"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2:10" ht="16.2" x14ac:dyDescent="0.4">
      <c r="B103" s="17"/>
      <c r="C103" s="17"/>
      <c r="D103" s="17"/>
      <c r="E103" s="17"/>
      <c r="F103" s="17"/>
      <c r="G103" s="17"/>
      <c r="H103" s="17"/>
      <c r="I103" s="17"/>
      <c r="J103" s="17"/>
    </row>
    <row r="104" spans="2:10" ht="16.2" x14ac:dyDescent="0.4">
      <c r="B104" s="17"/>
      <c r="C104" s="17"/>
      <c r="D104" s="17"/>
      <c r="E104" s="17"/>
      <c r="F104" s="17"/>
      <c r="G104" s="17"/>
      <c r="H104" s="17"/>
      <c r="I104" s="17"/>
      <c r="J104" s="17"/>
    </row>
    <row r="105" spans="2:10" ht="16.2" x14ac:dyDescent="0.4">
      <c r="B105" s="17"/>
      <c r="C105" s="17"/>
      <c r="D105" s="17"/>
      <c r="E105" s="17"/>
      <c r="F105" s="17"/>
      <c r="G105" s="17"/>
      <c r="H105" s="17"/>
      <c r="I105" s="17"/>
      <c r="J105" s="17"/>
    </row>
    <row r="106" spans="2:10" ht="16.2" x14ac:dyDescent="0.4"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2:10" ht="16.2" x14ac:dyDescent="0.4"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2:10" ht="16.2" x14ac:dyDescent="0.4">
      <c r="B108" s="17"/>
      <c r="C108" s="17"/>
      <c r="D108" s="17"/>
      <c r="E108" s="17"/>
      <c r="F108" s="17"/>
      <c r="G108" s="17"/>
      <c r="H108" s="17"/>
      <c r="I108" s="17"/>
      <c r="J108" s="17"/>
    </row>
    <row r="109" spans="2:10" ht="16.2" x14ac:dyDescent="0.4">
      <c r="B109" s="17"/>
      <c r="C109" s="17"/>
      <c r="D109" s="17"/>
      <c r="E109" s="17"/>
      <c r="F109" s="17"/>
      <c r="G109" s="17"/>
      <c r="H109" s="17"/>
      <c r="I109" s="17"/>
      <c r="J109" s="17"/>
    </row>
    <row r="110" spans="2:10" ht="16.2" x14ac:dyDescent="0.4">
      <c r="B110" s="17"/>
      <c r="C110" s="17"/>
      <c r="D110" s="17"/>
      <c r="E110" s="17"/>
      <c r="F110" s="17"/>
      <c r="G110" s="17"/>
      <c r="H110" s="17"/>
      <c r="I110" s="17"/>
      <c r="J110" s="17"/>
    </row>
    <row r="111" spans="2:10" ht="16.2" x14ac:dyDescent="0.4">
      <c r="B111" s="17"/>
      <c r="C111" s="17"/>
      <c r="D111" s="17"/>
      <c r="E111" s="17"/>
      <c r="F111" s="17"/>
      <c r="G111" s="17"/>
      <c r="H111" s="17"/>
      <c r="I111" s="17"/>
      <c r="J111" s="17"/>
    </row>
    <row r="112" spans="2:10" ht="16.2" x14ac:dyDescent="0.4">
      <c r="B112" s="17"/>
      <c r="C112" s="17"/>
      <c r="D112" s="17"/>
      <c r="E112" s="17"/>
      <c r="F112" s="17"/>
      <c r="G112" s="17"/>
      <c r="H112" s="17"/>
      <c r="I112" s="17"/>
      <c r="J112" s="17"/>
    </row>
    <row r="113" spans="2:10" ht="16.2" x14ac:dyDescent="0.4">
      <c r="B113" s="17"/>
      <c r="C113" s="17"/>
      <c r="D113" s="17"/>
      <c r="E113" s="17"/>
      <c r="F113" s="17"/>
      <c r="G113" s="17"/>
      <c r="H113" s="17"/>
      <c r="I113" s="17"/>
      <c r="J113" s="17"/>
    </row>
    <row r="114" spans="2:10" ht="16.2" x14ac:dyDescent="0.4">
      <c r="B114" s="17"/>
      <c r="C114" s="17"/>
      <c r="D114" s="17"/>
      <c r="E114" s="17"/>
      <c r="F114" s="17"/>
      <c r="G114" s="17"/>
      <c r="H114" s="17"/>
      <c r="I114" s="17"/>
      <c r="J114" s="17"/>
    </row>
    <row r="115" spans="2:10" ht="16.2" x14ac:dyDescent="0.4">
      <c r="B115" s="17"/>
      <c r="C115" s="17"/>
      <c r="D115" s="17"/>
      <c r="E115" s="17"/>
      <c r="F115" s="17"/>
      <c r="G115" s="17"/>
      <c r="H115" s="17"/>
      <c r="I115" s="17"/>
      <c r="J115" s="17"/>
    </row>
    <row r="116" spans="2:10" ht="16.2" x14ac:dyDescent="0.4">
      <c r="B116" s="17"/>
      <c r="C116" s="17"/>
      <c r="D116" s="17"/>
      <c r="E116" s="17"/>
      <c r="F116" s="17"/>
      <c r="G116" s="17"/>
      <c r="H116" s="17"/>
      <c r="I116" s="17"/>
      <c r="J116" s="17"/>
    </row>
    <row r="117" spans="2:10" ht="16.2" x14ac:dyDescent="0.4">
      <c r="B117" s="17"/>
      <c r="C117" s="17"/>
      <c r="D117" s="17"/>
      <c r="E117" s="17"/>
      <c r="F117" s="17"/>
      <c r="G117" s="17"/>
      <c r="H117" s="17"/>
      <c r="I117" s="17"/>
      <c r="J117" s="17"/>
    </row>
    <row r="118" spans="2:10" ht="16.2" x14ac:dyDescent="0.4">
      <c r="B118" s="17"/>
      <c r="C118" s="17"/>
      <c r="D118" s="17"/>
      <c r="E118" s="17"/>
      <c r="F118" s="17"/>
      <c r="G118" s="17"/>
      <c r="H118" s="17"/>
      <c r="I118" s="17"/>
      <c r="J118" s="17"/>
    </row>
    <row r="119" spans="2:10" ht="16.2" x14ac:dyDescent="0.4">
      <c r="B119" s="17"/>
      <c r="C119" s="17"/>
      <c r="D119" s="17"/>
      <c r="E119" s="17"/>
      <c r="F119" s="17"/>
      <c r="G119" s="17"/>
      <c r="H119" s="17"/>
      <c r="I119" s="17"/>
      <c r="J119" s="17"/>
    </row>
    <row r="120" spans="2:10" ht="16.2" x14ac:dyDescent="0.4">
      <c r="B120" s="17"/>
      <c r="C120" s="17"/>
      <c r="D120" s="17"/>
      <c r="E120" s="17"/>
      <c r="F120" s="17"/>
      <c r="G120" s="17"/>
      <c r="H120" s="17"/>
      <c r="I120" s="17"/>
      <c r="J120" s="17"/>
    </row>
    <row r="121" spans="2:10" ht="16.2" x14ac:dyDescent="0.4">
      <c r="B121" s="17"/>
      <c r="C121" s="17"/>
      <c r="D121" s="17"/>
      <c r="E121" s="17"/>
      <c r="F121" s="17"/>
      <c r="G121" s="17"/>
      <c r="H121" s="17"/>
      <c r="I121" s="17"/>
      <c r="J121" s="17"/>
    </row>
    <row r="122" spans="2:10" ht="16.2" x14ac:dyDescent="0.4">
      <c r="B122" s="17"/>
      <c r="C122" s="17"/>
      <c r="D122" s="17"/>
      <c r="E122" s="17"/>
      <c r="F122" s="17"/>
      <c r="G122" s="17"/>
      <c r="H122" s="17"/>
      <c r="I122" s="17"/>
      <c r="J122" s="17"/>
    </row>
    <row r="123" spans="2:10" ht="16.2" x14ac:dyDescent="0.4">
      <c r="B123" s="17"/>
      <c r="C123" s="17"/>
      <c r="D123" s="17"/>
      <c r="E123" s="17"/>
      <c r="F123" s="17"/>
      <c r="G123" s="17"/>
      <c r="H123" s="17"/>
      <c r="I123" s="17"/>
      <c r="J123" s="17"/>
    </row>
    <row r="124" spans="2:10" ht="16.2" x14ac:dyDescent="0.4"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2:10" ht="16.2" x14ac:dyDescent="0.4"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2:10" ht="16.2" x14ac:dyDescent="0.4"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2:10" ht="16.2" x14ac:dyDescent="0.4"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2:10" ht="16.2" x14ac:dyDescent="0.4"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2:10" ht="16.2" x14ac:dyDescent="0.4"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2:10" ht="16.2" x14ac:dyDescent="0.4"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2:10" ht="16.2" x14ac:dyDescent="0.4">
      <c r="B131" s="17"/>
      <c r="C131" s="17"/>
      <c r="D131" s="17"/>
      <c r="E131" s="17"/>
      <c r="F131" s="17"/>
      <c r="G131" s="17"/>
      <c r="H131" s="17"/>
      <c r="I131" s="17"/>
      <c r="J131" s="17"/>
    </row>
    <row r="132" spans="2:10" ht="16.2" x14ac:dyDescent="0.4"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2:10" ht="16.2" x14ac:dyDescent="0.4">
      <c r="B133" s="17"/>
      <c r="C133" s="17"/>
      <c r="D133" s="17"/>
      <c r="E133" s="17"/>
      <c r="F133" s="17"/>
      <c r="G133" s="17"/>
      <c r="H133" s="17"/>
      <c r="I133" s="17"/>
      <c r="J133" s="17"/>
    </row>
    <row r="134" spans="2:10" ht="16.2" x14ac:dyDescent="0.4"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2:10" ht="16.2" x14ac:dyDescent="0.4"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2:10" ht="16.2" x14ac:dyDescent="0.4"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2:10" ht="16.2" x14ac:dyDescent="0.4"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2:10" ht="16.2" x14ac:dyDescent="0.4"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2:10" ht="16.2" x14ac:dyDescent="0.4">
      <c r="B139" s="17"/>
      <c r="C139" s="17"/>
      <c r="D139" s="17"/>
      <c r="E139" s="17"/>
      <c r="F139" s="17"/>
      <c r="G139" s="17"/>
      <c r="H139" s="17"/>
      <c r="I139" s="17"/>
      <c r="J139" s="17"/>
    </row>
    <row r="140" spans="2:10" ht="16.2" x14ac:dyDescent="0.4">
      <c r="B140" s="17"/>
      <c r="C140" s="17"/>
      <c r="D140" s="17"/>
      <c r="E140" s="17"/>
      <c r="F140" s="17"/>
      <c r="G140" s="17"/>
      <c r="H140" s="17"/>
      <c r="I140" s="17"/>
      <c r="J140" s="17"/>
    </row>
    <row r="141" spans="2:10" ht="16.2" x14ac:dyDescent="0.4">
      <c r="B141" s="17"/>
      <c r="C141" s="17"/>
      <c r="D141" s="17"/>
      <c r="E141" s="17"/>
      <c r="F141" s="17"/>
      <c r="G141" s="17"/>
      <c r="H141" s="17"/>
      <c r="I141" s="17"/>
      <c r="J141" s="17"/>
    </row>
    <row r="142" spans="2:10" ht="16.2" x14ac:dyDescent="0.4"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2:10" ht="16.2" x14ac:dyDescent="0.4"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2:10" ht="16.2" x14ac:dyDescent="0.4">
      <c r="B144" s="17"/>
      <c r="C144" s="17"/>
      <c r="D144" s="17"/>
      <c r="E144" s="17"/>
      <c r="F144" s="17"/>
      <c r="G144" s="17"/>
      <c r="H144" s="17"/>
      <c r="I144" s="17"/>
      <c r="J144" s="17"/>
    </row>
    <row r="145" spans="2:10" ht="16.2" x14ac:dyDescent="0.4">
      <c r="B145" s="17"/>
      <c r="C145" s="17"/>
      <c r="D145" s="17"/>
      <c r="E145" s="17"/>
      <c r="F145" s="17"/>
      <c r="G145" s="17"/>
      <c r="H145" s="17"/>
      <c r="I145" s="17"/>
      <c r="J145" s="17"/>
    </row>
    <row r="146" spans="2:10" ht="16.2" x14ac:dyDescent="0.4">
      <c r="B146" s="17"/>
      <c r="C146" s="17"/>
      <c r="D146" s="17"/>
      <c r="E146" s="17"/>
      <c r="F146" s="17"/>
      <c r="G146" s="17"/>
      <c r="H146" s="17"/>
      <c r="I146" s="17"/>
      <c r="J146" s="17"/>
    </row>
    <row r="147" spans="2:10" ht="16.2" x14ac:dyDescent="0.4">
      <c r="B147" s="17"/>
      <c r="C147" s="17"/>
      <c r="D147" s="17"/>
      <c r="E147" s="17"/>
      <c r="F147" s="17"/>
      <c r="G147" s="17"/>
      <c r="H147" s="17"/>
      <c r="I147" s="17"/>
      <c r="J147" s="17"/>
    </row>
    <row r="148" spans="2:10" ht="16.2" x14ac:dyDescent="0.4">
      <c r="B148" s="17"/>
      <c r="C148" s="17"/>
      <c r="D148" s="17"/>
      <c r="E148" s="17"/>
      <c r="F148" s="17"/>
      <c r="G148" s="17"/>
      <c r="H148" s="17"/>
      <c r="I148" s="17"/>
      <c r="J148" s="17"/>
    </row>
    <row r="149" spans="2:10" ht="16.2" x14ac:dyDescent="0.4">
      <c r="B149" s="17"/>
      <c r="C149" s="17"/>
      <c r="D149" s="17"/>
      <c r="E149" s="17"/>
      <c r="F149" s="17"/>
      <c r="G149" s="17"/>
      <c r="H149" s="17"/>
      <c r="I149" s="17"/>
      <c r="J149" s="17"/>
    </row>
    <row r="150" spans="2:10" ht="16.2" x14ac:dyDescent="0.4">
      <c r="B150" s="17"/>
      <c r="C150" s="17"/>
      <c r="D150" s="17"/>
      <c r="E150" s="17"/>
      <c r="F150" s="17"/>
      <c r="G150" s="17"/>
      <c r="H150" s="17"/>
      <c r="I150" s="17"/>
      <c r="J150" s="17"/>
    </row>
    <row r="151" spans="2:10" ht="16.2" x14ac:dyDescent="0.4"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2:10" ht="16.2" x14ac:dyDescent="0.4"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2:10" ht="16.2" x14ac:dyDescent="0.4"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2:10" ht="16.2" x14ac:dyDescent="0.4">
      <c r="B154" s="17"/>
      <c r="C154" s="17"/>
      <c r="D154" s="17"/>
      <c r="E154" s="17"/>
      <c r="F154" s="17"/>
      <c r="G154" s="17"/>
      <c r="H154" s="17"/>
      <c r="I154" s="17"/>
      <c r="J154" s="17"/>
    </row>
    <row r="155" spans="2:10" ht="16.2" x14ac:dyDescent="0.4"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2:10" ht="16.2" x14ac:dyDescent="0.4">
      <c r="B156" s="17"/>
      <c r="C156" s="17"/>
      <c r="D156" s="17"/>
      <c r="E156" s="17"/>
      <c r="F156" s="17"/>
      <c r="G156" s="17"/>
      <c r="H156" s="17"/>
      <c r="I156" s="17"/>
      <c r="J156" s="17"/>
    </row>
    <row r="157" spans="2:10" ht="16.2" x14ac:dyDescent="0.4">
      <c r="B157" s="17"/>
      <c r="C157" s="17"/>
      <c r="D157" s="17"/>
      <c r="E157" s="17"/>
      <c r="F157" s="17"/>
      <c r="G157" s="17"/>
      <c r="H157" s="17"/>
      <c r="I157" s="17"/>
      <c r="J157" s="17"/>
    </row>
    <row r="158" spans="2:10" ht="16.2" x14ac:dyDescent="0.4">
      <c r="B158" s="17"/>
      <c r="C158" s="17"/>
      <c r="D158" s="17"/>
      <c r="E158" s="17"/>
      <c r="F158" s="17"/>
      <c r="G158" s="17"/>
      <c r="H158" s="17"/>
      <c r="I158" s="17"/>
      <c r="J158" s="17"/>
    </row>
    <row r="159" spans="2:10" ht="16.2" x14ac:dyDescent="0.4">
      <c r="B159" s="17"/>
      <c r="C159" s="17"/>
      <c r="D159" s="17"/>
      <c r="E159" s="17"/>
      <c r="F159" s="17"/>
      <c r="G159" s="17"/>
      <c r="H159" s="17"/>
      <c r="I159" s="17"/>
      <c r="J159" s="17"/>
    </row>
    <row r="160" spans="2:10" ht="16.2" x14ac:dyDescent="0.4"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2:10" ht="16.2" x14ac:dyDescent="0.4"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2:10" ht="16.2" x14ac:dyDescent="0.4">
      <c r="B162" s="17"/>
      <c r="C162" s="17"/>
      <c r="D162" s="17"/>
      <c r="E162" s="17"/>
      <c r="F162" s="17"/>
      <c r="G162" s="17"/>
      <c r="H162" s="17"/>
      <c r="I162" s="17"/>
      <c r="J162" s="17"/>
    </row>
    <row r="163" spans="2:10" ht="16.2" x14ac:dyDescent="0.4">
      <c r="B163" s="17"/>
      <c r="C163" s="17"/>
      <c r="D163" s="17"/>
      <c r="E163" s="17"/>
      <c r="F163" s="17"/>
      <c r="G163" s="17"/>
      <c r="H163" s="17"/>
      <c r="I163" s="17"/>
      <c r="J163" s="17"/>
    </row>
    <row r="164" spans="2:10" ht="16.2" x14ac:dyDescent="0.4">
      <c r="B164" s="17"/>
      <c r="C164" s="17"/>
      <c r="D164" s="17"/>
      <c r="E164" s="17"/>
      <c r="F164" s="17"/>
      <c r="G164" s="17"/>
      <c r="H164" s="17"/>
      <c r="I164" s="17"/>
      <c r="J164" s="17"/>
    </row>
    <row r="165" spans="2:10" ht="16.2" x14ac:dyDescent="0.4">
      <c r="B165" s="17"/>
      <c r="C165" s="17"/>
      <c r="D165" s="17"/>
      <c r="E165" s="17"/>
      <c r="F165" s="17"/>
      <c r="G165" s="17"/>
      <c r="H165" s="17"/>
      <c r="I165" s="17"/>
      <c r="J165" s="17"/>
    </row>
    <row r="166" spans="2:10" ht="16.2" x14ac:dyDescent="0.4">
      <c r="B166" s="17"/>
      <c r="C166" s="17"/>
      <c r="D166" s="17"/>
      <c r="E166" s="17"/>
      <c r="F166" s="17"/>
      <c r="G166" s="17"/>
      <c r="H166" s="17"/>
      <c r="I166" s="17"/>
      <c r="J166" s="17"/>
    </row>
    <row r="167" spans="2:10" ht="16.2" x14ac:dyDescent="0.4">
      <c r="B167" s="17"/>
      <c r="C167" s="17"/>
      <c r="D167" s="17"/>
      <c r="E167" s="17"/>
      <c r="F167" s="17"/>
      <c r="G167" s="17"/>
      <c r="H167" s="17"/>
      <c r="I167" s="17"/>
      <c r="J167" s="17"/>
    </row>
    <row r="168" spans="2:10" ht="16.2" x14ac:dyDescent="0.4">
      <c r="B168" s="17"/>
      <c r="C168" s="17"/>
      <c r="D168" s="17"/>
      <c r="E168" s="17"/>
      <c r="F168" s="17"/>
      <c r="G168" s="17"/>
      <c r="H168" s="17"/>
      <c r="I168" s="17"/>
      <c r="J168" s="17"/>
    </row>
    <row r="169" spans="2:10" ht="16.2" x14ac:dyDescent="0.4">
      <c r="B169" s="17"/>
      <c r="C169" s="17"/>
      <c r="D169" s="17"/>
      <c r="E169" s="17"/>
      <c r="F169" s="17"/>
      <c r="G169" s="17"/>
      <c r="H169" s="17"/>
      <c r="I169" s="17"/>
      <c r="J169" s="17"/>
    </row>
    <row r="170" spans="2:10" ht="16.2" x14ac:dyDescent="0.4">
      <c r="B170" s="17"/>
      <c r="C170" s="17"/>
      <c r="D170" s="17"/>
      <c r="E170" s="17"/>
      <c r="F170" s="17"/>
      <c r="G170" s="17"/>
      <c r="H170" s="17"/>
      <c r="I170" s="17"/>
      <c r="J170" s="17"/>
    </row>
    <row r="171" spans="2:10" ht="16.2" x14ac:dyDescent="0.4"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2:10" ht="16.2" x14ac:dyDescent="0.4">
      <c r="B172" s="17"/>
      <c r="C172" s="17"/>
      <c r="D172" s="17"/>
      <c r="E172" s="17"/>
      <c r="F172" s="17"/>
      <c r="G172" s="17"/>
      <c r="H172" s="17"/>
      <c r="I172" s="17"/>
      <c r="J172" s="17"/>
    </row>
    <row r="173" spans="2:10" ht="16.2" x14ac:dyDescent="0.4">
      <c r="B173" s="17"/>
      <c r="C173" s="17"/>
      <c r="D173" s="17"/>
      <c r="E173" s="17"/>
      <c r="F173" s="17"/>
      <c r="G173" s="17"/>
      <c r="H173" s="17"/>
      <c r="I173" s="17"/>
      <c r="J173" s="17"/>
    </row>
    <row r="174" spans="2:10" ht="16.2" x14ac:dyDescent="0.4">
      <c r="B174" s="17"/>
      <c r="C174" s="17"/>
      <c r="D174" s="17"/>
      <c r="E174" s="17"/>
      <c r="F174" s="17"/>
      <c r="G174" s="17"/>
      <c r="H174" s="17"/>
      <c r="I174" s="17"/>
      <c r="J174" s="17"/>
    </row>
    <row r="175" spans="2:10" ht="16.2" x14ac:dyDescent="0.4">
      <c r="B175" s="17"/>
      <c r="C175" s="17"/>
      <c r="D175" s="17"/>
      <c r="E175" s="17"/>
      <c r="F175" s="17"/>
      <c r="G175" s="17"/>
      <c r="H175" s="17"/>
      <c r="I175" s="17"/>
      <c r="J175" s="17"/>
    </row>
    <row r="176" spans="2:10" ht="16.2" x14ac:dyDescent="0.4">
      <c r="B176" s="17"/>
      <c r="C176" s="17"/>
      <c r="D176" s="17"/>
      <c r="E176" s="17"/>
      <c r="F176" s="17"/>
      <c r="G176" s="17"/>
      <c r="H176" s="17"/>
      <c r="I176" s="17"/>
      <c r="J176" s="17"/>
    </row>
    <row r="177" spans="2:12" ht="16.2" x14ac:dyDescent="0.4">
      <c r="B177" s="17"/>
      <c r="C177" s="17"/>
      <c r="D177" s="17"/>
      <c r="E177" s="17"/>
      <c r="F177" s="17"/>
      <c r="G177" s="17"/>
      <c r="H177" s="17"/>
      <c r="I177" s="17"/>
      <c r="J177" s="17"/>
    </row>
    <row r="178" spans="2:12" ht="16.2" x14ac:dyDescent="0.4"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2:12" ht="16.2" x14ac:dyDescent="0.4"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2:12" ht="16.2" x14ac:dyDescent="0.4">
      <c r="B180" s="17"/>
      <c r="C180" s="17"/>
      <c r="D180" s="17"/>
      <c r="E180" s="17"/>
      <c r="F180" s="17"/>
      <c r="G180" s="17"/>
      <c r="H180" s="17"/>
      <c r="I180" s="17"/>
      <c r="J180" s="17"/>
    </row>
    <row r="181" spans="2:12" ht="16.2" x14ac:dyDescent="0.4">
      <c r="B181" s="17"/>
      <c r="C181" s="17"/>
      <c r="D181" s="17"/>
      <c r="E181" s="17"/>
      <c r="F181" s="17"/>
      <c r="G181" s="17"/>
      <c r="H181" s="17"/>
      <c r="I181" s="17"/>
      <c r="J181" s="17"/>
    </row>
    <row r="182" spans="2:12" ht="16.2" x14ac:dyDescent="0.4">
      <c r="B182" s="17"/>
      <c r="C182" s="17"/>
      <c r="D182" s="17"/>
      <c r="E182" s="17"/>
      <c r="F182" s="17"/>
      <c r="G182" s="17"/>
      <c r="H182" s="17"/>
      <c r="I182" s="17"/>
      <c r="J182" s="17"/>
    </row>
    <row r="183" spans="2:12" ht="16.2" x14ac:dyDescent="0.4">
      <c r="B183" s="17"/>
      <c r="C183" s="17"/>
      <c r="D183" s="17"/>
      <c r="E183" s="17"/>
      <c r="F183" s="17"/>
      <c r="G183" s="17"/>
      <c r="H183" s="17"/>
      <c r="I183" s="17"/>
      <c r="J183" s="17"/>
    </row>
    <row r="184" spans="2:12" ht="16.2" x14ac:dyDescent="0.4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</row>
    <row r="185" spans="2:12" ht="16.2" x14ac:dyDescent="0.4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</row>
    <row r="186" spans="2:12" ht="16.2" x14ac:dyDescent="0.4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</row>
    <row r="187" spans="2:12" ht="16.2" x14ac:dyDescent="0.4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</row>
    <row r="188" spans="2:12" ht="16.2" x14ac:dyDescent="0.4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</row>
    <row r="189" spans="2:12" ht="16.2" x14ac:dyDescent="0.4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2:12" ht="16.2" x14ac:dyDescent="0.4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 spans="2:12" ht="16.2" x14ac:dyDescent="0.4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</row>
    <row r="192" spans="2:12" ht="16.2" x14ac:dyDescent="0.4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spans="2:12" ht="16.2" x14ac:dyDescent="0.4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</row>
    <row r="194" spans="2:12" ht="16.2" x14ac:dyDescent="0.4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</row>
    <row r="195" spans="2:12" ht="16.2" x14ac:dyDescent="0.4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</row>
    <row r="196" spans="2:12" ht="16.2" x14ac:dyDescent="0.4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 spans="2:12" ht="16.2" x14ac:dyDescent="0.4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</row>
    <row r="198" spans="2:12" ht="16.2" x14ac:dyDescent="0.4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</row>
    <row r="199" spans="2:12" ht="16.2" x14ac:dyDescent="0.4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</row>
    <row r="200" spans="2:12" ht="16.2" x14ac:dyDescent="0.4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</row>
    <row r="201" spans="2:12" ht="16.2" x14ac:dyDescent="0.4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</row>
    <row r="202" spans="2:12" ht="16.2" x14ac:dyDescent="0.4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</row>
    <row r="203" spans="2:12" ht="16.2" x14ac:dyDescent="0.4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</row>
    <row r="204" spans="2:12" ht="16.2" x14ac:dyDescent="0.4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  <row r="205" spans="2:12" ht="16.2" x14ac:dyDescent="0.4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</row>
    <row r="206" spans="2:12" ht="16.2" x14ac:dyDescent="0.4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 spans="2:12" ht="16.2" x14ac:dyDescent="0.4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</row>
    <row r="208" spans="2:12" ht="16.2" x14ac:dyDescent="0.4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 spans="2:12" ht="16.2" x14ac:dyDescent="0.4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</row>
    <row r="210" spans="2:12" ht="16.2" x14ac:dyDescent="0.4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</row>
    <row r="211" spans="2:12" ht="16.2" x14ac:dyDescent="0.4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</row>
    <row r="212" spans="2:12" ht="16.2" x14ac:dyDescent="0.4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</row>
    <row r="213" spans="2:12" ht="16.2" x14ac:dyDescent="0.4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</row>
    <row r="214" spans="2:12" ht="16.2" x14ac:dyDescent="0.4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 spans="2:12" ht="16.2" x14ac:dyDescent="0.4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</row>
    <row r="216" spans="2:12" ht="16.2" x14ac:dyDescent="0.4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</row>
    <row r="217" spans="2:12" ht="16.2" x14ac:dyDescent="0.4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</row>
    <row r="218" spans="2:12" ht="16.2" x14ac:dyDescent="0.4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</row>
    <row r="219" spans="2:12" ht="16.2" x14ac:dyDescent="0.4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</row>
    <row r="220" spans="2:12" ht="16.2" x14ac:dyDescent="0.4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</row>
    <row r="221" spans="2:12" ht="16.2" x14ac:dyDescent="0.4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</row>
    <row r="222" spans="2:12" ht="16.2" x14ac:dyDescent="0.4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</row>
    <row r="223" spans="2:12" ht="16.2" x14ac:dyDescent="0.4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</row>
    <row r="224" spans="2:12" ht="16.2" x14ac:dyDescent="0.4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</row>
    <row r="225" spans="2:12" ht="16.2" x14ac:dyDescent="0.4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</row>
    <row r="226" spans="2:12" ht="16.2" x14ac:dyDescent="0.4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2:12" ht="16.2" x14ac:dyDescent="0.4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2:12" ht="16.2" x14ac:dyDescent="0.4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2:12" ht="16.2" x14ac:dyDescent="0.4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2:12" ht="16.2" x14ac:dyDescent="0.4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2:12" ht="16.2" x14ac:dyDescent="0.4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2:12" ht="16.2" x14ac:dyDescent="0.4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2:12" ht="16.2" x14ac:dyDescent="0.4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</row>
    <row r="234" spans="2:12" ht="16.2" x14ac:dyDescent="0.4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</row>
    <row r="235" spans="2:12" ht="16.2" x14ac:dyDescent="0.4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</row>
    <row r="236" spans="2:12" ht="16.2" x14ac:dyDescent="0.4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</row>
    <row r="237" spans="2:12" ht="16.2" x14ac:dyDescent="0.4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</row>
    <row r="238" spans="2:12" ht="16.2" x14ac:dyDescent="0.4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</row>
    <row r="239" spans="2:12" ht="16.2" x14ac:dyDescent="0.4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</row>
    <row r="240" spans="2:12" ht="16.2" x14ac:dyDescent="0.4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</row>
    <row r="241" spans="2:12" ht="16.2" x14ac:dyDescent="0.4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</row>
    <row r="242" spans="2:12" ht="16.2" x14ac:dyDescent="0.4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</row>
    <row r="243" spans="2:12" ht="16.2" x14ac:dyDescent="0.4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</row>
    <row r="244" spans="2:12" ht="16.2" x14ac:dyDescent="0.4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</row>
    <row r="245" spans="2:12" ht="16.2" x14ac:dyDescent="0.4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</row>
    <row r="246" spans="2:12" ht="16.2" x14ac:dyDescent="0.4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</row>
    <row r="247" spans="2:12" ht="16.2" x14ac:dyDescent="0.4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</row>
    <row r="248" spans="2:12" ht="16.2" x14ac:dyDescent="0.4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</row>
    <row r="249" spans="2:12" ht="16.2" x14ac:dyDescent="0.4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</row>
    <row r="250" spans="2:12" ht="16.2" x14ac:dyDescent="0.4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</row>
    <row r="251" spans="2:12" ht="16.2" x14ac:dyDescent="0.4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2:12" ht="16.2" x14ac:dyDescent="0.4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2:12" ht="16.2" x14ac:dyDescent="0.4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</row>
    <row r="254" spans="2:12" ht="16.2" x14ac:dyDescent="0.4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</row>
    <row r="255" spans="2:12" ht="16.2" x14ac:dyDescent="0.4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</row>
    <row r="256" spans="2:12" ht="16.2" x14ac:dyDescent="0.4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</row>
    <row r="257" spans="2:12" ht="16.2" x14ac:dyDescent="0.4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</row>
    <row r="258" spans="2:12" ht="16.2" x14ac:dyDescent="0.4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</row>
    <row r="259" spans="2:12" ht="16.2" x14ac:dyDescent="0.4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</row>
    <row r="260" spans="2:12" ht="16.2" x14ac:dyDescent="0.4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</row>
    <row r="261" spans="2:12" ht="16.2" x14ac:dyDescent="0.4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</row>
    <row r="262" spans="2:12" ht="16.2" x14ac:dyDescent="0.4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2:12" ht="16.2" x14ac:dyDescent="0.4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2:12" ht="16.2" x14ac:dyDescent="0.4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2:12" ht="16.2" x14ac:dyDescent="0.4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2:12" ht="16.2" x14ac:dyDescent="0.4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2:12" ht="16.2" x14ac:dyDescent="0.4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2:12" ht="16.2" x14ac:dyDescent="0.4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2:12" ht="16.2" x14ac:dyDescent="0.4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2:12" ht="16.2" x14ac:dyDescent="0.4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2:12" ht="16.2" x14ac:dyDescent="0.4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2:12" ht="16.2" x14ac:dyDescent="0.4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2:12" ht="16.2" x14ac:dyDescent="0.4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2:12" ht="16.2" x14ac:dyDescent="0.4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2:12" ht="16.2" x14ac:dyDescent="0.4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2:12" ht="16.2" x14ac:dyDescent="0.4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2:12" ht="16.2" x14ac:dyDescent="0.4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2:12" ht="16.2" x14ac:dyDescent="0.4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2:12" ht="16.2" x14ac:dyDescent="0.4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2:12" ht="16.2" x14ac:dyDescent="0.4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2:12" ht="16.2" x14ac:dyDescent="0.4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2:12" ht="16.2" x14ac:dyDescent="0.4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2:12" ht="16.2" x14ac:dyDescent="0.4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2:12" ht="16.2" x14ac:dyDescent="0.4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2:12" ht="16.2" x14ac:dyDescent="0.4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2:12" ht="16.2" x14ac:dyDescent="0.4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2:12" ht="16.2" x14ac:dyDescent="0.4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2:12" ht="16.2" x14ac:dyDescent="0.4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2:12" ht="16.2" x14ac:dyDescent="0.4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2:12" ht="16.2" x14ac:dyDescent="0.4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2:12" ht="16.2" x14ac:dyDescent="0.4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2:12" ht="16.2" x14ac:dyDescent="0.4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2:12" ht="16.2" x14ac:dyDescent="0.4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2:12" ht="16.2" x14ac:dyDescent="0.4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2:12" ht="16.2" x14ac:dyDescent="0.4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2:12" ht="16.2" x14ac:dyDescent="0.4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2:12" ht="16.2" x14ac:dyDescent="0.4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2:12" ht="16.2" x14ac:dyDescent="0.4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2:12" ht="16.2" x14ac:dyDescent="0.4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2:12" ht="16.2" x14ac:dyDescent="0.4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2:12" ht="16.2" x14ac:dyDescent="0.4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2:12" ht="16.2" x14ac:dyDescent="0.4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2:12" ht="16.2" x14ac:dyDescent="0.4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2:12" ht="16.2" x14ac:dyDescent="0.4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2:12" ht="16.2" x14ac:dyDescent="0.4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2:12" ht="16.2" x14ac:dyDescent="0.4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2:12" ht="16.2" x14ac:dyDescent="0.4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2:12" ht="16.2" x14ac:dyDescent="0.4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2:12" ht="16.2" x14ac:dyDescent="0.4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2:12" ht="16.2" x14ac:dyDescent="0.4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2:12" ht="16.2" x14ac:dyDescent="0.4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2:12" ht="16.2" x14ac:dyDescent="0.4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2:12" ht="16.2" x14ac:dyDescent="0.4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2:12" ht="16.2" x14ac:dyDescent="0.4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2:12" ht="16.2" x14ac:dyDescent="0.4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2:12" ht="16.2" x14ac:dyDescent="0.4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2:12" ht="16.2" x14ac:dyDescent="0.4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2:12" ht="16.2" x14ac:dyDescent="0.4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2:12" ht="16.2" x14ac:dyDescent="0.4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2:12" ht="16.2" x14ac:dyDescent="0.4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2:12" ht="16.2" x14ac:dyDescent="0.4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2:12" ht="16.2" x14ac:dyDescent="0.4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2:12" ht="16.2" x14ac:dyDescent="0.4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2:12" ht="16.2" x14ac:dyDescent="0.4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2:12" ht="16.2" x14ac:dyDescent="0.4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2:12" ht="16.2" x14ac:dyDescent="0.4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2:12" ht="16.2" x14ac:dyDescent="0.4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2:12" ht="16.2" x14ac:dyDescent="0.4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2:12" ht="16.2" x14ac:dyDescent="0.4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2:12" ht="16.2" x14ac:dyDescent="0.4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2:12" ht="16.2" x14ac:dyDescent="0.4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2:12" ht="16.2" x14ac:dyDescent="0.4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2:12" ht="16.2" x14ac:dyDescent="0.4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2:12" ht="16.2" x14ac:dyDescent="0.4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2:12" ht="16.2" x14ac:dyDescent="0.4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2:12" ht="16.2" x14ac:dyDescent="0.4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2:12" ht="16.2" x14ac:dyDescent="0.4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2:12" ht="16.2" x14ac:dyDescent="0.4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2:12" ht="16.2" x14ac:dyDescent="0.4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2:12" ht="16.2" x14ac:dyDescent="0.4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2:12" ht="16.2" x14ac:dyDescent="0.4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2:12" ht="16.2" x14ac:dyDescent="0.4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2:12" ht="16.2" x14ac:dyDescent="0.4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2:12" ht="16.2" x14ac:dyDescent="0.4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2:12" ht="16.2" x14ac:dyDescent="0.4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2:12" ht="16.2" x14ac:dyDescent="0.4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2:12" ht="16.2" x14ac:dyDescent="0.4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2:12" ht="16.2" x14ac:dyDescent="0.4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2:12" ht="16.2" x14ac:dyDescent="0.4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2:12" ht="16.2" x14ac:dyDescent="0.4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2:12" ht="16.2" x14ac:dyDescent="0.4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2:12" ht="16.2" x14ac:dyDescent="0.4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2:12" ht="16.2" x14ac:dyDescent="0.4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2:12" ht="16.2" x14ac:dyDescent="0.4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2:12" ht="16.2" x14ac:dyDescent="0.4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2:12" ht="16.2" x14ac:dyDescent="0.4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2:12" ht="16.2" x14ac:dyDescent="0.4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2:12" ht="16.2" x14ac:dyDescent="0.4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2:12" ht="16.2" x14ac:dyDescent="0.4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2:12" ht="16.2" x14ac:dyDescent="0.4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2:12" ht="16.2" x14ac:dyDescent="0.4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2:12" ht="16.2" x14ac:dyDescent="0.4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2:12" ht="16.2" x14ac:dyDescent="0.4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2:12" ht="16.2" x14ac:dyDescent="0.4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2:12" ht="16.2" x14ac:dyDescent="0.4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2:12" ht="16.2" x14ac:dyDescent="0.4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2:12" ht="16.2" x14ac:dyDescent="0.4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2:12" ht="16.2" x14ac:dyDescent="0.4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2:12" ht="16.2" x14ac:dyDescent="0.4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2:12" ht="16.2" x14ac:dyDescent="0.4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2:12" ht="16.2" x14ac:dyDescent="0.4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2:12" ht="16.2" x14ac:dyDescent="0.4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2:12" ht="16.2" x14ac:dyDescent="0.4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2:12" ht="16.2" x14ac:dyDescent="0.4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2:12" ht="16.2" x14ac:dyDescent="0.4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2:12" ht="16.2" x14ac:dyDescent="0.4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2:12" ht="16.2" x14ac:dyDescent="0.4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2:12" ht="16.2" x14ac:dyDescent="0.4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2:12" ht="16.2" x14ac:dyDescent="0.4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2:12" ht="16.2" x14ac:dyDescent="0.4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2:12" ht="16.2" x14ac:dyDescent="0.4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2:12" ht="16.2" x14ac:dyDescent="0.4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2:12" ht="16.2" x14ac:dyDescent="0.4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2:12" ht="16.2" x14ac:dyDescent="0.4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2:12" ht="16.2" x14ac:dyDescent="0.4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2:12" ht="16.2" x14ac:dyDescent="0.4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2:12" ht="16.2" x14ac:dyDescent="0.4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2:12" ht="16.2" x14ac:dyDescent="0.4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2:12" ht="16.2" x14ac:dyDescent="0.4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2:12" ht="16.2" x14ac:dyDescent="0.4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2:12" ht="16.2" x14ac:dyDescent="0.4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2:12" ht="16.2" x14ac:dyDescent="0.4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2:12" ht="16.2" x14ac:dyDescent="0.4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2:12" ht="16.2" x14ac:dyDescent="0.4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2:12" ht="16.2" x14ac:dyDescent="0.4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2:12" ht="16.2" x14ac:dyDescent="0.4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2:12" ht="16.2" x14ac:dyDescent="0.4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2:12" ht="16.2" x14ac:dyDescent="0.4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2:12" ht="16.2" x14ac:dyDescent="0.4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2:12" ht="16.2" x14ac:dyDescent="0.4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2:12" ht="16.2" x14ac:dyDescent="0.4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2:12" ht="16.2" x14ac:dyDescent="0.4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2:12" ht="16.2" x14ac:dyDescent="0.4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2:12" ht="16.2" x14ac:dyDescent="0.4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2:12" ht="16.2" x14ac:dyDescent="0.4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2:12" ht="16.2" x14ac:dyDescent="0.4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2:12" ht="16.2" x14ac:dyDescent="0.4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2:12" ht="16.2" x14ac:dyDescent="0.4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2:12" ht="16.2" x14ac:dyDescent="0.4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2:12" ht="16.2" x14ac:dyDescent="0.4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2:12" ht="16.2" x14ac:dyDescent="0.4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2:12" ht="16.2" x14ac:dyDescent="0.4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2:12" ht="16.2" x14ac:dyDescent="0.4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2:12" ht="16.2" x14ac:dyDescent="0.4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2:12" ht="16.2" x14ac:dyDescent="0.4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2:12" ht="16.2" x14ac:dyDescent="0.4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2:12" ht="16.2" x14ac:dyDescent="0.4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2:12" ht="16.2" x14ac:dyDescent="0.4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2:12" ht="16.2" x14ac:dyDescent="0.4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2:12" ht="16.2" x14ac:dyDescent="0.4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2:12" ht="16.2" x14ac:dyDescent="0.4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2:12" ht="16.2" x14ac:dyDescent="0.4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2:12" ht="16.2" x14ac:dyDescent="0.4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2:12" ht="16.2" x14ac:dyDescent="0.4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  <row r="425" spans="2:12" ht="16.2" x14ac:dyDescent="0.4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</row>
    <row r="426" spans="2:12" ht="16.2" x14ac:dyDescent="0.4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</row>
    <row r="427" spans="2:12" ht="16.2" x14ac:dyDescent="0.4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</row>
    <row r="428" spans="2:12" ht="16.2" x14ac:dyDescent="0.4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</row>
    <row r="429" spans="2:12" ht="16.2" x14ac:dyDescent="0.4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</row>
    <row r="430" spans="2:12" ht="16.2" x14ac:dyDescent="0.4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</row>
    <row r="431" spans="2:12" ht="16.2" x14ac:dyDescent="0.4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</row>
    <row r="432" spans="2:12" ht="16.2" x14ac:dyDescent="0.4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</row>
    <row r="433" spans="2:12" ht="16.2" x14ac:dyDescent="0.4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</row>
    <row r="434" spans="2:12" ht="16.2" x14ac:dyDescent="0.4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</row>
    <row r="435" spans="2:12" ht="16.2" x14ac:dyDescent="0.4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</row>
    <row r="436" spans="2:12" ht="16.2" x14ac:dyDescent="0.4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 spans="2:12" ht="16.2" x14ac:dyDescent="0.4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 spans="2:12" ht="16.2" x14ac:dyDescent="0.4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 spans="2:12" ht="16.2" x14ac:dyDescent="0.4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 spans="2:12" ht="16.2" x14ac:dyDescent="0.4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</row>
    <row r="441" spans="2:12" ht="16.2" x14ac:dyDescent="0.4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</row>
    <row r="442" spans="2:12" ht="16.2" x14ac:dyDescent="0.4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</row>
    <row r="443" spans="2:12" ht="16.2" x14ac:dyDescent="0.4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</row>
    <row r="444" spans="2:12" ht="16.2" x14ac:dyDescent="0.4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</row>
    <row r="445" spans="2:12" ht="16.2" x14ac:dyDescent="0.4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</row>
    <row r="446" spans="2:12" ht="16.2" x14ac:dyDescent="0.4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</row>
    <row r="447" spans="2:12" ht="16.2" x14ac:dyDescent="0.4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</row>
    <row r="448" spans="2:12" ht="16.2" x14ac:dyDescent="0.4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</row>
    <row r="449" spans="2:12" ht="16.2" x14ac:dyDescent="0.4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</row>
    <row r="450" spans="2:12" ht="16.2" x14ac:dyDescent="0.4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</row>
    <row r="451" spans="2:12" ht="16.2" x14ac:dyDescent="0.4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</row>
    <row r="452" spans="2:12" ht="16.2" x14ac:dyDescent="0.4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</row>
    <row r="453" spans="2:12" ht="16.2" x14ac:dyDescent="0.4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</row>
    <row r="454" spans="2:12" ht="16.2" x14ac:dyDescent="0.4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</row>
    <row r="455" spans="2:12" ht="16.2" x14ac:dyDescent="0.4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</row>
    <row r="456" spans="2:12" ht="16.2" x14ac:dyDescent="0.4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</row>
    <row r="457" spans="2:12" ht="16.2" x14ac:dyDescent="0.4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</row>
    <row r="458" spans="2:12" ht="16.2" x14ac:dyDescent="0.4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</row>
    <row r="459" spans="2:12" ht="16.2" x14ac:dyDescent="0.4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</row>
    <row r="460" spans="2:12" ht="16.2" x14ac:dyDescent="0.4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</row>
    <row r="461" spans="2:12" ht="16.2" x14ac:dyDescent="0.4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</row>
    <row r="462" spans="2:12" ht="16.2" x14ac:dyDescent="0.4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</row>
    <row r="463" spans="2:12" ht="16.2" x14ac:dyDescent="0.4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</row>
    <row r="464" spans="2:12" ht="16.2" x14ac:dyDescent="0.4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</row>
    <row r="465" spans="2:12" ht="16.2" x14ac:dyDescent="0.4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</row>
    <row r="466" spans="2:12" ht="16.2" x14ac:dyDescent="0.4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</row>
    <row r="467" spans="2:12" ht="16.2" x14ac:dyDescent="0.4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</row>
    <row r="468" spans="2:12" ht="16.2" x14ac:dyDescent="0.4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</row>
    <row r="469" spans="2:12" ht="16.2" x14ac:dyDescent="0.4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</row>
    <row r="470" spans="2:12" ht="16.2" x14ac:dyDescent="0.4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</row>
    <row r="471" spans="2:12" ht="16.2" x14ac:dyDescent="0.4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</row>
    <row r="472" spans="2:12" ht="16.2" x14ac:dyDescent="0.4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</row>
    <row r="473" spans="2:12" ht="16.2" x14ac:dyDescent="0.4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</row>
    <row r="474" spans="2:12" ht="16.2" x14ac:dyDescent="0.4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</row>
    <row r="475" spans="2:12" ht="16.2" x14ac:dyDescent="0.4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</row>
    <row r="476" spans="2:12" ht="16.2" x14ac:dyDescent="0.4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</row>
    <row r="477" spans="2:12" ht="16.2" x14ac:dyDescent="0.4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</row>
    <row r="478" spans="2:12" ht="16.2" x14ac:dyDescent="0.4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</row>
    <row r="479" spans="2:12" ht="16.2" x14ac:dyDescent="0.4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</row>
    <row r="480" spans="2:12" ht="16.2" x14ac:dyDescent="0.4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</row>
    <row r="481" spans="2:12" ht="16.2" x14ac:dyDescent="0.4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</row>
    <row r="482" spans="2:12" ht="16.2" x14ac:dyDescent="0.4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</row>
    <row r="483" spans="2:12" ht="16.2" x14ac:dyDescent="0.4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</row>
    <row r="484" spans="2:12" ht="16.2" x14ac:dyDescent="0.4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</row>
    <row r="485" spans="2:12" ht="16.2" x14ac:dyDescent="0.4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</row>
    <row r="486" spans="2:12" ht="16.2" x14ac:dyDescent="0.4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</row>
    <row r="487" spans="2:12" ht="16.2" x14ac:dyDescent="0.4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</row>
    <row r="488" spans="2:12" ht="16.2" x14ac:dyDescent="0.4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</row>
    <row r="489" spans="2:12" ht="16.2" x14ac:dyDescent="0.4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</row>
    <row r="490" spans="2:12" ht="16.2" x14ac:dyDescent="0.4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</row>
    <row r="491" spans="2:12" ht="16.2" x14ac:dyDescent="0.4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</row>
    <row r="492" spans="2:12" ht="16.2" x14ac:dyDescent="0.4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</row>
    <row r="493" spans="2:12" ht="16.2" x14ac:dyDescent="0.4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</row>
    <row r="494" spans="2:12" ht="16.2" x14ac:dyDescent="0.4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</row>
    <row r="495" spans="2:12" ht="16.2" x14ac:dyDescent="0.4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</row>
    <row r="496" spans="2:12" ht="16.2" x14ac:dyDescent="0.4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</row>
    <row r="497" spans="2:12" ht="16.2" x14ac:dyDescent="0.4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</row>
    <row r="498" spans="2:12" ht="16.2" x14ac:dyDescent="0.4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</row>
    <row r="499" spans="2:12" ht="16.2" x14ac:dyDescent="0.4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</row>
    <row r="500" spans="2:12" ht="16.2" x14ac:dyDescent="0.4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</row>
    <row r="501" spans="2:12" ht="16.2" x14ac:dyDescent="0.4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</row>
    <row r="502" spans="2:12" ht="16.2" x14ac:dyDescent="0.4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</row>
    <row r="503" spans="2:12" ht="16.2" x14ac:dyDescent="0.4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</row>
    <row r="504" spans="2:12" ht="16.2" x14ac:dyDescent="0.4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</row>
    <row r="505" spans="2:12" ht="16.2" x14ac:dyDescent="0.4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</row>
    <row r="506" spans="2:12" ht="16.2" x14ac:dyDescent="0.4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</row>
    <row r="507" spans="2:12" ht="16.2" x14ac:dyDescent="0.4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</row>
    <row r="508" spans="2:12" ht="16.2" x14ac:dyDescent="0.4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</row>
    <row r="509" spans="2:12" ht="16.2" x14ac:dyDescent="0.4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</row>
    <row r="510" spans="2:12" ht="16.2" x14ac:dyDescent="0.4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</row>
    <row r="511" spans="2:12" ht="16.2" x14ac:dyDescent="0.4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</row>
    <row r="512" spans="2:12" ht="16.2" x14ac:dyDescent="0.4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</row>
    <row r="513" spans="2:12" ht="16.2" x14ac:dyDescent="0.4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</row>
    <row r="514" spans="2:12" ht="16.2" x14ac:dyDescent="0.4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</row>
    <row r="515" spans="2:12" ht="16.2" x14ac:dyDescent="0.4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</row>
    <row r="516" spans="2:12" ht="16.2" x14ac:dyDescent="0.4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</row>
    <row r="517" spans="2:12" ht="16.2" x14ac:dyDescent="0.4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</row>
    <row r="518" spans="2:12" ht="16.2" x14ac:dyDescent="0.4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</row>
    <row r="519" spans="2:12" ht="16.2" x14ac:dyDescent="0.4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</row>
    <row r="520" spans="2:12" ht="16.2" x14ac:dyDescent="0.4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</row>
    <row r="521" spans="2:12" ht="16.2" x14ac:dyDescent="0.4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</row>
    <row r="522" spans="2:12" ht="16.2" x14ac:dyDescent="0.4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</row>
    <row r="523" spans="2:12" ht="16.2" x14ac:dyDescent="0.4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</row>
    <row r="524" spans="2:12" ht="16.2" x14ac:dyDescent="0.4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</row>
    <row r="525" spans="2:12" ht="16.2" x14ac:dyDescent="0.4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</row>
    <row r="526" spans="2:12" ht="16.2" x14ac:dyDescent="0.4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</row>
    <row r="527" spans="2:12" ht="16.2" x14ac:dyDescent="0.4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</row>
    <row r="528" spans="2:12" ht="16.2" x14ac:dyDescent="0.4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</row>
    <row r="529" spans="2:12" ht="16.2" x14ac:dyDescent="0.4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</row>
    <row r="530" spans="2:12" ht="16.2" x14ac:dyDescent="0.4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</row>
    <row r="531" spans="2:12" ht="16.2" x14ac:dyDescent="0.4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</row>
    <row r="532" spans="2:12" ht="16.2" x14ac:dyDescent="0.4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</row>
    <row r="533" spans="2:12" ht="16.2" x14ac:dyDescent="0.4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</row>
    <row r="534" spans="2:12" ht="16.2" x14ac:dyDescent="0.4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</row>
    <row r="535" spans="2:12" ht="16.2" x14ac:dyDescent="0.4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</row>
    <row r="536" spans="2:12" ht="16.2" x14ac:dyDescent="0.4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</row>
    <row r="537" spans="2:12" ht="16.2" x14ac:dyDescent="0.4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</row>
    <row r="538" spans="2:12" ht="16.2" x14ac:dyDescent="0.4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</row>
    <row r="539" spans="2:12" ht="16.2" x14ac:dyDescent="0.4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</row>
    <row r="540" spans="2:12" ht="16.2" x14ac:dyDescent="0.4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</row>
    <row r="541" spans="2:12" ht="16.2" x14ac:dyDescent="0.4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</row>
    <row r="542" spans="2:12" ht="16.2" x14ac:dyDescent="0.4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</row>
    <row r="543" spans="2:12" ht="16.2" x14ac:dyDescent="0.4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</row>
    <row r="544" spans="2:12" ht="16.2" x14ac:dyDescent="0.4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</row>
    <row r="545" spans="2:12" ht="16.2" x14ac:dyDescent="0.4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</row>
    <row r="546" spans="2:12" ht="16.2" x14ac:dyDescent="0.4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</row>
    <row r="547" spans="2:12" ht="16.2" x14ac:dyDescent="0.4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</row>
    <row r="548" spans="2:12" ht="16.2" x14ac:dyDescent="0.4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</row>
    <row r="549" spans="2:12" ht="16.2" x14ac:dyDescent="0.4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</row>
    <row r="550" spans="2:12" ht="16.2" x14ac:dyDescent="0.4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</row>
    <row r="551" spans="2:12" ht="16.2" x14ac:dyDescent="0.4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</row>
    <row r="552" spans="2:12" ht="16.2" x14ac:dyDescent="0.4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</row>
    <row r="553" spans="2:12" ht="16.2" x14ac:dyDescent="0.4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</row>
    <row r="554" spans="2:12" ht="16.2" x14ac:dyDescent="0.4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</row>
    <row r="555" spans="2:12" ht="16.2" x14ac:dyDescent="0.4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</row>
    <row r="556" spans="2:12" ht="16.2" x14ac:dyDescent="0.4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</row>
    <row r="557" spans="2:12" ht="16.2" x14ac:dyDescent="0.4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</row>
    <row r="558" spans="2:12" ht="16.2" x14ac:dyDescent="0.4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</row>
    <row r="559" spans="2:12" ht="16.2" x14ac:dyDescent="0.4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</row>
    <row r="560" spans="2:12" ht="16.2" x14ac:dyDescent="0.4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</row>
    <row r="561" spans="2:12" ht="16.2" x14ac:dyDescent="0.4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</row>
    <row r="562" spans="2:12" ht="16.2" x14ac:dyDescent="0.4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</row>
    <row r="563" spans="2:12" ht="16.2" x14ac:dyDescent="0.4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</row>
    <row r="564" spans="2:12" ht="16.2" x14ac:dyDescent="0.4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</row>
    <row r="565" spans="2:12" ht="16.2" x14ac:dyDescent="0.4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</row>
    <row r="566" spans="2:12" ht="16.2" x14ac:dyDescent="0.4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</row>
    <row r="567" spans="2:12" ht="16.2" x14ac:dyDescent="0.4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</row>
    <row r="568" spans="2:12" ht="16.2" x14ac:dyDescent="0.4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</row>
    <row r="569" spans="2:12" ht="16.2" x14ac:dyDescent="0.4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</row>
    <row r="570" spans="2:12" ht="16.2" x14ac:dyDescent="0.4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</row>
    <row r="571" spans="2:12" ht="16.2" x14ac:dyDescent="0.4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</row>
    <row r="572" spans="2:12" ht="16.2" x14ac:dyDescent="0.4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</row>
    <row r="573" spans="2:12" ht="16.2" x14ac:dyDescent="0.4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</row>
    <row r="574" spans="2:12" ht="16.2" x14ac:dyDescent="0.4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</row>
    <row r="575" spans="2:12" ht="16.2" x14ac:dyDescent="0.4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</row>
    <row r="576" spans="2:12" ht="16.2" x14ac:dyDescent="0.4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</row>
    <row r="577" spans="2:12" ht="16.2" x14ac:dyDescent="0.4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</row>
    <row r="578" spans="2:12" ht="16.2" x14ac:dyDescent="0.4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</row>
    <row r="579" spans="2:12" ht="16.2" x14ac:dyDescent="0.4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</row>
    <row r="580" spans="2:12" ht="16.2" x14ac:dyDescent="0.4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</row>
    <row r="581" spans="2:12" ht="16.2" x14ac:dyDescent="0.4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</row>
    <row r="582" spans="2:12" ht="16.2" x14ac:dyDescent="0.4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</row>
    <row r="583" spans="2:12" ht="16.2" x14ac:dyDescent="0.4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</row>
    <row r="584" spans="2:12" ht="16.2" x14ac:dyDescent="0.4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</row>
    <row r="585" spans="2:12" ht="16.2" x14ac:dyDescent="0.4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</row>
    <row r="586" spans="2:12" ht="16.2" x14ac:dyDescent="0.4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</row>
    <row r="587" spans="2:12" ht="16.2" x14ac:dyDescent="0.4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</row>
    <row r="588" spans="2:12" ht="16.2" x14ac:dyDescent="0.4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</row>
    <row r="589" spans="2:12" ht="16.2" x14ac:dyDescent="0.4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</row>
    <row r="590" spans="2:12" ht="16.2" x14ac:dyDescent="0.4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</row>
    <row r="591" spans="2:12" ht="16.2" x14ac:dyDescent="0.4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</row>
    <row r="592" spans="2:12" ht="16.2" x14ac:dyDescent="0.4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</row>
    <row r="593" spans="2:12" ht="16.2" x14ac:dyDescent="0.4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</row>
    <row r="594" spans="2:12" ht="16.2" x14ac:dyDescent="0.4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</row>
    <row r="595" spans="2:12" ht="16.2" x14ac:dyDescent="0.4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</row>
    <row r="596" spans="2:12" ht="16.2" x14ac:dyDescent="0.4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</row>
    <row r="597" spans="2:12" ht="16.2" x14ac:dyDescent="0.4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</row>
    <row r="598" spans="2:12" ht="16.2" x14ac:dyDescent="0.4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</row>
    <row r="599" spans="2:12" ht="16.2" x14ac:dyDescent="0.4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</row>
    <row r="600" spans="2:12" ht="16.2" x14ac:dyDescent="0.4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</row>
    <row r="601" spans="2:12" ht="16.2" x14ac:dyDescent="0.4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</row>
    <row r="602" spans="2:12" ht="16.2" x14ac:dyDescent="0.4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</row>
    <row r="603" spans="2:12" ht="16.2" x14ac:dyDescent="0.4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</row>
    <row r="604" spans="2:12" ht="16.2" x14ac:dyDescent="0.4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</row>
    <row r="605" spans="2:12" ht="16.2" x14ac:dyDescent="0.4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</row>
    <row r="606" spans="2:12" ht="16.2" x14ac:dyDescent="0.4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</row>
    <row r="607" spans="2:12" ht="16.2" x14ac:dyDescent="0.4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</row>
    <row r="608" spans="2:12" ht="16.2" x14ac:dyDescent="0.4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</row>
    <row r="609" spans="2:12" ht="16.2" x14ac:dyDescent="0.4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</row>
    <row r="610" spans="2:12" ht="16.2" x14ac:dyDescent="0.4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</row>
    <row r="611" spans="2:12" ht="16.2" x14ac:dyDescent="0.4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</row>
    <row r="612" spans="2:12" ht="16.2" x14ac:dyDescent="0.4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</row>
    <row r="613" spans="2:12" ht="16.2" x14ac:dyDescent="0.4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</row>
    <row r="614" spans="2:12" ht="16.2" x14ac:dyDescent="0.4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</row>
    <row r="615" spans="2:12" ht="16.2" x14ac:dyDescent="0.4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</row>
    <row r="616" spans="2:12" ht="16.2" x14ac:dyDescent="0.4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</row>
    <row r="617" spans="2:12" ht="16.2" x14ac:dyDescent="0.4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</row>
    <row r="618" spans="2:12" ht="16.2" x14ac:dyDescent="0.4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</row>
    <row r="619" spans="2:12" ht="16.2" x14ac:dyDescent="0.4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</row>
    <row r="620" spans="2:12" ht="16.2" x14ac:dyDescent="0.4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</row>
    <row r="621" spans="2:12" ht="16.2" x14ac:dyDescent="0.4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</row>
    <row r="622" spans="2:12" ht="16.2" x14ac:dyDescent="0.4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</row>
    <row r="623" spans="2:12" ht="16.2" x14ac:dyDescent="0.4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</row>
    <row r="624" spans="2:12" ht="16.2" x14ac:dyDescent="0.4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</row>
    <row r="625" spans="2:12" ht="16.2" x14ac:dyDescent="0.4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</row>
    <row r="626" spans="2:12" ht="16.2" x14ac:dyDescent="0.4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</row>
    <row r="627" spans="2:12" ht="16.2" x14ac:dyDescent="0.4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</row>
    <row r="628" spans="2:12" ht="16.2" x14ac:dyDescent="0.4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</row>
    <row r="629" spans="2:12" ht="16.2" x14ac:dyDescent="0.4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</row>
    <row r="630" spans="2:12" ht="16.2" x14ac:dyDescent="0.4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</row>
    <row r="631" spans="2:12" ht="16.2" x14ac:dyDescent="0.4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</row>
    <row r="632" spans="2:12" ht="16.2" x14ac:dyDescent="0.4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</row>
    <row r="633" spans="2:12" ht="16.2" x14ac:dyDescent="0.4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</row>
    <row r="634" spans="2:12" ht="16.2" x14ac:dyDescent="0.4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</row>
    <row r="635" spans="2:12" ht="16.2" x14ac:dyDescent="0.4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</row>
    <row r="636" spans="2:12" ht="16.2" x14ac:dyDescent="0.4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</row>
    <row r="637" spans="2:12" ht="16.2" x14ac:dyDescent="0.4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</row>
    <row r="638" spans="2:12" ht="16.2" x14ac:dyDescent="0.4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</row>
    <row r="639" spans="2:12" ht="16.2" x14ac:dyDescent="0.4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</row>
    <row r="640" spans="2:12" ht="16.2" x14ac:dyDescent="0.4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</row>
    <row r="641" spans="2:12" ht="16.2" x14ac:dyDescent="0.4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</row>
    <row r="642" spans="2:12" ht="16.2" x14ac:dyDescent="0.4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</row>
    <row r="643" spans="2:12" ht="16.2" x14ac:dyDescent="0.4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</row>
    <row r="644" spans="2:12" ht="16.2" x14ac:dyDescent="0.4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</row>
    <row r="645" spans="2:12" ht="16.2" x14ac:dyDescent="0.4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</row>
    <row r="646" spans="2:12" ht="16.2" x14ac:dyDescent="0.4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</row>
    <row r="647" spans="2:12" ht="16.2" x14ac:dyDescent="0.4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</row>
    <row r="648" spans="2:12" ht="16.2" x14ac:dyDescent="0.4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</row>
    <row r="649" spans="2:12" ht="16.2" x14ac:dyDescent="0.4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</row>
    <row r="650" spans="2:12" ht="16.2" x14ac:dyDescent="0.4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</row>
    <row r="651" spans="2:12" ht="16.2" x14ac:dyDescent="0.4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</row>
    <row r="652" spans="2:12" ht="16.2" x14ac:dyDescent="0.4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</row>
    <row r="653" spans="2:12" ht="16.2" x14ac:dyDescent="0.4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</row>
    <row r="654" spans="2:12" ht="16.2" x14ac:dyDescent="0.4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</row>
    <row r="655" spans="2:12" ht="16.2" x14ac:dyDescent="0.4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</row>
    <row r="656" spans="2:12" ht="16.2" x14ac:dyDescent="0.4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</row>
    <row r="657" spans="2:12" ht="16.2" x14ac:dyDescent="0.4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</row>
    <row r="658" spans="2:12" ht="16.2" x14ac:dyDescent="0.4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</row>
    <row r="659" spans="2:12" ht="16.2" x14ac:dyDescent="0.4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</row>
    <row r="660" spans="2:12" ht="16.2" x14ac:dyDescent="0.4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</row>
    <row r="661" spans="2:12" ht="16.2" x14ac:dyDescent="0.4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</row>
    <row r="662" spans="2:12" ht="16.2" x14ac:dyDescent="0.4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</row>
    <row r="663" spans="2:12" ht="16.2" x14ac:dyDescent="0.4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</row>
    <row r="664" spans="2:12" ht="16.2" x14ac:dyDescent="0.4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</row>
    <row r="665" spans="2:12" ht="16.2" x14ac:dyDescent="0.4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</row>
    <row r="666" spans="2:12" ht="16.2" x14ac:dyDescent="0.4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</row>
    <row r="667" spans="2:12" ht="16.2" x14ac:dyDescent="0.4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</row>
    <row r="668" spans="2:12" ht="16.2" x14ac:dyDescent="0.4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</row>
    <row r="669" spans="2:12" ht="16.2" x14ac:dyDescent="0.4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</row>
    <row r="670" spans="2:12" ht="16.2" x14ac:dyDescent="0.4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</row>
    <row r="671" spans="2:12" ht="16.2" x14ac:dyDescent="0.4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</row>
    <row r="672" spans="2:12" ht="16.2" x14ac:dyDescent="0.4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</row>
    <row r="673" spans="2:12" ht="16.2" x14ac:dyDescent="0.4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</row>
    <row r="674" spans="2:12" ht="16.2" x14ac:dyDescent="0.4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</row>
    <row r="675" spans="2:12" ht="16.2" x14ac:dyDescent="0.4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</row>
    <row r="676" spans="2:12" ht="16.2" x14ac:dyDescent="0.4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</row>
    <row r="677" spans="2:12" ht="16.2" x14ac:dyDescent="0.4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</row>
    <row r="678" spans="2:12" ht="16.2" x14ac:dyDescent="0.4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</row>
    <row r="679" spans="2:12" ht="16.2" x14ac:dyDescent="0.4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</row>
    <row r="680" spans="2:12" ht="16.2" x14ac:dyDescent="0.4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</row>
    <row r="681" spans="2:12" ht="16.2" x14ac:dyDescent="0.4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</row>
    <row r="682" spans="2:12" ht="16.2" x14ac:dyDescent="0.4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</row>
    <row r="683" spans="2:12" ht="16.2" x14ac:dyDescent="0.4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</row>
    <row r="684" spans="2:12" ht="16.2" x14ac:dyDescent="0.4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</row>
    <row r="685" spans="2:12" ht="16.2" x14ac:dyDescent="0.4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</row>
    <row r="686" spans="2:12" ht="16.2" x14ac:dyDescent="0.4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</row>
    <row r="687" spans="2:12" ht="16.2" x14ac:dyDescent="0.4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</row>
    <row r="688" spans="2:12" ht="16.2" x14ac:dyDescent="0.4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</row>
    <row r="689" spans="2:12" ht="16.2" x14ac:dyDescent="0.4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</row>
    <row r="690" spans="2:12" ht="16.2" x14ac:dyDescent="0.4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</row>
    <row r="691" spans="2:12" ht="16.2" x14ac:dyDescent="0.4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</row>
    <row r="692" spans="2:12" ht="16.2" x14ac:dyDescent="0.4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</row>
    <row r="693" spans="2:12" ht="16.2" x14ac:dyDescent="0.4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</row>
    <row r="694" spans="2:12" ht="16.2" x14ac:dyDescent="0.4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</row>
    <row r="695" spans="2:12" ht="16.2" x14ac:dyDescent="0.4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</row>
    <row r="696" spans="2:12" ht="16.2" x14ac:dyDescent="0.4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</row>
    <row r="697" spans="2:12" ht="16.2" x14ac:dyDescent="0.4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</row>
    <row r="698" spans="2:12" ht="16.2" x14ac:dyDescent="0.4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</row>
    <row r="699" spans="2:12" ht="16.2" x14ac:dyDescent="0.4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</row>
    <row r="700" spans="2:12" ht="16.2" x14ac:dyDescent="0.4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</row>
    <row r="701" spans="2:12" ht="16.2" x14ac:dyDescent="0.4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</row>
    <row r="702" spans="2:12" ht="16.2" x14ac:dyDescent="0.4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</row>
    <row r="703" spans="2:12" ht="16.2" x14ac:dyDescent="0.4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</row>
    <row r="704" spans="2:12" ht="16.2" x14ac:dyDescent="0.4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</row>
    <row r="705" spans="2:12" ht="16.2" x14ac:dyDescent="0.4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</row>
    <row r="706" spans="2:12" ht="16.2" x14ac:dyDescent="0.4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</row>
    <row r="707" spans="2:12" ht="16.2" x14ac:dyDescent="0.4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</row>
    <row r="708" spans="2:12" ht="16.2" x14ac:dyDescent="0.4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</row>
    <row r="709" spans="2:12" ht="16.2" x14ac:dyDescent="0.4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</row>
    <row r="710" spans="2:12" ht="16.2" x14ac:dyDescent="0.4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</row>
    <row r="711" spans="2:12" ht="16.2" x14ac:dyDescent="0.4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</row>
    <row r="712" spans="2:12" ht="16.2" x14ac:dyDescent="0.4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</row>
    <row r="713" spans="2:12" ht="16.2" x14ac:dyDescent="0.4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</row>
    <row r="714" spans="2:12" ht="16.2" x14ac:dyDescent="0.4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</row>
    <row r="715" spans="2:12" ht="16.2" x14ac:dyDescent="0.4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</row>
    <row r="716" spans="2:12" ht="16.2" x14ac:dyDescent="0.4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</row>
    <row r="717" spans="2:12" ht="16.2" x14ac:dyDescent="0.4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</row>
    <row r="718" spans="2:12" ht="16.2" x14ac:dyDescent="0.4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</row>
    <row r="719" spans="2:12" ht="16.2" x14ac:dyDescent="0.4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</row>
    <row r="720" spans="2:12" ht="16.2" x14ac:dyDescent="0.4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</row>
    <row r="721" spans="2:12" ht="16.2" x14ac:dyDescent="0.4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</row>
    <row r="722" spans="2:12" ht="16.2" x14ac:dyDescent="0.4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</row>
    <row r="723" spans="2:12" ht="16.2" x14ac:dyDescent="0.4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</row>
    <row r="724" spans="2:12" ht="16.2" x14ac:dyDescent="0.4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</row>
    <row r="725" spans="2:12" ht="16.2" x14ac:dyDescent="0.4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</row>
    <row r="726" spans="2:12" ht="16.2" x14ac:dyDescent="0.4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</row>
    <row r="727" spans="2:12" ht="16.2" x14ac:dyDescent="0.4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</row>
    <row r="728" spans="2:12" ht="16.2" x14ac:dyDescent="0.4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</row>
    <row r="729" spans="2:12" ht="16.2" x14ac:dyDescent="0.4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</row>
    <row r="730" spans="2:12" ht="16.2" x14ac:dyDescent="0.4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</row>
    <row r="731" spans="2:12" ht="16.2" x14ac:dyDescent="0.4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</row>
    <row r="732" spans="2:12" ht="16.2" x14ac:dyDescent="0.4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</row>
    <row r="733" spans="2:12" ht="16.2" x14ac:dyDescent="0.4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</row>
    <row r="734" spans="2:12" ht="16.2" x14ac:dyDescent="0.4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</row>
    <row r="735" spans="2:12" ht="16.2" x14ac:dyDescent="0.4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</row>
    <row r="736" spans="2:12" ht="16.2" x14ac:dyDescent="0.4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</row>
    <row r="737" spans="2:12" ht="16.2" x14ac:dyDescent="0.4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</row>
    <row r="738" spans="2:12" ht="16.2" x14ac:dyDescent="0.4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</row>
    <row r="739" spans="2:12" ht="16.2" x14ac:dyDescent="0.4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</row>
    <row r="740" spans="2:12" ht="16.2" x14ac:dyDescent="0.4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</row>
    <row r="741" spans="2:12" ht="16.2" x14ac:dyDescent="0.4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</row>
    <row r="742" spans="2:12" ht="16.2" x14ac:dyDescent="0.4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</row>
    <row r="743" spans="2:12" ht="16.2" x14ac:dyDescent="0.4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</row>
    <row r="744" spans="2:12" ht="16.2" x14ac:dyDescent="0.4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</row>
    <row r="745" spans="2:12" ht="16.2" x14ac:dyDescent="0.4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</row>
    <row r="746" spans="2:12" ht="16.2" x14ac:dyDescent="0.4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</row>
    <row r="747" spans="2:12" ht="16.2" x14ac:dyDescent="0.4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</row>
    <row r="748" spans="2:12" ht="16.2" x14ac:dyDescent="0.4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</row>
    <row r="749" spans="2:12" ht="16.2" x14ac:dyDescent="0.4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</row>
    <row r="750" spans="2:12" ht="16.2" x14ac:dyDescent="0.4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</row>
    <row r="751" spans="2:12" ht="16.2" x14ac:dyDescent="0.4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</row>
    <row r="752" spans="2:12" ht="16.2" x14ac:dyDescent="0.4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</row>
    <row r="753" spans="2:12" ht="16.2" x14ac:dyDescent="0.4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</row>
    <row r="754" spans="2:12" ht="16.2" x14ac:dyDescent="0.4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</row>
    <row r="755" spans="2:12" ht="16.2" x14ac:dyDescent="0.4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</row>
    <row r="756" spans="2:12" ht="16.2" x14ac:dyDescent="0.4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/row>
    <row r="757" spans="2:12" ht="16.2" x14ac:dyDescent="0.4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</row>
    <row r="758" spans="2:12" ht="16.2" x14ac:dyDescent="0.4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</row>
    <row r="759" spans="2:12" ht="16.2" x14ac:dyDescent="0.4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</row>
    <row r="760" spans="2:12" ht="16.2" x14ac:dyDescent="0.4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</row>
    <row r="761" spans="2:12" ht="16.2" x14ac:dyDescent="0.4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</row>
    <row r="762" spans="2:12" ht="16.2" x14ac:dyDescent="0.4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</row>
    <row r="763" spans="2:12" ht="16.2" x14ac:dyDescent="0.4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</row>
    <row r="764" spans="2:12" ht="16.2" x14ac:dyDescent="0.4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</row>
    <row r="765" spans="2:12" ht="16.2" x14ac:dyDescent="0.4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</row>
    <row r="766" spans="2:12" ht="16.2" x14ac:dyDescent="0.4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</row>
    <row r="767" spans="2:12" ht="16.2" x14ac:dyDescent="0.4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</row>
    <row r="768" spans="2:12" ht="16.2" x14ac:dyDescent="0.4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</row>
    <row r="769" spans="2:12" ht="16.2" x14ac:dyDescent="0.4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</row>
    <row r="770" spans="2:12" ht="16.2" x14ac:dyDescent="0.4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</row>
    <row r="771" spans="2:12" ht="16.2" x14ac:dyDescent="0.4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</row>
    <row r="772" spans="2:12" ht="16.2" x14ac:dyDescent="0.4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</row>
    <row r="773" spans="2:12" ht="16.2" x14ac:dyDescent="0.4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</row>
    <row r="774" spans="2:12" ht="16.2" x14ac:dyDescent="0.4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</row>
    <row r="775" spans="2:12" ht="16.2" x14ac:dyDescent="0.4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</row>
    <row r="776" spans="2:12" ht="16.2" x14ac:dyDescent="0.4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</row>
    <row r="777" spans="2:12" ht="16.2" x14ac:dyDescent="0.4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</row>
    <row r="778" spans="2:12" ht="16.2" x14ac:dyDescent="0.4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</row>
    <row r="779" spans="2:12" ht="16.2" x14ac:dyDescent="0.4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</row>
    <row r="780" spans="2:12" ht="16.2" x14ac:dyDescent="0.4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</row>
    <row r="781" spans="2:12" ht="16.2" x14ac:dyDescent="0.4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</row>
    <row r="782" spans="2:12" ht="16.2" x14ac:dyDescent="0.4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</row>
    <row r="783" spans="2:12" ht="16.2" x14ac:dyDescent="0.4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</row>
    <row r="784" spans="2:12" ht="16.2" x14ac:dyDescent="0.4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</row>
    <row r="785" spans="2:12" ht="16.2" x14ac:dyDescent="0.4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</row>
    <row r="786" spans="2:12" ht="16.2" x14ac:dyDescent="0.4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</row>
    <row r="787" spans="2:12" ht="16.2" x14ac:dyDescent="0.4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</row>
    <row r="788" spans="2:12" ht="16.2" x14ac:dyDescent="0.4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</row>
    <row r="789" spans="2:12" ht="16.2" x14ac:dyDescent="0.4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</row>
    <row r="790" spans="2:12" ht="16.2" x14ac:dyDescent="0.4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</row>
    <row r="791" spans="2:12" ht="16.2" x14ac:dyDescent="0.4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</row>
    <row r="792" spans="2:12" ht="16.2" x14ac:dyDescent="0.4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</row>
    <row r="793" spans="2:12" ht="16.2" x14ac:dyDescent="0.4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</row>
    <row r="794" spans="2:12" ht="16.2" x14ac:dyDescent="0.4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</row>
    <row r="795" spans="2:12" ht="16.2" x14ac:dyDescent="0.4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</row>
    <row r="796" spans="2:12" ht="16.2" x14ac:dyDescent="0.4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</row>
    <row r="797" spans="2:12" ht="16.2" x14ac:dyDescent="0.4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</row>
    <row r="798" spans="2:12" ht="16.2" x14ac:dyDescent="0.4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</row>
    <row r="799" spans="2:12" ht="16.2" x14ac:dyDescent="0.4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</row>
    <row r="800" spans="2:12" ht="16.2" x14ac:dyDescent="0.4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</row>
    <row r="801" spans="2:12" ht="16.2" x14ac:dyDescent="0.4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</row>
    <row r="802" spans="2:12" ht="16.2" x14ac:dyDescent="0.4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</row>
    <row r="803" spans="2:12" ht="16.2" x14ac:dyDescent="0.4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</row>
    <row r="804" spans="2:12" ht="16.2" x14ac:dyDescent="0.4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</row>
    <row r="805" spans="2:12" ht="16.2" x14ac:dyDescent="0.4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</row>
    <row r="806" spans="2:12" ht="16.2" x14ac:dyDescent="0.4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</row>
    <row r="807" spans="2:12" ht="16.2" x14ac:dyDescent="0.4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</row>
    <row r="808" spans="2:12" ht="16.2" x14ac:dyDescent="0.4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</row>
    <row r="809" spans="2:12" ht="16.2" x14ac:dyDescent="0.4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</row>
    <row r="810" spans="2:12" ht="16.2" x14ac:dyDescent="0.4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</row>
    <row r="811" spans="2:12" ht="16.2" x14ac:dyDescent="0.4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</row>
    <row r="812" spans="2:12" ht="16.2" x14ac:dyDescent="0.4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</row>
    <row r="813" spans="2:12" ht="16.2" x14ac:dyDescent="0.4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</row>
    <row r="814" spans="2:12" ht="16.2" x14ac:dyDescent="0.4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</row>
    <row r="815" spans="2:12" ht="16.2" x14ac:dyDescent="0.4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</row>
    <row r="816" spans="2:12" ht="16.2" x14ac:dyDescent="0.4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</row>
    <row r="817" spans="2:12" ht="16.2" x14ac:dyDescent="0.4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</row>
    <row r="818" spans="2:12" ht="16.2" x14ac:dyDescent="0.4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</row>
    <row r="819" spans="2:12" ht="16.2" x14ac:dyDescent="0.4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</row>
    <row r="820" spans="2:12" ht="16.2" x14ac:dyDescent="0.4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</row>
    <row r="821" spans="2:12" ht="16.2" x14ac:dyDescent="0.4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</row>
    <row r="822" spans="2:12" ht="16.2" x14ac:dyDescent="0.4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</row>
    <row r="823" spans="2:12" ht="16.2" x14ac:dyDescent="0.4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</row>
    <row r="824" spans="2:12" ht="16.2" x14ac:dyDescent="0.4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</row>
    <row r="825" spans="2:12" ht="16.2" x14ac:dyDescent="0.4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</row>
    <row r="826" spans="2:12" ht="16.2" x14ac:dyDescent="0.4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</row>
    <row r="827" spans="2:12" ht="16.2" x14ac:dyDescent="0.4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</row>
    <row r="828" spans="2:12" ht="16.2" x14ac:dyDescent="0.4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</row>
    <row r="829" spans="2:12" ht="16.2" x14ac:dyDescent="0.4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</row>
    <row r="830" spans="2:12" ht="16.2" x14ac:dyDescent="0.4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</row>
    <row r="831" spans="2:12" ht="16.2" x14ac:dyDescent="0.4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</row>
    <row r="832" spans="2:12" ht="16.2" x14ac:dyDescent="0.4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</row>
    <row r="833" spans="2:12" ht="16.2" x14ac:dyDescent="0.4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</row>
    <row r="834" spans="2:12" ht="16.2" x14ac:dyDescent="0.4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</row>
    <row r="835" spans="2:12" ht="16.2" x14ac:dyDescent="0.4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</row>
    <row r="836" spans="2:12" ht="16.2" x14ac:dyDescent="0.4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</row>
    <row r="837" spans="2:12" ht="16.2" x14ac:dyDescent="0.4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</row>
    <row r="838" spans="2:12" ht="16.2" x14ac:dyDescent="0.4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</row>
    <row r="839" spans="2:12" ht="16.2" x14ac:dyDescent="0.4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</row>
    <row r="840" spans="2:12" ht="16.2" x14ac:dyDescent="0.4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</row>
    <row r="841" spans="2:12" ht="16.2" x14ac:dyDescent="0.4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</row>
    <row r="842" spans="2:12" ht="16.2" x14ac:dyDescent="0.4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</row>
    <row r="843" spans="2:12" ht="16.2" x14ac:dyDescent="0.4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</row>
    <row r="844" spans="2:12" ht="16.2" x14ac:dyDescent="0.4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</row>
    <row r="845" spans="2:12" ht="16.2" x14ac:dyDescent="0.4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</row>
    <row r="846" spans="2:12" ht="16.2" x14ac:dyDescent="0.4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</row>
    <row r="847" spans="2:12" ht="16.2" x14ac:dyDescent="0.4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</row>
    <row r="848" spans="2:12" ht="16.2" x14ac:dyDescent="0.4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</row>
    <row r="849" spans="2:12" ht="16.2" x14ac:dyDescent="0.4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</row>
    <row r="850" spans="2:12" ht="16.2" x14ac:dyDescent="0.4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</row>
    <row r="851" spans="2:12" ht="16.2" x14ac:dyDescent="0.4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</row>
    <row r="852" spans="2:12" ht="16.2" x14ac:dyDescent="0.4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</row>
    <row r="853" spans="2:12" ht="16.2" x14ac:dyDescent="0.4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</row>
    <row r="854" spans="2:12" ht="16.2" x14ac:dyDescent="0.4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</row>
    <row r="855" spans="2:12" ht="16.2" x14ac:dyDescent="0.4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</row>
    <row r="856" spans="2:12" ht="16.2" x14ac:dyDescent="0.4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</row>
    <row r="857" spans="2:12" ht="16.2" x14ac:dyDescent="0.4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</row>
    <row r="858" spans="2:12" ht="16.2" x14ac:dyDescent="0.4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</row>
    <row r="859" spans="2:12" ht="16.2" x14ac:dyDescent="0.4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</row>
    <row r="860" spans="2:12" ht="16.2" x14ac:dyDescent="0.4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</row>
    <row r="861" spans="2:12" ht="16.2" x14ac:dyDescent="0.4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</row>
    <row r="862" spans="2:12" ht="16.2" x14ac:dyDescent="0.4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</row>
    <row r="863" spans="2:12" ht="16.2" x14ac:dyDescent="0.4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</row>
    <row r="864" spans="2:12" ht="16.2" x14ac:dyDescent="0.4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</row>
    <row r="865" spans="2:12" ht="16.2" x14ac:dyDescent="0.4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</row>
    <row r="866" spans="2:12" ht="16.2" x14ac:dyDescent="0.4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</row>
    <row r="867" spans="2:12" ht="16.2" x14ac:dyDescent="0.4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</row>
    <row r="868" spans="2:12" ht="16.2" x14ac:dyDescent="0.4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</row>
    <row r="869" spans="2:12" ht="16.2" x14ac:dyDescent="0.4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</row>
    <row r="870" spans="2:12" ht="16.2" x14ac:dyDescent="0.4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</row>
    <row r="871" spans="2:12" ht="16.2" x14ac:dyDescent="0.4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</row>
    <row r="872" spans="2:12" ht="16.2" x14ac:dyDescent="0.4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</row>
    <row r="873" spans="2:12" ht="16.2" x14ac:dyDescent="0.4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</row>
    <row r="874" spans="2:12" ht="16.2" x14ac:dyDescent="0.4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</row>
    <row r="875" spans="2:12" ht="16.2" x14ac:dyDescent="0.4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</row>
    <row r="876" spans="2:12" ht="16.2" x14ac:dyDescent="0.4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</row>
    <row r="877" spans="2:12" ht="16.2" x14ac:dyDescent="0.4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</row>
    <row r="878" spans="2:12" ht="16.2" x14ac:dyDescent="0.4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</row>
    <row r="879" spans="2:12" ht="16.2" x14ac:dyDescent="0.4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</row>
    <row r="880" spans="2:12" ht="16.2" x14ac:dyDescent="0.4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</row>
    <row r="881" spans="2:12" ht="16.2" x14ac:dyDescent="0.4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</row>
    <row r="882" spans="2:12" ht="16.2" x14ac:dyDescent="0.4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</row>
    <row r="883" spans="2:12" ht="16.2" x14ac:dyDescent="0.4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</row>
    <row r="884" spans="2:12" ht="16.2" x14ac:dyDescent="0.4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</row>
    <row r="885" spans="2:12" ht="16.2" x14ac:dyDescent="0.4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</row>
    <row r="886" spans="2:12" ht="16.2" x14ac:dyDescent="0.4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</row>
    <row r="887" spans="2:12" ht="16.2" x14ac:dyDescent="0.4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</row>
    <row r="888" spans="2:12" ht="16.2" x14ac:dyDescent="0.4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</row>
    <row r="889" spans="2:12" ht="16.2" x14ac:dyDescent="0.4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</row>
    <row r="890" spans="2:12" ht="16.2" x14ac:dyDescent="0.4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</row>
    <row r="891" spans="2:12" ht="16.2" x14ac:dyDescent="0.4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</row>
    <row r="892" spans="2:12" ht="16.2" x14ac:dyDescent="0.4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</row>
    <row r="893" spans="2:12" ht="16.2" x14ac:dyDescent="0.4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</row>
    <row r="894" spans="2:12" ht="16.2" x14ac:dyDescent="0.4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</row>
    <row r="895" spans="2:12" ht="16.2" x14ac:dyDescent="0.4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</row>
    <row r="896" spans="2:12" ht="16.2" x14ac:dyDescent="0.4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</row>
    <row r="897" spans="2:12" ht="16.2" x14ac:dyDescent="0.4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</row>
    <row r="898" spans="2:12" ht="16.2" x14ac:dyDescent="0.4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</row>
    <row r="899" spans="2:12" ht="16.2" x14ac:dyDescent="0.4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</row>
    <row r="900" spans="2:12" ht="16.2" x14ac:dyDescent="0.4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</row>
    <row r="901" spans="2:12" ht="16.2" x14ac:dyDescent="0.4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</row>
    <row r="902" spans="2:12" ht="16.2" x14ac:dyDescent="0.4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</row>
    <row r="903" spans="2:12" ht="16.2" x14ac:dyDescent="0.4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</row>
    <row r="904" spans="2:12" ht="16.2" x14ac:dyDescent="0.4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</row>
    <row r="905" spans="2:12" ht="16.2" x14ac:dyDescent="0.4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</row>
    <row r="906" spans="2:12" ht="16.2" x14ac:dyDescent="0.4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</row>
    <row r="907" spans="2:12" ht="16.2" x14ac:dyDescent="0.4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</row>
    <row r="908" spans="2:12" ht="16.2" x14ac:dyDescent="0.4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</row>
    <row r="909" spans="2:12" ht="16.2" x14ac:dyDescent="0.4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</row>
    <row r="910" spans="2:12" ht="16.2" x14ac:dyDescent="0.4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</row>
    <row r="911" spans="2:12" ht="16.2" x14ac:dyDescent="0.4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</row>
    <row r="912" spans="2:12" ht="16.2" x14ac:dyDescent="0.4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</row>
    <row r="913" spans="2:12" ht="16.2" x14ac:dyDescent="0.4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</row>
    <row r="914" spans="2:12" ht="16.2" x14ac:dyDescent="0.4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</row>
    <row r="915" spans="2:12" ht="16.2" x14ac:dyDescent="0.4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</row>
    <row r="916" spans="2:12" ht="16.2" x14ac:dyDescent="0.4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</row>
    <row r="917" spans="2:12" ht="16.2" x14ac:dyDescent="0.4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</row>
    <row r="918" spans="2:12" ht="16.2" x14ac:dyDescent="0.4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</row>
    <row r="919" spans="2:12" ht="16.2" x14ac:dyDescent="0.4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</row>
    <row r="920" spans="2:12" ht="16.2" x14ac:dyDescent="0.4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</row>
    <row r="921" spans="2:12" ht="16.2" x14ac:dyDescent="0.4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</row>
    <row r="922" spans="2:12" ht="16.2" x14ac:dyDescent="0.4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</row>
    <row r="923" spans="2:12" ht="16.2" x14ac:dyDescent="0.4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</row>
    <row r="924" spans="2:12" ht="16.2" x14ac:dyDescent="0.4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</row>
    <row r="925" spans="2:12" ht="16.2" x14ac:dyDescent="0.4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</row>
    <row r="926" spans="2:12" ht="16.2" x14ac:dyDescent="0.4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</row>
    <row r="927" spans="2:12" ht="16.2" x14ac:dyDescent="0.4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</row>
    <row r="928" spans="2:12" ht="16.2" x14ac:dyDescent="0.4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</row>
    <row r="929" spans="2:12" ht="16.2" x14ac:dyDescent="0.4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</row>
    <row r="930" spans="2:12" ht="16.2" x14ac:dyDescent="0.4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</row>
    <row r="931" spans="2:12" ht="16.2" x14ac:dyDescent="0.4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</row>
    <row r="932" spans="2:12" ht="16.2" x14ac:dyDescent="0.4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</row>
    <row r="933" spans="2:12" ht="16.2" x14ac:dyDescent="0.4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</row>
    <row r="934" spans="2:12" ht="16.2" x14ac:dyDescent="0.4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</row>
    <row r="935" spans="2:12" ht="16.2" x14ac:dyDescent="0.4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</row>
    <row r="936" spans="2:12" ht="16.2" x14ac:dyDescent="0.4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</row>
    <row r="937" spans="2:12" ht="16.2" x14ac:dyDescent="0.4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</row>
    <row r="938" spans="2:12" ht="16.2" x14ac:dyDescent="0.4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</row>
    <row r="939" spans="2:12" ht="16.2" x14ac:dyDescent="0.4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</row>
    <row r="940" spans="2:12" ht="16.2" x14ac:dyDescent="0.4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</row>
    <row r="941" spans="2:12" ht="16.2" x14ac:dyDescent="0.4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</row>
    <row r="942" spans="2:12" ht="16.2" x14ac:dyDescent="0.4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</row>
    <row r="943" spans="2:12" ht="16.2" x14ac:dyDescent="0.4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</row>
    <row r="944" spans="2:12" ht="16.2" x14ac:dyDescent="0.4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</row>
    <row r="945" spans="2:12" ht="16.2" x14ac:dyDescent="0.4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</row>
    <row r="946" spans="2:12" ht="16.2" x14ac:dyDescent="0.4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</row>
    <row r="947" spans="2:12" ht="16.2" x14ac:dyDescent="0.4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</row>
    <row r="948" spans="2:12" ht="16.2" x14ac:dyDescent="0.4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</row>
    <row r="949" spans="2:12" ht="16.2" x14ac:dyDescent="0.4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</row>
    <row r="950" spans="2:12" ht="16.2" x14ac:dyDescent="0.4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</row>
    <row r="951" spans="2:12" ht="16.2" x14ac:dyDescent="0.4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</row>
    <row r="952" spans="2:12" ht="16.2" x14ac:dyDescent="0.4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</row>
    <row r="953" spans="2:12" ht="16.2" x14ac:dyDescent="0.4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</row>
    <row r="954" spans="2:12" ht="16.2" x14ac:dyDescent="0.4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</row>
    <row r="955" spans="2:12" ht="16.2" x14ac:dyDescent="0.4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</row>
    <row r="956" spans="2:12" ht="16.2" x14ac:dyDescent="0.4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</row>
    <row r="957" spans="2:12" ht="16.2" x14ac:dyDescent="0.4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</row>
    <row r="958" spans="2:12" ht="16.2" x14ac:dyDescent="0.4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</row>
    <row r="959" spans="2:12" ht="16.2" x14ac:dyDescent="0.4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</row>
    <row r="960" spans="2:12" ht="16.2" x14ac:dyDescent="0.4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</row>
    <row r="961" spans="2:12" ht="16.2" x14ac:dyDescent="0.4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</row>
    <row r="962" spans="2:12" ht="16.2" x14ac:dyDescent="0.4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</row>
    <row r="963" spans="2:12" ht="16.2" x14ac:dyDescent="0.4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</row>
    <row r="964" spans="2:12" ht="16.2" x14ac:dyDescent="0.4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</row>
    <row r="965" spans="2:12" ht="16.2" x14ac:dyDescent="0.4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</row>
    <row r="966" spans="2:12" ht="16.2" x14ac:dyDescent="0.4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</row>
    <row r="967" spans="2:12" ht="16.2" x14ac:dyDescent="0.4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</row>
    <row r="968" spans="2:12" ht="16.2" x14ac:dyDescent="0.4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</row>
    <row r="969" spans="2:12" ht="16.2" x14ac:dyDescent="0.4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</row>
    <row r="970" spans="2:12" ht="16.2" x14ac:dyDescent="0.4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</row>
    <row r="971" spans="2:12" ht="16.2" x14ac:dyDescent="0.4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</row>
    <row r="972" spans="2:12" ht="16.2" x14ac:dyDescent="0.4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</row>
    <row r="973" spans="2:12" ht="16.2" x14ac:dyDescent="0.4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</row>
    <row r="974" spans="2:12" ht="16.2" x14ac:dyDescent="0.4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</row>
    <row r="975" spans="2:12" ht="16.2" x14ac:dyDescent="0.4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</row>
    <row r="976" spans="2:12" ht="16.2" x14ac:dyDescent="0.4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</row>
    <row r="977" spans="2:12" ht="16.2" x14ac:dyDescent="0.4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</row>
    <row r="978" spans="2:12" ht="16.2" x14ac:dyDescent="0.4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</row>
    <row r="979" spans="2:12" ht="16.2" x14ac:dyDescent="0.4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</row>
    <row r="980" spans="2:12" ht="16.2" x14ac:dyDescent="0.4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</row>
    <row r="981" spans="2:12" ht="16.2" x14ac:dyDescent="0.4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</row>
    <row r="982" spans="2:12" ht="16.2" x14ac:dyDescent="0.4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</row>
    <row r="983" spans="2:12" ht="16.2" x14ac:dyDescent="0.4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</row>
    <row r="984" spans="2:12" ht="16.2" x14ac:dyDescent="0.4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</row>
    <row r="985" spans="2:12" ht="16.2" x14ac:dyDescent="0.4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</row>
    <row r="986" spans="2:12" ht="16.2" x14ac:dyDescent="0.4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</row>
    <row r="987" spans="2:12" ht="16.2" x14ac:dyDescent="0.4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</row>
    <row r="988" spans="2:12" ht="16.2" x14ac:dyDescent="0.4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</row>
    <row r="989" spans="2:12" ht="16.2" x14ac:dyDescent="0.4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</row>
    <row r="990" spans="2:12" ht="16.2" x14ac:dyDescent="0.4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</row>
    <row r="991" spans="2:12" ht="16.2" x14ac:dyDescent="0.4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</row>
    <row r="992" spans="2:12" ht="16.2" x14ac:dyDescent="0.4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</row>
    <row r="993" spans="2:12" ht="16.2" x14ac:dyDescent="0.4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</row>
    <row r="994" spans="2:12" ht="16.2" x14ac:dyDescent="0.4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</row>
    <row r="995" spans="2:12" ht="16.2" x14ac:dyDescent="0.4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</row>
    <row r="996" spans="2:12" ht="16.2" x14ac:dyDescent="0.4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</row>
    <row r="997" spans="2:12" ht="16.2" x14ac:dyDescent="0.4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</row>
    <row r="998" spans="2:12" ht="16.2" x14ac:dyDescent="0.4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</row>
    <row r="999" spans="2:12" ht="16.2" x14ac:dyDescent="0.4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</row>
    <row r="1000" spans="2:12" ht="16.2" x14ac:dyDescent="0.4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</row>
    <row r="1001" spans="2:12" ht="16.2" x14ac:dyDescent="0.4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</row>
    <row r="1002" spans="2:12" ht="16.2" x14ac:dyDescent="0.4"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</row>
    <row r="1003" spans="2:12" ht="16.2" x14ac:dyDescent="0.4"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</row>
    <row r="1004" spans="2:12" ht="16.2" x14ac:dyDescent="0.4"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</row>
    <row r="1005" spans="2:12" ht="16.2" x14ac:dyDescent="0.4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</row>
    <row r="1006" spans="2:12" ht="16.2" x14ac:dyDescent="0.4"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</row>
    <row r="1007" spans="2:12" ht="16.2" x14ac:dyDescent="0.4"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</row>
    <row r="1008" spans="2:12" ht="16.2" x14ac:dyDescent="0.4"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</row>
    <row r="1009" spans="2:12" ht="16.2" x14ac:dyDescent="0.4"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</row>
    <row r="1010" spans="2:12" ht="16.2" x14ac:dyDescent="0.4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</row>
    <row r="1011" spans="2:12" ht="16.2" x14ac:dyDescent="0.4"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</row>
    <row r="1012" spans="2:12" ht="16.2" x14ac:dyDescent="0.4"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</row>
    <row r="1013" spans="2:12" ht="16.2" x14ac:dyDescent="0.4"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</row>
    <row r="1014" spans="2:12" ht="16.2" x14ac:dyDescent="0.4"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</row>
    <row r="1015" spans="2:12" ht="16.2" x14ac:dyDescent="0.4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</row>
    <row r="1016" spans="2:12" ht="16.2" x14ac:dyDescent="0.4"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</row>
    <row r="1017" spans="2:12" ht="16.2" x14ac:dyDescent="0.4"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</row>
    <row r="1018" spans="2:12" ht="16.2" x14ac:dyDescent="0.4"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</row>
    <row r="1019" spans="2:12" ht="16.2" x14ac:dyDescent="0.4"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</row>
    <row r="1020" spans="2:12" ht="16.2" x14ac:dyDescent="0.4"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</row>
    <row r="1021" spans="2:12" ht="15.75" customHeight="1" x14ac:dyDescent="0.4"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</row>
    <row r="1022" spans="2:12" ht="15.75" customHeight="1" x14ac:dyDescent="0.4"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</row>
    <row r="1023" spans="2:12" ht="15.75" customHeight="1" x14ac:dyDescent="0.4"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</row>
    <row r="1024" spans="2:12" ht="15.75" customHeight="1" x14ac:dyDescent="0.4"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</row>
    <row r="1025" spans="2:12" ht="15.75" customHeight="1" x14ac:dyDescent="0.4"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</row>
    <row r="1026" spans="2:12" ht="15.75" customHeight="1" x14ac:dyDescent="0.4"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</row>
    <row r="1027" spans="2:12" ht="15.75" customHeight="1" x14ac:dyDescent="0.4"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</row>
    <row r="1028" spans="2:12" ht="15.75" customHeight="1" x14ac:dyDescent="0.4"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</row>
    <row r="1029" spans="2:12" ht="15.75" customHeight="1" x14ac:dyDescent="0.4"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</row>
    <row r="1030" spans="2:12" ht="15.75" customHeight="1" x14ac:dyDescent="0.4"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</row>
    <row r="1031" spans="2:12" ht="15.75" customHeight="1" x14ac:dyDescent="0.4"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</row>
    <row r="1032" spans="2:12" ht="15.75" customHeight="1" x14ac:dyDescent="0.4"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</row>
    <row r="1033" spans="2:12" ht="15.75" customHeight="1" x14ac:dyDescent="0.4"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</row>
    <row r="1034" spans="2:12" ht="15.75" customHeight="1" x14ac:dyDescent="0.4"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</row>
    <row r="1035" spans="2:12" ht="15.75" customHeight="1" x14ac:dyDescent="0.4"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</row>
    <row r="1036" spans="2:12" ht="15.75" customHeight="1" x14ac:dyDescent="0.4"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</row>
    <row r="1037" spans="2:12" ht="15.75" customHeight="1" x14ac:dyDescent="0.4"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</row>
    <row r="1038" spans="2:12" ht="15.75" customHeight="1" x14ac:dyDescent="0.4"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</row>
    <row r="1039" spans="2:12" ht="15.75" customHeight="1" x14ac:dyDescent="0.4"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</row>
    <row r="1040" spans="2:12" ht="15.75" customHeight="1" x14ac:dyDescent="0.4"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</row>
    <row r="1041" spans="2:12" ht="15.75" customHeight="1" x14ac:dyDescent="0.4"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</row>
    <row r="1042" spans="2:12" ht="15.75" customHeight="1" x14ac:dyDescent="0.4"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</row>
    <row r="1043" spans="2:12" ht="15.75" customHeight="1" x14ac:dyDescent="0.4"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</row>
    <row r="1044" spans="2:12" ht="15.75" customHeight="1" x14ac:dyDescent="0.4"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</row>
    <row r="1045" spans="2:12" ht="15.75" customHeight="1" x14ac:dyDescent="0.4"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</row>
    <row r="1046" spans="2:12" ht="15.75" customHeight="1" x14ac:dyDescent="0.4"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</row>
    <row r="1047" spans="2:12" ht="15.75" customHeight="1" x14ac:dyDescent="0.4"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</row>
    <row r="1048" spans="2:12" ht="15.75" customHeight="1" x14ac:dyDescent="0.4"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</row>
    <row r="1049" spans="2:12" ht="15.75" customHeight="1" x14ac:dyDescent="0.4"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</row>
    <row r="1050" spans="2:12" ht="15.75" customHeight="1" x14ac:dyDescent="0.4"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</row>
    <row r="1051" spans="2:12" ht="15.75" customHeight="1" x14ac:dyDescent="0.4"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</row>
    <row r="1052" spans="2:12" ht="15.75" customHeight="1" x14ac:dyDescent="0.4"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</row>
    <row r="1053" spans="2:12" ht="15.75" customHeight="1" x14ac:dyDescent="0.4"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</row>
    <row r="1054" spans="2:12" ht="15.75" customHeight="1" x14ac:dyDescent="0.4"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</row>
    <row r="1055" spans="2:12" ht="15.75" customHeight="1" x14ac:dyDescent="0.4"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</row>
    <row r="1056" spans="2:12" ht="15.75" customHeight="1" x14ac:dyDescent="0.4"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</row>
    <row r="1057" spans="2:12" ht="15.75" customHeight="1" x14ac:dyDescent="0.4"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</row>
    <row r="1058" spans="2:12" ht="15.75" customHeight="1" x14ac:dyDescent="0.4"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</row>
    <row r="1059" spans="2:12" ht="15.75" customHeight="1" x14ac:dyDescent="0.4"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</row>
    <row r="1060" spans="2:12" ht="15.75" customHeight="1" x14ac:dyDescent="0.4"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</row>
    <row r="1061" spans="2:12" ht="15.75" customHeight="1" x14ac:dyDescent="0.4"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</row>
    <row r="1062" spans="2:12" ht="15.75" customHeight="1" x14ac:dyDescent="0.4"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</row>
    <row r="1063" spans="2:12" ht="15.75" customHeight="1" x14ac:dyDescent="0.4"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</row>
    <row r="1064" spans="2:12" ht="15.75" customHeight="1" x14ac:dyDescent="0.4"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</row>
    <row r="1065" spans="2:12" ht="15.75" customHeight="1" x14ac:dyDescent="0.4"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</row>
    <row r="1066" spans="2:12" ht="15.75" customHeight="1" x14ac:dyDescent="0.4"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</row>
    <row r="1067" spans="2:12" ht="15.75" customHeight="1" x14ac:dyDescent="0.4"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</row>
    <row r="1068" spans="2:12" ht="15.75" customHeight="1" x14ac:dyDescent="0.4"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</row>
    <row r="1069" spans="2:12" ht="15.75" customHeight="1" x14ac:dyDescent="0.4"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</row>
  </sheetData>
  <mergeCells count="6">
    <mergeCell ref="M3:Q3"/>
    <mergeCell ref="A1:Q2"/>
    <mergeCell ref="M5:M7"/>
    <mergeCell ref="M8:M10"/>
    <mergeCell ref="A3:E3"/>
    <mergeCell ref="G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BBCA</vt:lpstr>
      <vt:lpstr>BMRI</vt:lpstr>
      <vt:lpstr>BBNI</vt:lpstr>
      <vt:lpstr>BBRI</vt:lpstr>
      <vt:lpstr>Banking Comparison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Budiman Budiman</cp:lastModifiedBy>
  <dcterms:modified xsi:type="dcterms:W3CDTF">2023-05-15T11:50:30Z</dcterms:modified>
</cp:coreProperties>
</file>