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omments4.xml" ContentType="application/vnd.openxmlformats-officedocument.spreadsheetml.comment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EDUCATION\02-Nicolaus Copernicus University\02-Year\02-Summer Semester\APT\"/>
    </mc:Choice>
  </mc:AlternateContent>
  <xr:revisionPtr revIDLastSave="0" documentId="13_ncr:1_{89252184-316F-4AD8-8218-8458111CED5D}" xr6:coauthVersionLast="47" xr6:coauthVersionMax="47" xr10:uidLastSave="{00000000-0000-0000-0000-000000000000}"/>
  <bookViews>
    <workbookView xWindow="-108" yWindow="-108" windowWidth="23256" windowHeight="12456" firstSheet="5" activeTab="9" xr2:uid="{00000000-000D-0000-FFFF-FFFF00000000}"/>
  </bookViews>
  <sheets>
    <sheet name="Team" sheetId="8" r:id="rId1"/>
    <sheet name="Raw Data" sheetId="5" r:id="rId2"/>
    <sheet name="Monthly Returns" sheetId="7" r:id="rId3"/>
    <sheet name="15-Mar-23" sheetId="10" r:id="rId4"/>
    <sheet name="29-Mar-23" sheetId="11" r:id="rId5"/>
    <sheet name="05-Apr-23" sheetId="12" r:id="rId6"/>
    <sheet name="Covariance" sheetId="14" r:id="rId7"/>
    <sheet name="Short-sell-not-allowed" sheetId="15" r:id="rId8"/>
    <sheet name="Short-sell-allowed" sheetId="17" r:id="rId9"/>
    <sheet name="Single-index-model" sheetId="22" r:id="rId10"/>
  </sheets>
  <definedNames>
    <definedName name="solver_adj" localSheetId="3" hidden="1">'15-Mar-23'!$T$89</definedName>
    <definedName name="solver_adj" localSheetId="8" hidden="1">'Short-sell-allowed'!$D$71:$I$71</definedName>
    <definedName name="solver_adj" localSheetId="7" hidden="1">'Short-sell-not-allowed'!$U$14:$U$19</definedName>
    <definedName name="solver_cvg" localSheetId="3" hidden="1">0.0001</definedName>
    <definedName name="solver_cvg" localSheetId="8" hidden="1">0.0001</definedName>
    <definedName name="solver_cvg" localSheetId="7" hidden="1">0.0001</definedName>
    <definedName name="solver_drv" localSheetId="3" hidden="1">1</definedName>
    <definedName name="solver_drv" localSheetId="8" hidden="1">1</definedName>
    <definedName name="solver_drv" localSheetId="7" hidden="1">1</definedName>
    <definedName name="solver_eng" localSheetId="3" hidden="1">1</definedName>
    <definedName name="solver_eng" localSheetId="8" hidden="1">1</definedName>
    <definedName name="solver_eng" localSheetId="7" hidden="1">1</definedName>
    <definedName name="solver_est" localSheetId="3" hidden="1">1</definedName>
    <definedName name="solver_est" localSheetId="8" hidden="1">1</definedName>
    <definedName name="solver_est" localSheetId="7" hidden="1">1</definedName>
    <definedName name="solver_itr" localSheetId="3" hidden="1">2147483647</definedName>
    <definedName name="solver_itr" localSheetId="8" hidden="1">2147483647</definedName>
    <definedName name="solver_itr" localSheetId="7" hidden="1">2147483647</definedName>
    <definedName name="solver_lhs1" localSheetId="3" hidden="1">'15-Mar-23'!$T$89</definedName>
    <definedName name="solver_lhs1" localSheetId="8" hidden="1">'Short-sell-allowed'!$B$71</definedName>
    <definedName name="solver_lhs1" localSheetId="7" hidden="1">'Short-sell-not-allowed'!$U$14:$U$19</definedName>
    <definedName name="solver_lhs2" localSheetId="3" hidden="1">'15-Mar-23'!$T$89</definedName>
    <definedName name="solver_lhs2" localSheetId="8" hidden="1">'Short-sell-allowed'!$J$71</definedName>
    <definedName name="solver_lhs2" localSheetId="7" hidden="1">'Short-sell-not-allowed'!$U$20</definedName>
    <definedName name="solver_lhs3" localSheetId="8" hidden="1">'Short-sell-allowed'!$U$20</definedName>
    <definedName name="solver_lhs3" localSheetId="7" hidden="1">'Short-sell-not-allowed'!$S$14:$S$19</definedName>
    <definedName name="solver_mip" localSheetId="3" hidden="1">2147483647</definedName>
    <definedName name="solver_mip" localSheetId="8" hidden="1">2147483647</definedName>
    <definedName name="solver_mip" localSheetId="7" hidden="1">2147483647</definedName>
    <definedName name="solver_mni" localSheetId="3" hidden="1">30</definedName>
    <definedName name="solver_mni" localSheetId="8" hidden="1">30</definedName>
    <definedName name="solver_mni" localSheetId="7" hidden="1">30</definedName>
    <definedName name="solver_mrt" localSheetId="3" hidden="1">0.075</definedName>
    <definedName name="solver_mrt" localSheetId="8" hidden="1">0.075</definedName>
    <definedName name="solver_mrt" localSheetId="7" hidden="1">0.075</definedName>
    <definedName name="solver_msl" localSheetId="3" hidden="1">2</definedName>
    <definedName name="solver_msl" localSheetId="8" hidden="1">2</definedName>
    <definedName name="solver_msl" localSheetId="7" hidden="1">2</definedName>
    <definedName name="solver_neg" localSheetId="3" hidden="1">1</definedName>
    <definedName name="solver_neg" localSheetId="8" hidden="1">2</definedName>
    <definedName name="solver_neg" localSheetId="7" hidden="1">1</definedName>
    <definedName name="solver_nod" localSheetId="3" hidden="1">2147483647</definedName>
    <definedName name="solver_nod" localSheetId="8" hidden="1">2147483647</definedName>
    <definedName name="solver_nod" localSheetId="7" hidden="1">2147483647</definedName>
    <definedName name="solver_num" localSheetId="3" hidden="1">2</definedName>
    <definedName name="solver_num" localSheetId="8" hidden="1">2</definedName>
    <definedName name="solver_num" localSheetId="7" hidden="1">2</definedName>
    <definedName name="solver_nwt" localSheetId="3" hidden="1">1</definedName>
    <definedName name="solver_nwt" localSheetId="8" hidden="1">1</definedName>
    <definedName name="solver_nwt" localSheetId="7" hidden="1">1</definedName>
    <definedName name="solver_opt" localSheetId="3" hidden="1">'15-Mar-23'!$T$88</definedName>
    <definedName name="solver_opt" localSheetId="8" hidden="1">'Short-sell-allowed'!$A$71</definedName>
    <definedName name="solver_opt" localSheetId="7" hidden="1">'Short-sell-not-allowed'!$U$23</definedName>
    <definedName name="solver_pre" localSheetId="3" hidden="1">0.000001</definedName>
    <definedName name="solver_pre" localSheetId="8" hidden="1">0.000001</definedName>
    <definedName name="solver_pre" localSheetId="7" hidden="1">0.000001</definedName>
    <definedName name="solver_rbv" localSheetId="3" hidden="1">1</definedName>
    <definedName name="solver_rbv" localSheetId="8" hidden="1">1</definedName>
    <definedName name="solver_rbv" localSheetId="7" hidden="1">1</definedName>
    <definedName name="solver_rel1" localSheetId="3" hidden="1">1</definedName>
    <definedName name="solver_rel1" localSheetId="8" hidden="1">2</definedName>
    <definedName name="solver_rel1" localSheetId="7" hidden="1">3</definedName>
    <definedName name="solver_rel2" localSheetId="3" hidden="1">3</definedName>
    <definedName name="solver_rel2" localSheetId="8" hidden="1">2</definedName>
    <definedName name="solver_rel2" localSheetId="7" hidden="1">2</definedName>
    <definedName name="solver_rel3" localSheetId="8" hidden="1">2</definedName>
    <definedName name="solver_rel3" localSheetId="7" hidden="1">3</definedName>
    <definedName name="solver_rhs1" localSheetId="3" hidden="1">1</definedName>
    <definedName name="solver_rhs1" localSheetId="8" hidden="1">'Short-sell-allowed'!$C$71</definedName>
    <definedName name="solver_rhs1" localSheetId="7" hidden="1">0</definedName>
    <definedName name="solver_rhs2" localSheetId="3" hidden="1">0</definedName>
    <definedName name="solver_rhs2" localSheetId="8" hidden="1">1</definedName>
    <definedName name="solver_rhs2" localSheetId="7" hidden="1">1</definedName>
    <definedName name="solver_rhs3" localSheetId="8" hidden="1">1</definedName>
    <definedName name="solver_rhs3" localSheetId="7" hidden="1">0</definedName>
    <definedName name="solver_rlx" localSheetId="3" hidden="1">2</definedName>
    <definedName name="solver_rlx" localSheetId="8" hidden="1">2</definedName>
    <definedName name="solver_rlx" localSheetId="7" hidden="1">2</definedName>
    <definedName name="solver_rsd" localSheetId="3" hidden="1">0</definedName>
    <definedName name="solver_rsd" localSheetId="8" hidden="1">0</definedName>
    <definedName name="solver_rsd" localSheetId="7" hidden="1">0</definedName>
    <definedName name="solver_scl" localSheetId="3" hidden="1">1</definedName>
    <definedName name="solver_scl" localSheetId="8" hidden="1">1</definedName>
    <definedName name="solver_scl" localSheetId="7" hidden="1">1</definedName>
    <definedName name="solver_sho" localSheetId="3" hidden="1">2</definedName>
    <definedName name="solver_sho" localSheetId="8" hidden="1">2</definedName>
    <definedName name="solver_sho" localSheetId="7" hidden="1">2</definedName>
    <definedName name="solver_ssz" localSheetId="3" hidden="1">100</definedName>
    <definedName name="solver_ssz" localSheetId="8" hidden="1">100</definedName>
    <definedName name="solver_ssz" localSheetId="7" hidden="1">100</definedName>
    <definedName name="solver_tim" localSheetId="3" hidden="1">2147483647</definedName>
    <definedName name="solver_tim" localSheetId="8" hidden="1">2147483647</definedName>
    <definedName name="solver_tim" localSheetId="7" hidden="1">2147483647</definedName>
    <definedName name="solver_tol" localSheetId="3" hidden="1">0.01</definedName>
    <definedName name="solver_tol" localSheetId="8" hidden="1">0.01</definedName>
    <definedName name="solver_tol" localSheetId="7" hidden="1">0.01</definedName>
    <definedName name="solver_typ" localSheetId="3" hidden="1">3</definedName>
    <definedName name="solver_typ" localSheetId="8" hidden="1">2</definedName>
    <definedName name="solver_typ" localSheetId="7" hidden="1">1</definedName>
    <definedName name="solver_val" localSheetId="3" hidden="1">0.05</definedName>
    <definedName name="solver_val" localSheetId="8" hidden="1">0</definedName>
    <definedName name="solver_val" localSheetId="7" hidden="1">0</definedName>
    <definedName name="solver_ver" localSheetId="3" hidden="1">3</definedName>
    <definedName name="solver_ver" localSheetId="8" hidden="1">3</definedName>
    <definedName name="solver_ver" localSheetId="7" hidden="1">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14" i="22" l="1"/>
  <c r="J15" i="22"/>
  <c r="L15" i="22" s="1"/>
  <c r="J16" i="22"/>
  <c r="J17" i="22"/>
  <c r="J18" i="22"/>
  <c r="J19" i="22"/>
  <c r="J14" i="22"/>
  <c r="L19" i="22"/>
  <c r="L18" i="22"/>
  <c r="L17" i="22"/>
  <c r="L16" i="22"/>
  <c r="L9" i="22"/>
  <c r="L4" i="22"/>
  <c r="L5" i="22"/>
  <c r="L6" i="22"/>
  <c r="L7" i="22"/>
  <c r="L8" i="22"/>
  <c r="L3" i="22"/>
  <c r="J8" i="22"/>
  <c r="J7" i="22"/>
  <c r="J6" i="22"/>
  <c r="J5" i="22"/>
  <c r="J4" i="22"/>
  <c r="J3" i="22"/>
  <c r="L20" i="22" l="1"/>
  <c r="U9" i="17" l="1"/>
  <c r="U8" i="17"/>
  <c r="U6" i="17" a="1"/>
  <c r="U6" i="17"/>
  <c r="U5" i="17" a="1"/>
  <c r="U5" i="17" s="1"/>
  <c r="U4" i="17"/>
  <c r="H198" i="17"/>
  <c r="H167" i="17"/>
  <c r="H137" i="17"/>
  <c r="H107" i="17"/>
  <c r="B107" i="17"/>
  <c r="A107" i="17"/>
  <c r="A106" i="17"/>
  <c r="J84" i="17"/>
  <c r="A84" i="17" a="1"/>
  <c r="A84" i="17" s="1"/>
  <c r="J83" i="17"/>
  <c r="A83" i="17" a="1"/>
  <c r="A83" i="17" s="1"/>
  <c r="J82" i="17"/>
  <c r="A82" i="17" a="1"/>
  <c r="A82" i="17" s="1"/>
  <c r="J81" i="17"/>
  <c r="A81" i="17" a="1"/>
  <c r="A81" i="17" s="1"/>
  <c r="J80" i="17"/>
  <c r="A80" i="17" a="1"/>
  <c r="A80" i="17" s="1"/>
  <c r="J79" i="17"/>
  <c r="A79" i="17" a="1"/>
  <c r="A79" i="17" s="1"/>
  <c r="J78" i="17"/>
  <c r="A78" i="17" a="1"/>
  <c r="A78" i="17" s="1"/>
  <c r="J77" i="17"/>
  <c r="A77" i="17" a="1"/>
  <c r="A77" i="17" s="1"/>
  <c r="J76" i="17"/>
  <c r="A76" i="17" a="1"/>
  <c r="A76" i="17" s="1"/>
  <c r="J75" i="17"/>
  <c r="A75" i="17" a="1"/>
  <c r="A75" i="17" s="1"/>
  <c r="J74" i="17"/>
  <c r="A74" i="17" a="1"/>
  <c r="A74" i="17" s="1"/>
  <c r="J73" i="17"/>
  <c r="A73" i="17" a="1"/>
  <c r="A73" i="17" s="1"/>
  <c r="J72" i="17"/>
  <c r="A72" i="17" a="1"/>
  <c r="A72" i="17" s="1"/>
  <c r="J71" i="17"/>
  <c r="A71" i="17" a="1"/>
  <c r="A71" i="17" s="1"/>
  <c r="I70" i="17"/>
  <c r="H70" i="17"/>
  <c r="G70" i="17"/>
  <c r="F70" i="17"/>
  <c r="E70" i="17"/>
  <c r="D70" i="17"/>
  <c r="I69" i="17"/>
  <c r="C71" i="17" s="1"/>
  <c r="H69" i="17"/>
  <c r="G69" i="17"/>
  <c r="B74" i="17" s="1"/>
  <c r="F69" i="17"/>
  <c r="E69" i="17"/>
  <c r="B71" i="17" s="1"/>
  <c r="D69" i="17"/>
  <c r="B81" i="17" s="1"/>
  <c r="I68" i="17"/>
  <c r="H68" i="17"/>
  <c r="G68" i="17"/>
  <c r="F68" i="17"/>
  <c r="E68" i="17"/>
  <c r="D68" i="17"/>
  <c r="U22" i="17" a="1"/>
  <c r="U22" i="17" s="1"/>
  <c r="A59" i="17" s="1"/>
  <c r="S22" i="17" a="1"/>
  <c r="S22" i="17" s="1"/>
  <c r="S3" i="17" s="1"/>
  <c r="Q22" i="17" a="1"/>
  <c r="Q22" i="17" s="1"/>
  <c r="Q6" i="17" s="1"/>
  <c r="O22" i="17" a="1"/>
  <c r="O22" i="17" s="1"/>
  <c r="O3" i="17" s="1"/>
  <c r="U21" i="17"/>
  <c r="S21" i="17"/>
  <c r="Q21" i="17"/>
  <c r="Q3" i="17" s="1"/>
  <c r="O21" i="17"/>
  <c r="U20" i="17"/>
  <c r="U7" i="17" s="1"/>
  <c r="S20" i="17"/>
  <c r="S5" i="17" s="1"/>
  <c r="Q20" i="17"/>
  <c r="O20" i="17"/>
  <c r="G14" i="17"/>
  <c r="F14" i="17"/>
  <c r="E14" i="17"/>
  <c r="D14" i="17"/>
  <c r="C14" i="17"/>
  <c r="B14" i="17"/>
  <c r="D11" i="17"/>
  <c r="C11" i="17"/>
  <c r="E10" i="17"/>
  <c r="D10" i="17"/>
  <c r="C10" i="17"/>
  <c r="A9" i="17"/>
  <c r="Q8" i="17"/>
  <c r="O8" i="17"/>
  <c r="A8" i="17"/>
  <c r="S7" i="17"/>
  <c r="Q7" i="17"/>
  <c r="O7" i="17"/>
  <c r="A7" i="17"/>
  <c r="S6" i="17"/>
  <c r="O6" i="17"/>
  <c r="A6" i="17"/>
  <c r="Q5" i="17"/>
  <c r="O5" i="17"/>
  <c r="I5" i="17" a="1"/>
  <c r="I5" i="17" s="1"/>
  <c r="A5" i="17"/>
  <c r="S4" i="17"/>
  <c r="Q4" i="17"/>
  <c r="O4" i="17"/>
  <c r="I4" i="17"/>
  <c r="A4" i="17"/>
  <c r="U23" i="17" l="1"/>
  <c r="U3" i="17" s="1"/>
  <c r="C54" i="17"/>
  <c r="A55" i="17" s="1"/>
  <c r="A56" i="17" s="1"/>
  <c r="A57" i="17" s="1"/>
  <c r="A58" i="17" s="1"/>
  <c r="B79" i="17"/>
  <c r="B72" i="17"/>
  <c r="B84" i="17"/>
  <c r="B77" i="17"/>
  <c r="C84" i="17"/>
  <c r="J69" i="17" s="1"/>
  <c r="C72" i="17" s="1"/>
  <c r="C73" i="17" s="1"/>
  <c r="C74" i="17" s="1"/>
  <c r="C75" i="17" s="1"/>
  <c r="C76" i="17" s="1"/>
  <c r="C77" i="17" s="1"/>
  <c r="C78" i="17" s="1"/>
  <c r="C79" i="17" s="1"/>
  <c r="C80" i="17" s="1"/>
  <c r="C81" i="17" s="1"/>
  <c r="C82" i="17" s="1"/>
  <c r="C83" i="17" s="1"/>
  <c r="B82" i="17"/>
  <c r="B75" i="17"/>
  <c r="B80" i="17"/>
  <c r="B73" i="17"/>
  <c r="B78" i="17"/>
  <c r="B83" i="17"/>
  <c r="B76" i="17"/>
  <c r="H197" i="15"/>
  <c r="H167" i="15"/>
  <c r="H137" i="15"/>
  <c r="H107" i="15"/>
  <c r="A106" i="15"/>
  <c r="A5" i="15"/>
  <c r="A6" i="15"/>
  <c r="A7" i="15"/>
  <c r="A8" i="15"/>
  <c r="A9" i="15"/>
  <c r="A4" i="15"/>
  <c r="B107" i="15"/>
  <c r="A107" i="15"/>
  <c r="A72" i="15" a="1"/>
  <c r="A72" i="15" s="1"/>
  <c r="B72" i="15"/>
  <c r="A73" i="15" a="1"/>
  <c r="A73" i="15" s="1"/>
  <c r="B73" i="15"/>
  <c r="A74" i="15" a="1"/>
  <c r="A74" i="15" s="1"/>
  <c r="B74" i="15"/>
  <c r="A75" i="15" a="1"/>
  <c r="A75" i="15" s="1"/>
  <c r="B75" i="15"/>
  <c r="A76" i="15" a="1"/>
  <c r="A76" i="15" s="1"/>
  <c r="B76" i="15"/>
  <c r="A77" i="15" a="1"/>
  <c r="A77" i="15" s="1"/>
  <c r="B77" i="15"/>
  <c r="A78" i="15" a="1"/>
  <c r="A78" i="15" s="1"/>
  <c r="B78" i="15"/>
  <c r="A79" i="15" a="1"/>
  <c r="A79" i="15" s="1"/>
  <c r="B79" i="15"/>
  <c r="A80" i="15" a="1"/>
  <c r="A80" i="15" s="1"/>
  <c r="B80" i="15"/>
  <c r="A81" i="15" a="1"/>
  <c r="A81" i="15" s="1"/>
  <c r="B81" i="15"/>
  <c r="A82" i="15" a="1"/>
  <c r="A82" i="15" s="1"/>
  <c r="B82" i="15"/>
  <c r="A83" i="15" a="1"/>
  <c r="A83" i="15" s="1"/>
  <c r="B83" i="15"/>
  <c r="A84" i="15" a="1"/>
  <c r="A84" i="15" s="1"/>
  <c r="B84" i="15"/>
  <c r="A71" i="15" a="1"/>
  <c r="A71" i="15" s="1"/>
  <c r="B71" i="15"/>
  <c r="U8" i="15"/>
  <c r="U7" i="15"/>
  <c r="U5" i="15" a="1"/>
  <c r="U5" i="15" s="1"/>
  <c r="U4" i="15"/>
  <c r="S8" i="15"/>
  <c r="S7" i="15"/>
  <c r="S5" i="15" a="1"/>
  <c r="S5" i="15" s="1"/>
  <c r="S4" i="15"/>
  <c r="S21" i="15"/>
  <c r="S22" i="15" a="1"/>
  <c r="S22" i="15" s="1"/>
  <c r="S3" i="15" s="1"/>
  <c r="U21" i="15"/>
  <c r="A60" i="17" l="1"/>
  <c r="A61" i="17" s="1"/>
  <c r="A62" i="17" s="1"/>
  <c r="A63" i="17" s="1"/>
  <c r="A64" i="17" s="1"/>
  <c r="A65" i="17" s="1"/>
  <c r="B65" i="17" s="1"/>
  <c r="B59" i="17"/>
  <c r="B58" i="17"/>
  <c r="B57" i="17"/>
  <c r="B56" i="17"/>
  <c r="B55" i="17"/>
  <c r="B54" i="17"/>
  <c r="J84" i="15"/>
  <c r="J83" i="15"/>
  <c r="J82" i="15"/>
  <c r="J81" i="15"/>
  <c r="J80" i="15"/>
  <c r="J79" i="15"/>
  <c r="J78" i="15"/>
  <c r="J77" i="15"/>
  <c r="J76" i="15"/>
  <c r="J75" i="15"/>
  <c r="J74" i="15"/>
  <c r="J73" i="15"/>
  <c r="J72" i="15"/>
  <c r="J71" i="15"/>
  <c r="I70" i="15"/>
  <c r="H70" i="15"/>
  <c r="G70" i="15"/>
  <c r="F70" i="15"/>
  <c r="E70" i="15"/>
  <c r="D70" i="15"/>
  <c r="I69" i="15"/>
  <c r="C71" i="15" s="1"/>
  <c r="H69" i="15"/>
  <c r="G69" i="15"/>
  <c r="F69" i="15"/>
  <c r="E69" i="15"/>
  <c r="D69" i="15"/>
  <c r="C84" i="15" s="1"/>
  <c r="I68" i="15"/>
  <c r="H68" i="15"/>
  <c r="G68" i="15"/>
  <c r="F68" i="15"/>
  <c r="E68" i="15"/>
  <c r="D68" i="15"/>
  <c r="U22" i="15" a="1"/>
  <c r="U22" i="15" s="1"/>
  <c r="U23" i="15" s="1"/>
  <c r="Q21" i="15"/>
  <c r="Q3" i="15" s="1"/>
  <c r="O21" i="15"/>
  <c r="O7" i="15" s="1"/>
  <c r="U20" i="15"/>
  <c r="U6" i="15" s="1"/>
  <c r="Q20" i="15"/>
  <c r="O20" i="15"/>
  <c r="Q22" i="15" a="1"/>
  <c r="Q22" i="15" s="1"/>
  <c r="Q7" i="15" s="1"/>
  <c r="G14" i="15"/>
  <c r="F14" i="15"/>
  <c r="E14" i="15"/>
  <c r="D14" i="15"/>
  <c r="C14" i="15"/>
  <c r="B14" i="15"/>
  <c r="D11" i="15"/>
  <c r="C11" i="15"/>
  <c r="E10" i="15"/>
  <c r="D10" i="15"/>
  <c r="C10" i="15"/>
  <c r="Q9" i="15"/>
  <c r="O9" i="15"/>
  <c r="Q8" i="15"/>
  <c r="O8" i="15"/>
  <c r="Q6" i="15"/>
  <c r="O6" i="15"/>
  <c r="Q5" i="15" a="1"/>
  <c r="Q5" i="15" s="1"/>
  <c r="O5" i="15" a="1"/>
  <c r="O5" i="15" s="1"/>
  <c r="Q4" i="15"/>
  <c r="O4" i="15"/>
  <c r="I4" i="15"/>
  <c r="Q7" i="12"/>
  <c r="Q6" i="12"/>
  <c r="Q5" i="12"/>
  <c r="Q4" i="12"/>
  <c r="Q3" i="12"/>
  <c r="R3" i="11" a="1"/>
  <c r="R3" i="11" s="1"/>
  <c r="O13" i="11"/>
  <c r="S3" i="11" a="1"/>
  <c r="S3" i="11" s="1"/>
  <c r="T3" i="11" a="1"/>
  <c r="T3" i="11" s="1"/>
  <c r="U3" i="11" a="1"/>
  <c r="U3" i="11" s="1"/>
  <c r="V3" i="11" a="1"/>
  <c r="V3" i="11" s="1"/>
  <c r="W3" i="11" a="1"/>
  <c r="W3" i="11" s="1"/>
  <c r="X3" i="11" a="1"/>
  <c r="X3" i="11" s="1"/>
  <c r="Y3" i="11" a="1"/>
  <c r="Y3" i="11" s="1"/>
  <c r="Z3" i="11" a="1"/>
  <c r="Z3" i="11" s="1"/>
  <c r="AA3" i="11" a="1"/>
  <c r="AA3" i="11" s="1"/>
  <c r="AB3" i="11" a="1"/>
  <c r="AB3" i="11" s="1"/>
  <c r="AC3" i="11" a="1"/>
  <c r="AC3" i="11" s="1"/>
  <c r="AD3" i="11" a="1"/>
  <c r="AD3" i="11" s="1"/>
  <c r="O3" i="11"/>
  <c r="U84" i="10"/>
  <c r="A84" i="10" s="1"/>
  <c r="B84" i="10" s="1"/>
  <c r="T88" i="10"/>
  <c r="AC62" i="7"/>
  <c r="AC2" i="5"/>
  <c r="S88" i="10"/>
  <c r="I88" i="10"/>
  <c r="J88" i="10"/>
  <c r="K88" i="10"/>
  <c r="L88" i="10"/>
  <c r="M88" i="10"/>
  <c r="N88" i="10"/>
  <c r="O88" i="10"/>
  <c r="P88" i="10"/>
  <c r="Q88" i="10"/>
  <c r="R88" i="10"/>
  <c r="U88" i="10"/>
  <c r="I72" i="10" a="1"/>
  <c r="I72" i="10" s="1"/>
  <c r="C85" i="10"/>
  <c r="D85" i="10" s="1"/>
  <c r="C69" i="10"/>
  <c r="D69" i="10" s="1"/>
  <c r="A85" i="10"/>
  <c r="B85" i="10" s="1"/>
  <c r="J72" i="10" a="1"/>
  <c r="J72" i="10" s="1"/>
  <c r="K72" i="10" a="1"/>
  <c r="K72" i="10"/>
  <c r="L72" i="10" a="1"/>
  <c r="L72" i="10"/>
  <c r="M72" i="10" a="1"/>
  <c r="M72" i="10"/>
  <c r="N72" i="10" a="1"/>
  <c r="N72" i="10" s="1"/>
  <c r="O72" i="10" a="1"/>
  <c r="O72" i="10"/>
  <c r="P72" i="10" a="1"/>
  <c r="P72" i="10" s="1"/>
  <c r="Q72" i="10" a="1"/>
  <c r="Q72" i="10"/>
  <c r="R72" i="10" a="1"/>
  <c r="R72" i="10" s="1"/>
  <c r="S72" i="10" a="1"/>
  <c r="S72" i="10"/>
  <c r="U72" i="10" a="1"/>
  <c r="U72" i="10" s="1"/>
  <c r="A69" i="10"/>
  <c r="B69" i="10" s="1"/>
  <c r="K84" i="10"/>
  <c r="I85" i="10"/>
  <c r="I84" i="10"/>
  <c r="J84" i="10"/>
  <c r="L84" i="10"/>
  <c r="M84" i="10"/>
  <c r="N84" i="10"/>
  <c r="O84" i="10"/>
  <c r="P84" i="10"/>
  <c r="Q84" i="10"/>
  <c r="R84" i="10"/>
  <c r="S84" i="10"/>
  <c r="T84" i="10"/>
  <c r="J85" i="10"/>
  <c r="K85" i="10"/>
  <c r="L85" i="10"/>
  <c r="M85" i="10"/>
  <c r="N85" i="10"/>
  <c r="O85" i="10"/>
  <c r="P85" i="10"/>
  <c r="Q85" i="10"/>
  <c r="R85" i="10"/>
  <c r="S85" i="10"/>
  <c r="T85" i="10"/>
  <c r="U85" i="10"/>
  <c r="J80" i="10"/>
  <c r="K80" i="10"/>
  <c r="L80" i="10"/>
  <c r="M80" i="10"/>
  <c r="N80" i="10"/>
  <c r="O80" i="10"/>
  <c r="P80" i="10"/>
  <c r="Q80" i="10"/>
  <c r="R80" i="10"/>
  <c r="S80" i="10"/>
  <c r="U80" i="10"/>
  <c r="J81" i="10"/>
  <c r="K81" i="10"/>
  <c r="L81" i="10"/>
  <c r="N81" i="10"/>
  <c r="O81" i="10"/>
  <c r="P81" i="10"/>
  <c r="Q81" i="10"/>
  <c r="R81" i="10"/>
  <c r="S81" i="10"/>
  <c r="U81" i="10"/>
  <c r="I81" i="10"/>
  <c r="I80" i="10"/>
  <c r="J76" i="10" a="1"/>
  <c r="J76" i="10" s="1"/>
  <c r="K76" i="10" a="1"/>
  <c r="K76" i="10" s="1"/>
  <c r="L76" i="10" a="1"/>
  <c r="L76" i="10"/>
  <c r="M76" i="10" a="1"/>
  <c r="M76" i="10" s="1"/>
  <c r="N76" i="10" a="1"/>
  <c r="N76" i="10"/>
  <c r="O76" i="10" a="1"/>
  <c r="O76" i="10"/>
  <c r="P76" i="10" a="1"/>
  <c r="P76" i="10" s="1"/>
  <c r="Q76" i="10" a="1"/>
  <c r="Q76" i="10" s="1"/>
  <c r="R76" i="10" a="1"/>
  <c r="R76" i="10"/>
  <c r="S76" i="10" a="1"/>
  <c r="S76" i="10"/>
  <c r="U76" i="10" a="1"/>
  <c r="U76" i="10"/>
  <c r="J77" i="10" a="1"/>
  <c r="J77" i="10" s="1"/>
  <c r="K77" i="10" a="1"/>
  <c r="K77" i="10" s="1"/>
  <c r="L77" i="10" a="1"/>
  <c r="L77" i="10"/>
  <c r="M77" i="10" a="1"/>
  <c r="M77" i="10"/>
  <c r="N77" i="10" a="1"/>
  <c r="N77" i="10" s="1"/>
  <c r="O77" i="10" a="1"/>
  <c r="O77" i="10" s="1"/>
  <c r="P77" i="10" a="1"/>
  <c r="P77" i="10" s="1"/>
  <c r="Q77" i="10" a="1"/>
  <c r="Q77" i="10" s="1"/>
  <c r="R77" i="10" a="1"/>
  <c r="R77" i="10"/>
  <c r="S77" i="10" a="1"/>
  <c r="S77" i="10" s="1"/>
  <c r="U77" i="10" a="1"/>
  <c r="U77" i="10" s="1"/>
  <c r="J78" i="10" a="1"/>
  <c r="J78" i="10" s="1"/>
  <c r="K78" i="10" a="1"/>
  <c r="K78" i="10" s="1"/>
  <c r="L78" i="10" a="1"/>
  <c r="L78" i="10" s="1"/>
  <c r="M78" i="10" a="1"/>
  <c r="M78" i="10" s="1"/>
  <c r="N78" i="10" a="1"/>
  <c r="N78" i="10"/>
  <c r="O78" i="10" a="1"/>
  <c r="O78" i="10"/>
  <c r="P78" i="10" a="1"/>
  <c r="P78" i="10" s="1"/>
  <c r="Q78" i="10" a="1"/>
  <c r="Q78" i="10" s="1"/>
  <c r="R78" i="10" a="1"/>
  <c r="R78" i="10" s="1"/>
  <c r="S78" i="10" a="1"/>
  <c r="S78" i="10" s="1"/>
  <c r="U78" i="10" a="1"/>
  <c r="U78" i="10" s="1"/>
  <c r="I78" i="10" a="1"/>
  <c r="I78" i="10" s="1"/>
  <c r="I77" i="10" a="1"/>
  <c r="I77" i="10" s="1"/>
  <c r="I76" i="10" a="1"/>
  <c r="I76" i="10" s="1"/>
  <c r="I75" i="10" a="1"/>
  <c r="I75" i="10" s="1"/>
  <c r="J75" i="10" a="1"/>
  <c r="J75" i="10" s="1"/>
  <c r="K75" i="10" a="1"/>
  <c r="K75" i="10" s="1"/>
  <c r="L75" i="10" a="1"/>
  <c r="L75" i="10" s="1"/>
  <c r="M75" i="10" a="1"/>
  <c r="M75" i="10" s="1"/>
  <c r="M81" i="10" s="1"/>
  <c r="N75" i="10" a="1"/>
  <c r="N75" i="10" s="1"/>
  <c r="O75" i="10" a="1"/>
  <c r="O75" i="10" s="1"/>
  <c r="P75" i="10" a="1"/>
  <c r="P75" i="10" s="1"/>
  <c r="Q75" i="10" a="1"/>
  <c r="Q75" i="10" s="1"/>
  <c r="R75" i="10" a="1"/>
  <c r="R75" i="10" s="1"/>
  <c r="S75" i="10" a="1"/>
  <c r="S75" i="10" s="1"/>
  <c r="U75" i="10" a="1"/>
  <c r="U75" i="10" s="1"/>
  <c r="J71" i="10"/>
  <c r="K71" i="10"/>
  <c r="L71" i="10"/>
  <c r="M71" i="10"/>
  <c r="N71" i="10"/>
  <c r="O71" i="10"/>
  <c r="P71" i="10"/>
  <c r="Q71" i="10"/>
  <c r="R71" i="10"/>
  <c r="S71" i="10"/>
  <c r="T71" i="10"/>
  <c r="C71" i="10" s="1"/>
  <c r="D71" i="10" s="1"/>
  <c r="U71" i="10"/>
  <c r="I71" i="10"/>
  <c r="J70" i="10"/>
  <c r="K70" i="10"/>
  <c r="L70" i="10"/>
  <c r="M70" i="10"/>
  <c r="N70" i="10"/>
  <c r="O70" i="10"/>
  <c r="P70" i="10"/>
  <c r="Q70" i="10"/>
  <c r="R70" i="10"/>
  <c r="S70" i="10"/>
  <c r="T70" i="10"/>
  <c r="C70" i="10" s="1"/>
  <c r="D70" i="10" s="1"/>
  <c r="U70" i="10"/>
  <c r="I70" i="10"/>
  <c r="J69" i="10"/>
  <c r="K69" i="10"/>
  <c r="L69" i="10"/>
  <c r="M69" i="10"/>
  <c r="N69" i="10"/>
  <c r="O69" i="10"/>
  <c r="P69" i="10"/>
  <c r="Q69" i="10"/>
  <c r="R69" i="10"/>
  <c r="S69" i="10"/>
  <c r="T69" i="10"/>
  <c r="U69" i="10"/>
  <c r="I69" i="10"/>
  <c r="B62" i="17" l="1"/>
  <c r="B61" i="17"/>
  <c r="B63" i="17"/>
  <c r="B64" i="17"/>
  <c r="B60" i="17"/>
  <c r="B54" i="15"/>
  <c r="A59" i="15"/>
  <c r="C54" i="15" s="1"/>
  <c r="A55" i="15" s="1"/>
  <c r="A56" i="15" s="1"/>
  <c r="A57" i="15" s="1"/>
  <c r="A58" i="15" s="1"/>
  <c r="B58" i="15" s="1"/>
  <c r="U3" i="15"/>
  <c r="J69" i="15"/>
  <c r="C72" i="15"/>
  <c r="C73" i="15" s="1"/>
  <c r="C74" i="15" s="1"/>
  <c r="C75" i="15" s="1"/>
  <c r="C76" i="15" s="1"/>
  <c r="C77" i="15" s="1"/>
  <c r="C78" i="15" s="1"/>
  <c r="C79" i="15" s="1"/>
  <c r="C80" i="15" s="1"/>
  <c r="C81" i="15" s="1"/>
  <c r="C82" i="15" s="1"/>
  <c r="C83" i="15" s="1"/>
  <c r="O22" i="15" a="1"/>
  <c r="O22" i="15" s="1"/>
  <c r="O3" i="15" s="1"/>
  <c r="I5" i="15" a="1"/>
  <c r="I5" i="15" s="1"/>
  <c r="R3" i="12"/>
  <c r="S3" i="12"/>
  <c r="T3" i="12"/>
  <c r="U3" i="12"/>
  <c r="V3" i="12"/>
  <c r="W3" i="12"/>
  <c r="X3" i="12"/>
  <c r="Y3" i="12"/>
  <c r="Z3" i="12"/>
  <c r="AA3" i="12"/>
  <c r="AB3" i="12"/>
  <c r="AC3" i="12"/>
  <c r="R4" i="12"/>
  <c r="S4" i="12"/>
  <c r="T4" i="12"/>
  <c r="U4" i="12"/>
  <c r="V4" i="12"/>
  <c r="W4" i="12"/>
  <c r="X4" i="12"/>
  <c r="Y4" i="12"/>
  <c r="Z4" i="12"/>
  <c r="AA4" i="12"/>
  <c r="AB4" i="12"/>
  <c r="AC4" i="12"/>
  <c r="R5" i="12"/>
  <c r="S5" i="12"/>
  <c r="T5" i="12"/>
  <c r="U5" i="12"/>
  <c r="V5" i="12"/>
  <c r="W5" i="12"/>
  <c r="X5" i="12"/>
  <c r="Y5" i="12"/>
  <c r="Z5" i="12"/>
  <c r="AA5" i="12"/>
  <c r="AB5" i="12"/>
  <c r="AC5" i="12"/>
  <c r="R6" i="12"/>
  <c r="S6" i="12"/>
  <c r="T6" i="12"/>
  <c r="U6" i="12"/>
  <c r="V6" i="12"/>
  <c r="W6" i="12"/>
  <c r="X6" i="12"/>
  <c r="Y6" i="12"/>
  <c r="Z6" i="12"/>
  <c r="AA6" i="12"/>
  <c r="AB6" i="12"/>
  <c r="AC6" i="12"/>
  <c r="R7" i="12"/>
  <c r="S7" i="12"/>
  <c r="T7" i="12"/>
  <c r="U7" i="12"/>
  <c r="V7" i="12"/>
  <c r="W7" i="12"/>
  <c r="X7" i="12"/>
  <c r="Y7" i="12"/>
  <c r="Z7" i="12"/>
  <c r="AA7" i="12"/>
  <c r="AB7" i="12"/>
  <c r="AC7" i="12"/>
  <c r="R15" i="11"/>
  <c r="AO3" i="11" s="1"/>
  <c r="BD3" i="11" s="1"/>
  <c r="C84" i="10"/>
  <c r="D84" i="10" s="1"/>
  <c r="A70" i="10"/>
  <c r="B70" i="10" s="1"/>
  <c r="A71" i="10"/>
  <c r="B71" i="10" s="1"/>
  <c r="B56" i="15" l="1"/>
  <c r="B59" i="15"/>
  <c r="B55" i="15"/>
  <c r="B57" i="15"/>
  <c r="A60" i="15"/>
  <c r="AC9" i="12"/>
  <c r="AB9" i="12"/>
  <c r="AA9" i="12"/>
  <c r="Z9" i="12"/>
  <c r="Y9" i="12"/>
  <c r="X9" i="12"/>
  <c r="W9" i="12"/>
  <c r="V9" i="12"/>
  <c r="U9" i="12"/>
  <c r="T9" i="12"/>
  <c r="S9" i="12"/>
  <c r="R9" i="12"/>
  <c r="BT3" i="11"/>
  <c r="AN4" i="11"/>
  <c r="AK9" i="11"/>
  <c r="AI5" i="11"/>
  <c r="AS10" i="11"/>
  <c r="AR5" i="11"/>
  <c r="AR9" i="11"/>
  <c r="AR10" i="11"/>
  <c r="AH11" i="11"/>
  <c r="AQ10" i="11"/>
  <c r="AQ11" i="11"/>
  <c r="AL6" i="11"/>
  <c r="AO12" i="11"/>
  <c r="AG4" i="11"/>
  <c r="AP4" i="11"/>
  <c r="AH6" i="11"/>
  <c r="AM13" i="11"/>
  <c r="AM5" i="11"/>
  <c r="AN6" i="11"/>
  <c r="AP11" i="11"/>
  <c r="AP12" i="11"/>
  <c r="AK7" i="11"/>
  <c r="AI8" i="11"/>
  <c r="AJ8" i="11"/>
  <c r="AS13" i="11"/>
  <c r="AN13" i="11"/>
  <c r="AH9" i="11"/>
  <c r="AQ13" i="11"/>
  <c r="AJ4" i="11"/>
  <c r="AP6" i="11"/>
  <c r="AS12" i="11"/>
  <c r="AG10" i="11"/>
  <c r="AR11" i="11"/>
  <c r="AQ5" i="11"/>
  <c r="AG12" i="11"/>
  <c r="AQ12" i="11"/>
  <c r="AP10" i="11"/>
  <c r="AH4" i="11"/>
  <c r="AO11" i="11"/>
  <c r="AS5" i="11"/>
  <c r="AJ6" i="11"/>
  <c r="AG3" i="11"/>
  <c r="AV3" i="11" s="1"/>
  <c r="AN12" i="11"/>
  <c r="AH5" i="11"/>
  <c r="AH8" i="11"/>
  <c r="AP13" i="11"/>
  <c r="AR3" i="11"/>
  <c r="BG3" i="11" s="1"/>
  <c r="AK4" i="11"/>
  <c r="AG9" i="11"/>
  <c r="AP5" i="11"/>
  <c r="AS3" i="11"/>
  <c r="BH3" i="11" s="1"/>
  <c r="AO4" i="11"/>
  <c r="BD4" i="11" s="1"/>
  <c r="AJ5" i="11"/>
  <c r="AS9" i="11"/>
  <c r="AK10" i="11"/>
  <c r="AH3" i="11"/>
  <c r="AW3" i="11" s="1"/>
  <c r="AH10" i="11"/>
  <c r="AL7" i="11"/>
  <c r="AI11" i="11"/>
  <c r="AO6" i="11"/>
  <c r="AL9" i="11"/>
  <c r="AM9" i="11"/>
  <c r="AI13" i="11"/>
  <c r="AO8" i="11"/>
  <c r="AL11" i="11"/>
  <c r="AJ3" i="11"/>
  <c r="AY3" i="11" s="1"/>
  <c r="AQ7" i="11"/>
  <c r="AO9" i="11"/>
  <c r="AM11" i="11"/>
  <c r="AK3" i="11"/>
  <c r="AZ3" i="11" s="1"/>
  <c r="AR7" i="11"/>
  <c r="AO10" i="11"/>
  <c r="AL13" i="11"/>
  <c r="AM7" i="11"/>
  <c r="AJ10" i="11"/>
  <c r="AO7" i="11"/>
  <c r="AL10" i="11"/>
  <c r="AJ12" i="11"/>
  <c r="AP7" i="11"/>
  <c r="AM10" i="11"/>
  <c r="AJ13" i="11"/>
  <c r="AR6" i="11"/>
  <c r="AP8" i="11"/>
  <c r="AN10" i="11"/>
  <c r="AK13" i="11"/>
  <c r="AI7" i="11"/>
  <c r="AG5" i="11"/>
  <c r="AI10" i="11"/>
  <c r="AL8" i="11"/>
  <c r="AM8" i="11"/>
  <c r="AI12" i="11"/>
  <c r="AQ6" i="11"/>
  <c r="AN9" i="11"/>
  <c r="AK12" i="11"/>
  <c r="AG6" i="11"/>
  <c r="AQ8" i="11"/>
  <c r="AN11" i="11"/>
  <c r="AL3" i="11"/>
  <c r="BA3" i="11" s="1"/>
  <c r="AM6" i="11"/>
  <c r="AJ9" i="11"/>
  <c r="AN7" i="11"/>
  <c r="AJ11" i="11"/>
  <c r="AN8" i="11"/>
  <c r="AK11" i="11"/>
  <c r="AI3" i="11"/>
  <c r="AX3" i="11" s="1"/>
  <c r="AL12" i="11"/>
  <c r="AI4" i="11"/>
  <c r="AS6" i="11"/>
  <c r="AP9" i="11"/>
  <c r="AM12" i="11"/>
  <c r="AQ4" i="11"/>
  <c r="AH7" i="11"/>
  <c r="AS4" i="11"/>
  <c r="AL5" i="11"/>
  <c r="AR13" i="11"/>
  <c r="AG11" i="11"/>
  <c r="AQ3" i="11"/>
  <c r="BF3" i="11" s="1"/>
  <c r="AO13" i="11"/>
  <c r="AM3" i="11"/>
  <c r="BB3" i="11" s="1"/>
  <c r="AI6" i="11"/>
  <c r="AK8" i="11"/>
  <c r="AR8" i="11"/>
  <c r="AH13" i="11"/>
  <c r="AG8" i="11"/>
  <c r="AL4" i="11"/>
  <c r="AK6" i="11"/>
  <c r="AO5" i="11"/>
  <c r="AS11" i="11"/>
  <c r="AN3" i="11"/>
  <c r="BC3" i="11" s="1"/>
  <c r="AG13" i="11"/>
  <c r="AN5" i="11"/>
  <c r="AI9" i="11"/>
  <c r="AG7" i="11"/>
  <c r="AM4" i="11"/>
  <c r="AS7" i="11"/>
  <c r="AQ9" i="11"/>
  <c r="AR4" i="11"/>
  <c r="AS8" i="11"/>
  <c r="AK5" i="11"/>
  <c r="AJ7" i="11"/>
  <c r="AH12" i="11"/>
  <c r="AR12" i="11"/>
  <c r="AP3" i="11"/>
  <c r="BE3" i="11" s="1"/>
  <c r="I65" i="10"/>
  <c r="J66" i="10"/>
  <c r="J65" i="10"/>
  <c r="K65" i="10"/>
  <c r="L65" i="10"/>
  <c r="M65" i="10"/>
  <c r="N65" i="10"/>
  <c r="O65" i="10"/>
  <c r="P65" i="10"/>
  <c r="Q65" i="10"/>
  <c r="R65" i="10"/>
  <c r="S65" i="10"/>
  <c r="T65" i="10"/>
  <c r="U65" i="10"/>
  <c r="K66" i="10"/>
  <c r="L66" i="10"/>
  <c r="M66" i="10"/>
  <c r="N66" i="10"/>
  <c r="O66" i="10"/>
  <c r="P66" i="10"/>
  <c r="Q66" i="10"/>
  <c r="R66" i="10"/>
  <c r="S66" i="10"/>
  <c r="T66" i="10"/>
  <c r="U66" i="10"/>
  <c r="I66" i="10"/>
  <c r="A61" i="15" l="1"/>
  <c r="B60" i="15"/>
  <c r="BT4" i="11"/>
  <c r="BN3" i="11"/>
  <c r="BW3" i="11"/>
  <c r="BP3" i="11"/>
  <c r="BQ3" i="11"/>
  <c r="BM3" i="11"/>
  <c r="BR3" i="11"/>
  <c r="BV3" i="11"/>
  <c r="BX3" i="11"/>
  <c r="BC4" i="11"/>
  <c r="BC5" i="11" s="1"/>
  <c r="BC6" i="11" s="1"/>
  <c r="BC7" i="11" s="1"/>
  <c r="BC8" i="11" s="1"/>
  <c r="BC9" i="11" s="1"/>
  <c r="BC10" i="11" s="1"/>
  <c r="BC11" i="11" s="1"/>
  <c r="BC12" i="11" s="1"/>
  <c r="BC13" i="11" s="1"/>
  <c r="BS3" i="11"/>
  <c r="BD5" i="11"/>
  <c r="BE4" i="11"/>
  <c r="BU3" i="11"/>
  <c r="CJ4" i="11"/>
  <c r="AY4" i="11"/>
  <c r="AY5" i="11" s="1"/>
  <c r="AY6" i="11" s="1"/>
  <c r="AY7" i="11" s="1"/>
  <c r="AY8" i="11" s="1"/>
  <c r="AY9" i="11" s="1"/>
  <c r="AY10" i="11" s="1"/>
  <c r="AY11" i="11" s="1"/>
  <c r="AY12" i="11" s="1"/>
  <c r="AY13" i="11" s="1"/>
  <c r="BO3" i="11"/>
  <c r="AV4" i="11"/>
  <c r="AV5" i="11" s="1"/>
  <c r="AV6" i="11" s="1"/>
  <c r="BL3" i="11"/>
  <c r="BA4" i="11"/>
  <c r="BA5" i="11" s="1"/>
  <c r="BA6" i="11" s="1"/>
  <c r="BA7" i="11" s="1"/>
  <c r="BA8" i="11" s="1"/>
  <c r="BA9" i="11" s="1"/>
  <c r="BA10" i="11" s="1"/>
  <c r="BA11" i="11" s="1"/>
  <c r="BA12" i="11" s="1"/>
  <c r="BA13" i="11" s="1"/>
  <c r="BH4" i="11"/>
  <c r="BH5" i="11" s="1"/>
  <c r="BH6" i="11" s="1"/>
  <c r="BH7" i="11" s="1"/>
  <c r="BH8" i="11" s="1"/>
  <c r="BH9" i="11" s="1"/>
  <c r="BH10" i="11" s="1"/>
  <c r="BH11" i="11" s="1"/>
  <c r="BH12" i="11" s="1"/>
  <c r="BH13" i="11" s="1"/>
  <c r="BG4" i="11"/>
  <c r="BG5" i="11" s="1"/>
  <c r="BG6" i="11" s="1"/>
  <c r="BG7" i="11" s="1"/>
  <c r="BG8" i="11" s="1"/>
  <c r="BG9" i="11" s="1"/>
  <c r="BG10" i="11" s="1"/>
  <c r="BG11" i="11" s="1"/>
  <c r="BG12" i="11" s="1"/>
  <c r="BG13" i="11" s="1"/>
  <c r="AG15" i="11"/>
  <c r="AX4" i="11"/>
  <c r="AX5" i="11" s="1"/>
  <c r="AX6" i="11" s="1"/>
  <c r="AX7" i="11" s="1"/>
  <c r="AX8" i="11" s="1"/>
  <c r="AX9" i="11" s="1"/>
  <c r="AX10" i="11" s="1"/>
  <c r="AX11" i="11" s="1"/>
  <c r="AX12" i="11" s="1"/>
  <c r="AX13" i="11" s="1"/>
  <c r="BB4" i="11"/>
  <c r="BB5" i="11" s="1"/>
  <c r="BB6" i="11" s="1"/>
  <c r="BB7" i="11" s="1"/>
  <c r="BB8" i="11" s="1"/>
  <c r="BB9" i="11" s="1"/>
  <c r="BB10" i="11" s="1"/>
  <c r="BB11" i="11" s="1"/>
  <c r="BB12" i="11" s="1"/>
  <c r="BB13" i="11" s="1"/>
  <c r="BF4" i="11"/>
  <c r="BF5" i="11" s="1"/>
  <c r="BF6" i="11" s="1"/>
  <c r="BF7" i="11" s="1"/>
  <c r="BF8" i="11" s="1"/>
  <c r="BF9" i="11" s="1"/>
  <c r="BF10" i="11" s="1"/>
  <c r="BF11" i="11" s="1"/>
  <c r="BF12" i="11" s="1"/>
  <c r="BF13" i="11" s="1"/>
  <c r="AZ4" i="11"/>
  <c r="AZ5" i="11" s="1"/>
  <c r="AZ6" i="11" s="1"/>
  <c r="AZ7" i="11" s="1"/>
  <c r="AZ8" i="11" s="1"/>
  <c r="AZ9" i="11" s="1"/>
  <c r="AZ10" i="11" s="1"/>
  <c r="AZ11" i="11" s="1"/>
  <c r="AZ12" i="11" s="1"/>
  <c r="AZ13" i="11" s="1"/>
  <c r="AW4" i="11"/>
  <c r="AW5" i="11" s="1"/>
  <c r="AW6" i="11" s="1"/>
  <c r="AW7" i="11" s="1"/>
  <c r="AW8" i="11" s="1"/>
  <c r="AW9" i="11" s="1"/>
  <c r="AW10" i="11" s="1"/>
  <c r="AW11" i="11" s="1"/>
  <c r="AW12" i="11" s="1"/>
  <c r="AW13" i="11" s="1"/>
  <c r="AN15" i="11"/>
  <c r="AH15" i="11"/>
  <c r="AJ15" i="11"/>
  <c r="AI15" i="11"/>
  <c r="AR15" i="11"/>
  <c r="AQ15" i="11"/>
  <c r="AL15" i="11"/>
  <c r="AO15" i="11"/>
  <c r="AS15" i="11"/>
  <c r="AK15" i="11"/>
  <c r="AP15" i="11"/>
  <c r="AM15" i="11"/>
  <c r="A66" i="10"/>
  <c r="B66" i="10" s="1"/>
  <c r="T77" i="10" a="1"/>
  <c r="T77" i="10" s="1"/>
  <c r="T72" i="10" a="1"/>
  <c r="T72" i="10" s="1"/>
  <c r="C66" i="10"/>
  <c r="D66" i="10" s="1"/>
  <c r="T80" i="10"/>
  <c r="C65" i="10"/>
  <c r="D65" i="10" s="1"/>
  <c r="T76" i="10" a="1"/>
  <c r="T76" i="10" s="1"/>
  <c r="A65" i="10"/>
  <c r="B65" i="10" s="1"/>
  <c r="T78" i="10" a="1"/>
  <c r="T78" i="10" s="1"/>
  <c r="T75" i="10" a="1"/>
  <c r="T75" i="10" s="1"/>
  <c r="A62" i="15" l="1"/>
  <c r="B61" i="15"/>
  <c r="BE5" i="11"/>
  <c r="BE6" i="11" s="1"/>
  <c r="BE7" i="11" s="1"/>
  <c r="BE8" i="11" s="1"/>
  <c r="BE9" i="11" s="1"/>
  <c r="BE10" i="11" s="1"/>
  <c r="BE11" i="11" s="1"/>
  <c r="BE12" i="11" s="1"/>
  <c r="BE13" i="11" s="1"/>
  <c r="AZ26" i="11" a="1"/>
  <c r="AZ26" i="11" s="1"/>
  <c r="BA20" i="11" a="1"/>
  <c r="BA20" i="11" s="1"/>
  <c r="BX4" i="11"/>
  <c r="BA26" i="11" a="1"/>
  <c r="BA26" i="11" s="1"/>
  <c r="BH20" i="11" a="1"/>
  <c r="BH20" i="11" s="1"/>
  <c r="BC26" i="11" a="1"/>
  <c r="BC26" i="11" s="1"/>
  <c r="AY20" i="11" a="1"/>
  <c r="AY20" i="11" s="1"/>
  <c r="AW26" i="11" a="1"/>
  <c r="AW26" i="11" s="1"/>
  <c r="BA23" i="11" a="1"/>
  <c r="BA23" i="11" s="1"/>
  <c r="BG18" i="11" a="1"/>
  <c r="BG18" i="11" s="1"/>
  <c r="BE22" i="11" a="1"/>
  <c r="BE22" i="11" s="1"/>
  <c r="BH29" i="11" a="1"/>
  <c r="BH29" i="11" s="1"/>
  <c r="AW23" i="11" a="1"/>
  <c r="AW23" i="11" s="1"/>
  <c r="BH22" i="11" a="1"/>
  <c r="BH22" i="11" s="1"/>
  <c r="BE29" i="11" a="1"/>
  <c r="BE29" i="11" s="1"/>
  <c r="AW18" i="11" a="1"/>
  <c r="AW18" i="11" s="1"/>
  <c r="BA29" i="11" a="1"/>
  <c r="BA29" i="11" s="1"/>
  <c r="BE26" i="11" a="1"/>
  <c r="BE26" i="11" s="1"/>
  <c r="BH18" i="11" a="1"/>
  <c r="BH18" i="11" s="1"/>
  <c r="BC29" i="11" a="1"/>
  <c r="BC29" i="11" s="1"/>
  <c r="AX26" i="11" a="1"/>
  <c r="AX26" i="11" s="1"/>
  <c r="BC27" i="11" a="1"/>
  <c r="BC27" i="11" s="1"/>
  <c r="BF27" i="11" a="1"/>
  <c r="BF27" i="11" s="1"/>
  <c r="AX29" i="11" a="1"/>
  <c r="AX29" i="11" s="1"/>
  <c r="AX23" i="11" a="1"/>
  <c r="AX23" i="11" s="1"/>
  <c r="BF26" i="11" a="1"/>
  <c r="BF26" i="11" s="1"/>
  <c r="AW24" i="11" a="1"/>
  <c r="AW24" i="11" s="1"/>
  <c r="BG24" i="11" a="1"/>
  <c r="BG24" i="11" s="1"/>
  <c r="BB20" i="11" a="1"/>
  <c r="BB20" i="11" s="1"/>
  <c r="BE20" i="11" a="1"/>
  <c r="BE20" i="11" s="1"/>
  <c r="AX22" i="11" a="1"/>
  <c r="AX22" i="11" s="1"/>
  <c r="BA21" i="11" a="1"/>
  <c r="BA21" i="11" s="1"/>
  <c r="BE21" i="11" a="1"/>
  <c r="BE21" i="11" s="1"/>
  <c r="BA28" i="11" a="1"/>
  <c r="BA28" i="11" s="1"/>
  <c r="AY28" i="11" a="1"/>
  <c r="AY28" i="11" s="1"/>
  <c r="BE19" i="11" a="1"/>
  <c r="BE19" i="11" s="1"/>
  <c r="BG29" i="11" a="1"/>
  <c r="BG29" i="11" s="1"/>
  <c r="BE27" i="11" a="1"/>
  <c r="BE27" i="11" s="1"/>
  <c r="AX27" i="11" a="1"/>
  <c r="AX27" i="11" s="1"/>
  <c r="AY23" i="11" a="1"/>
  <c r="AY23" i="11" s="1"/>
  <c r="BG26" i="11" a="1"/>
  <c r="BG26" i="11" s="1"/>
  <c r="AY18" i="11" a="1"/>
  <c r="AY18" i="11" s="1"/>
  <c r="BB18" i="11" a="1"/>
  <c r="BB18" i="11" s="1"/>
  <c r="BA24" i="11" a="1"/>
  <c r="BA24" i="11" s="1"/>
  <c r="BF20" i="11" a="1"/>
  <c r="BF20" i="11" s="1"/>
  <c r="BB22" i="11" a="1"/>
  <c r="BB22" i="11" s="1"/>
  <c r="AY22" i="11" a="1"/>
  <c r="AY22" i="11" s="1"/>
  <c r="BH21" i="11" a="1"/>
  <c r="BH21" i="11" s="1"/>
  <c r="BH28" i="11" a="1"/>
  <c r="BH28" i="11" s="1"/>
  <c r="BE28" i="11" a="1"/>
  <c r="BE28" i="11" s="1"/>
  <c r="BA19" i="11" a="1"/>
  <c r="BA19" i="11" s="1"/>
  <c r="BF24" i="11" a="1"/>
  <c r="BF24" i="11" s="1"/>
  <c r="BF29" i="11" a="1"/>
  <c r="BF29" i="11" s="1"/>
  <c r="AZ29" i="11" a="1"/>
  <c r="AZ29" i="11" s="1"/>
  <c r="BA27" i="11" a="1"/>
  <c r="BA27" i="11" s="1"/>
  <c r="BH24" i="11" a="1"/>
  <c r="BH24" i="11" s="1"/>
  <c r="AZ21" i="11" a="1"/>
  <c r="AZ21" i="11" s="1"/>
  <c r="BH19" i="11" a="1"/>
  <c r="BH19" i="11" s="1"/>
  <c r="BH27" i="11" a="1"/>
  <c r="BH27" i="11" s="1"/>
  <c r="AZ23" i="11" a="1"/>
  <c r="AZ23" i="11" s="1"/>
  <c r="BH26" i="11" a="1"/>
  <c r="BH26" i="11" s="1"/>
  <c r="BF18" i="11" a="1"/>
  <c r="BF18" i="11" s="1"/>
  <c r="AX24" i="11" a="1"/>
  <c r="AX24" i="11" s="1"/>
  <c r="BB24" i="11" a="1"/>
  <c r="BB24" i="11" s="1"/>
  <c r="BC20" i="11" a="1"/>
  <c r="BC20" i="11" s="1"/>
  <c r="BC22" i="11" a="1"/>
  <c r="BC22" i="11" s="1"/>
  <c r="AZ22" i="11" a="1"/>
  <c r="AZ22" i="11" s="1"/>
  <c r="BC21" i="11" a="1"/>
  <c r="BC21" i="11" s="1"/>
  <c r="BF21" i="11" a="1"/>
  <c r="BF21" i="11" s="1"/>
  <c r="BB28" i="11" a="1"/>
  <c r="BB28" i="11" s="1"/>
  <c r="AY19" i="11" a="1"/>
  <c r="AY19" i="11" s="1"/>
  <c r="BB19" i="11" a="1"/>
  <c r="BB19" i="11" s="1"/>
  <c r="BH23" i="11" a="1"/>
  <c r="BH23" i="11" s="1"/>
  <c r="BG27" i="11" a="1"/>
  <c r="BG27" i="11" s="1"/>
  <c r="AY29" i="11" a="1"/>
  <c r="AY29" i="11" s="1"/>
  <c r="BE23" i="11" a="1"/>
  <c r="BE23" i="11" s="1"/>
  <c r="AZ18" i="11" a="1"/>
  <c r="AZ18" i="11" s="1"/>
  <c r="BB21" i="11" a="1"/>
  <c r="BB21" i="11" s="1"/>
  <c r="AZ28" i="11" a="1"/>
  <c r="AZ28" i="11" s="1"/>
  <c r="AW29" i="11" a="1"/>
  <c r="AW29" i="11" s="1"/>
  <c r="BC23" i="11" a="1"/>
  <c r="BC23" i="11" s="1"/>
  <c r="BF23" i="11" a="1"/>
  <c r="BF23" i="11" s="1"/>
  <c r="AY26" i="11" a="1"/>
  <c r="AY26" i="11" s="1"/>
  <c r="BB26" i="11" a="1"/>
  <c r="BB26" i="11" s="1"/>
  <c r="BA18" i="11" a="1"/>
  <c r="BA18" i="11" s="1"/>
  <c r="AX18" i="11" a="1"/>
  <c r="AX18" i="11" s="1"/>
  <c r="AY24" i="11" a="1"/>
  <c r="AY24" i="11" s="1"/>
  <c r="BG20" i="11" a="1"/>
  <c r="BG20" i="11" s="1"/>
  <c r="AW20" i="11" a="1"/>
  <c r="AW20" i="11" s="1"/>
  <c r="BA22" i="11" a="1"/>
  <c r="BA22" i="11" s="1"/>
  <c r="BF22" i="11" a="1"/>
  <c r="BF22" i="11" s="1"/>
  <c r="AW21" i="11" a="1"/>
  <c r="AW21" i="11" s="1"/>
  <c r="BC28" i="11" a="1"/>
  <c r="BC28" i="11" s="1"/>
  <c r="AZ19" i="11" a="1"/>
  <c r="AZ19" i="11" s="1"/>
  <c r="BC19" i="11" a="1"/>
  <c r="BC19" i="11" s="1"/>
  <c r="AW27" i="11" a="1"/>
  <c r="AW27" i="11" s="1"/>
  <c r="BC24" i="11" a="1"/>
  <c r="BC24" i="11" s="1"/>
  <c r="BD6" i="11"/>
  <c r="BB29" i="11" a="1"/>
  <c r="BB29" i="11" s="1"/>
  <c r="AY27" i="11" a="1"/>
  <c r="AY27" i="11" s="1"/>
  <c r="BB27" i="11" a="1"/>
  <c r="BB27" i="11" s="1"/>
  <c r="BB23" i="11" a="1"/>
  <c r="BB23" i="11" s="1"/>
  <c r="BG23" i="11" a="1"/>
  <c r="BG23" i="11" s="1"/>
  <c r="BE18" i="11" a="1"/>
  <c r="BE18" i="11" s="1"/>
  <c r="BC18" i="11" a="1"/>
  <c r="BC18" i="11" s="1"/>
  <c r="BE24" i="11" a="1"/>
  <c r="BE24" i="11" s="1"/>
  <c r="AZ20" i="11" a="1"/>
  <c r="AZ20" i="11" s="1"/>
  <c r="AW22" i="11" a="1"/>
  <c r="AW22" i="11" s="1"/>
  <c r="BG22" i="11" a="1"/>
  <c r="BG22" i="11" s="1"/>
  <c r="BG28" i="11" a="1"/>
  <c r="BG28" i="11" s="1"/>
  <c r="AW28" i="11" a="1"/>
  <c r="AW28" i="11" s="1"/>
  <c r="BF19" i="11" a="1"/>
  <c r="BF19" i="11" s="1"/>
  <c r="AW19" i="11" a="1"/>
  <c r="AW19" i="11" s="1"/>
  <c r="AZ27" i="11" a="1"/>
  <c r="AZ27" i="11" s="1"/>
  <c r="AZ24" i="11" a="1"/>
  <c r="AZ24" i="11" s="1"/>
  <c r="AX20" i="11" a="1"/>
  <c r="AX20" i="11" s="1"/>
  <c r="AX21" i="11" a="1"/>
  <c r="AX21" i="11" s="1"/>
  <c r="BF28" i="11" a="1"/>
  <c r="BF28" i="11" s="1"/>
  <c r="BG21" i="11" a="1"/>
  <c r="BG21" i="11" s="1"/>
  <c r="AY21" i="11" a="1"/>
  <c r="AY21" i="11" s="1"/>
  <c r="AX28" i="11" a="1"/>
  <c r="AX28" i="11" s="1"/>
  <c r="BG19" i="11" a="1"/>
  <c r="BG19" i="11" s="1"/>
  <c r="AX19" i="11" a="1"/>
  <c r="AX19" i="11" s="1"/>
  <c r="BQ4" i="11"/>
  <c r="BN4" i="11"/>
  <c r="BT5" i="11"/>
  <c r="BP4" i="11"/>
  <c r="AV7" i="11"/>
  <c r="BL4" i="11"/>
  <c r="BU4" i="11"/>
  <c r="BS4" i="11"/>
  <c r="BV4" i="11"/>
  <c r="BR4" i="11"/>
  <c r="BW4" i="11"/>
  <c r="BO4" i="11"/>
  <c r="BM4" i="11"/>
  <c r="CN4" i="11"/>
  <c r="BX5" i="11"/>
  <c r="BX6" i="11" s="1"/>
  <c r="BX7" i="11" s="1"/>
  <c r="BX8" i="11" s="1"/>
  <c r="BX9" i="11" s="1"/>
  <c r="BX10" i="11" s="1"/>
  <c r="BX11" i="11" s="1"/>
  <c r="BX12" i="11" s="1"/>
  <c r="BX13" i="11" s="1"/>
  <c r="A75" i="10"/>
  <c r="B75" i="10" s="1"/>
  <c r="C75" i="10"/>
  <c r="D75" i="10" s="1"/>
  <c r="T81" i="10"/>
  <c r="C78" i="10"/>
  <c r="D78" i="10" s="1"/>
  <c r="A78" i="10"/>
  <c r="B78" i="10" s="1"/>
  <c r="C76" i="10"/>
  <c r="D76" i="10" s="1"/>
  <c r="A76" i="10"/>
  <c r="B76" i="10" s="1"/>
  <c r="C80" i="10"/>
  <c r="D80" i="10" s="1"/>
  <c r="A80" i="10"/>
  <c r="B80" i="10" s="1"/>
  <c r="C72" i="10"/>
  <c r="D72" i="10" s="1"/>
  <c r="A72" i="10"/>
  <c r="B72" i="10" s="1"/>
  <c r="A77" i="10"/>
  <c r="B77" i="10" s="1"/>
  <c r="C77" i="10"/>
  <c r="D77" i="10" s="1"/>
  <c r="A63" i="15" l="1"/>
  <c r="B62" i="15"/>
  <c r="BX29" i="11" a="1"/>
  <c r="BX29" i="11" s="1"/>
  <c r="BP5" i="11"/>
  <c r="BP6" i="11" s="1"/>
  <c r="BP7" i="11" s="1"/>
  <c r="BP8" i="11" s="1"/>
  <c r="BP9" i="11" s="1"/>
  <c r="BP10" i="11" s="1"/>
  <c r="BP11" i="11" s="1"/>
  <c r="BP12" i="11" s="1"/>
  <c r="BP13" i="11" s="1"/>
  <c r="CJ5" i="11"/>
  <c r="BD7" i="11"/>
  <c r="CN5" i="11"/>
  <c r="BP21" i="11" a="1"/>
  <c r="BP21" i="11" s="1"/>
  <c r="BX21" i="11" a="1"/>
  <c r="BX21" i="11" s="1"/>
  <c r="CF4" i="11"/>
  <c r="BT6" i="11"/>
  <c r="AV8" i="11"/>
  <c r="BN5" i="11"/>
  <c r="BN6" i="11" s="1"/>
  <c r="BN7" i="11" s="1"/>
  <c r="BN8" i="11" s="1"/>
  <c r="BN9" i="11" s="1"/>
  <c r="BN10" i="11" s="1"/>
  <c r="BN11" i="11" s="1"/>
  <c r="BN12" i="11" s="1"/>
  <c r="BN13" i="11" s="1"/>
  <c r="BQ5" i="11"/>
  <c r="CD4" i="11"/>
  <c r="CG4" i="11"/>
  <c r="CK4" i="11"/>
  <c r="BU5" i="11"/>
  <c r="BL5" i="11"/>
  <c r="CB4" i="11"/>
  <c r="CL4" i="11"/>
  <c r="BV5" i="11"/>
  <c r="CH4" i="11"/>
  <c r="BR5" i="11"/>
  <c r="CI4" i="11"/>
  <c r="BS5" i="11"/>
  <c r="BO5" i="11"/>
  <c r="CE4" i="11"/>
  <c r="CC4" i="11"/>
  <c r="BM5" i="11"/>
  <c r="BW5" i="11"/>
  <c r="CM4" i="11"/>
  <c r="A81" i="10"/>
  <c r="B81" i="10" s="1"/>
  <c r="C81" i="10"/>
  <c r="D81" i="10" s="1"/>
  <c r="R3" i="7"/>
  <c r="AD61" i="7"/>
  <c r="AC61" i="7"/>
  <c r="AB61" i="7"/>
  <c r="AA61" i="7"/>
  <c r="Z61" i="7"/>
  <c r="Y61" i="7"/>
  <c r="X61" i="7"/>
  <c r="W61" i="7"/>
  <c r="V61" i="7"/>
  <c r="U61" i="7"/>
  <c r="T61" i="7"/>
  <c r="S61" i="7"/>
  <c r="R61" i="7"/>
  <c r="AD60" i="7"/>
  <c r="AC60" i="7"/>
  <c r="AB60" i="7"/>
  <c r="AA60" i="7"/>
  <c r="Z60" i="7"/>
  <c r="Y60" i="7"/>
  <c r="X60" i="7"/>
  <c r="W60" i="7"/>
  <c r="V60" i="7"/>
  <c r="U60" i="7"/>
  <c r="T60" i="7"/>
  <c r="S60" i="7"/>
  <c r="R60" i="7"/>
  <c r="AD59" i="7"/>
  <c r="AC59" i="7"/>
  <c r="AB59" i="7"/>
  <c r="AA59" i="7"/>
  <c r="Z59" i="7"/>
  <c r="Y59" i="7"/>
  <c r="X59" i="7"/>
  <c r="W59" i="7"/>
  <c r="V59" i="7"/>
  <c r="U59" i="7"/>
  <c r="T59" i="7"/>
  <c r="S59" i="7"/>
  <c r="R59" i="7"/>
  <c r="AD58" i="7"/>
  <c r="AC58" i="7"/>
  <c r="AB58" i="7"/>
  <c r="AA58" i="7"/>
  <c r="Z58" i="7"/>
  <c r="Y58" i="7"/>
  <c r="X58" i="7"/>
  <c r="W58" i="7"/>
  <c r="V58" i="7"/>
  <c r="U58" i="7"/>
  <c r="T58" i="7"/>
  <c r="S58" i="7"/>
  <c r="R58" i="7"/>
  <c r="AD57" i="7"/>
  <c r="AC57" i="7"/>
  <c r="AB57" i="7"/>
  <c r="AA57" i="7"/>
  <c r="Z57" i="7"/>
  <c r="Y57" i="7"/>
  <c r="X57" i="7"/>
  <c r="W57" i="7"/>
  <c r="V57" i="7"/>
  <c r="U57" i="7"/>
  <c r="T57" i="7"/>
  <c r="S57" i="7"/>
  <c r="R57" i="7"/>
  <c r="AD56" i="7"/>
  <c r="AC56" i="7"/>
  <c r="AB56" i="7"/>
  <c r="AA56" i="7"/>
  <c r="Z56" i="7"/>
  <c r="Y56" i="7"/>
  <c r="X56" i="7"/>
  <c r="W56" i="7"/>
  <c r="V56" i="7"/>
  <c r="U56" i="7"/>
  <c r="T56" i="7"/>
  <c r="S56" i="7"/>
  <c r="R56" i="7"/>
  <c r="AD55" i="7"/>
  <c r="AC55" i="7"/>
  <c r="AB55" i="7"/>
  <c r="AA55" i="7"/>
  <c r="Z55" i="7"/>
  <c r="Y55" i="7"/>
  <c r="X55" i="7"/>
  <c r="W55" i="7"/>
  <c r="V55" i="7"/>
  <c r="U55" i="7"/>
  <c r="T55" i="7"/>
  <c r="S55" i="7"/>
  <c r="R55" i="7"/>
  <c r="AD54" i="7"/>
  <c r="AC54" i="7"/>
  <c r="AB54" i="7"/>
  <c r="AA54" i="7"/>
  <c r="Z54" i="7"/>
  <c r="Y54" i="7"/>
  <c r="X54" i="7"/>
  <c r="W54" i="7"/>
  <c r="V54" i="7"/>
  <c r="U54" i="7"/>
  <c r="T54" i="7"/>
  <c r="S54" i="7"/>
  <c r="R54" i="7"/>
  <c r="AD53" i="7"/>
  <c r="AC53" i="7"/>
  <c r="AB53" i="7"/>
  <c r="AA53" i="7"/>
  <c r="Z53" i="7"/>
  <c r="Y53" i="7"/>
  <c r="X53" i="7"/>
  <c r="W53" i="7"/>
  <c r="V53" i="7"/>
  <c r="U53" i="7"/>
  <c r="T53" i="7"/>
  <c r="S53" i="7"/>
  <c r="R53" i="7"/>
  <c r="AD52" i="7"/>
  <c r="AC52" i="7"/>
  <c r="AB52" i="7"/>
  <c r="AA52" i="7"/>
  <c r="Z52" i="7"/>
  <c r="Y52" i="7"/>
  <c r="X52" i="7"/>
  <c r="W52" i="7"/>
  <c r="V52" i="7"/>
  <c r="U52" i="7"/>
  <c r="T52" i="7"/>
  <c r="S52" i="7"/>
  <c r="R52" i="7"/>
  <c r="AD51" i="7"/>
  <c r="AC51" i="7"/>
  <c r="AB51" i="7"/>
  <c r="AA51" i="7"/>
  <c r="Z51" i="7"/>
  <c r="Y51" i="7"/>
  <c r="X51" i="7"/>
  <c r="W51" i="7"/>
  <c r="V51" i="7"/>
  <c r="U51" i="7"/>
  <c r="T51" i="7"/>
  <c r="S51" i="7"/>
  <c r="R51" i="7"/>
  <c r="AD50" i="7"/>
  <c r="AC50" i="7"/>
  <c r="AB50" i="7"/>
  <c r="AA50" i="7"/>
  <c r="Z50" i="7"/>
  <c r="Y50" i="7"/>
  <c r="X50" i="7"/>
  <c r="W50" i="7"/>
  <c r="V50" i="7"/>
  <c r="U50" i="7"/>
  <c r="T50" i="7"/>
  <c r="S50" i="7"/>
  <c r="R50" i="7"/>
  <c r="AD49" i="7"/>
  <c r="AC49" i="7"/>
  <c r="AB49" i="7"/>
  <c r="AA49" i="7"/>
  <c r="Z49" i="7"/>
  <c r="Y49" i="7"/>
  <c r="X49" i="7"/>
  <c r="W49" i="7"/>
  <c r="V49" i="7"/>
  <c r="U49" i="7"/>
  <c r="T49" i="7"/>
  <c r="S49" i="7"/>
  <c r="R49" i="7"/>
  <c r="AD48" i="7"/>
  <c r="AC48" i="7"/>
  <c r="AB48" i="7"/>
  <c r="AA48" i="7"/>
  <c r="Z48" i="7"/>
  <c r="Y48" i="7"/>
  <c r="X48" i="7"/>
  <c r="W48" i="7"/>
  <c r="V48" i="7"/>
  <c r="U48" i="7"/>
  <c r="T48" i="7"/>
  <c r="S48" i="7"/>
  <c r="R48" i="7"/>
  <c r="AD47" i="7"/>
  <c r="AC47" i="7"/>
  <c r="AB47" i="7"/>
  <c r="AA47" i="7"/>
  <c r="Z47" i="7"/>
  <c r="Y47" i="7"/>
  <c r="X47" i="7"/>
  <c r="W47" i="7"/>
  <c r="V47" i="7"/>
  <c r="U47" i="7"/>
  <c r="T47" i="7"/>
  <c r="S47" i="7"/>
  <c r="R47" i="7"/>
  <c r="AD46" i="7"/>
  <c r="AC46" i="7"/>
  <c r="AB46" i="7"/>
  <c r="AA46" i="7"/>
  <c r="Z46" i="7"/>
  <c r="Y46" i="7"/>
  <c r="X46" i="7"/>
  <c r="W46" i="7"/>
  <c r="V46" i="7"/>
  <c r="U46" i="7"/>
  <c r="T46" i="7"/>
  <c r="S46" i="7"/>
  <c r="R46" i="7"/>
  <c r="AD45" i="7"/>
  <c r="AC45" i="7"/>
  <c r="AB45" i="7"/>
  <c r="AA45" i="7"/>
  <c r="Z45" i="7"/>
  <c r="Y45" i="7"/>
  <c r="X45" i="7"/>
  <c r="W45" i="7"/>
  <c r="V45" i="7"/>
  <c r="U45" i="7"/>
  <c r="T45" i="7"/>
  <c r="S45" i="7"/>
  <c r="R45" i="7"/>
  <c r="AD44" i="7"/>
  <c r="AC44" i="7"/>
  <c r="AB44" i="7"/>
  <c r="AA44" i="7"/>
  <c r="Z44" i="7"/>
  <c r="Y44" i="7"/>
  <c r="X44" i="7"/>
  <c r="W44" i="7"/>
  <c r="V44" i="7"/>
  <c r="U44" i="7"/>
  <c r="T44" i="7"/>
  <c r="S44" i="7"/>
  <c r="R44" i="7"/>
  <c r="AD43" i="7"/>
  <c r="AC43" i="7"/>
  <c r="AB43" i="7"/>
  <c r="AA43" i="7"/>
  <c r="Z43" i="7"/>
  <c r="Y43" i="7"/>
  <c r="X43" i="7"/>
  <c r="W43" i="7"/>
  <c r="V43" i="7"/>
  <c r="U43" i="7"/>
  <c r="T43" i="7"/>
  <c r="S43" i="7"/>
  <c r="R43" i="7"/>
  <c r="AD42" i="7"/>
  <c r="AC42" i="7"/>
  <c r="AB42" i="7"/>
  <c r="AA42" i="7"/>
  <c r="Z42" i="7"/>
  <c r="Y42" i="7"/>
  <c r="X42" i="7"/>
  <c r="W42" i="7"/>
  <c r="V42" i="7"/>
  <c r="U42" i="7"/>
  <c r="T42" i="7"/>
  <c r="S42" i="7"/>
  <c r="R42" i="7"/>
  <c r="AD41" i="7"/>
  <c r="AC41" i="7"/>
  <c r="AB41" i="7"/>
  <c r="AA41" i="7"/>
  <c r="Z41" i="7"/>
  <c r="Y41" i="7"/>
  <c r="X41" i="7"/>
  <c r="W41" i="7"/>
  <c r="V41" i="7"/>
  <c r="U41" i="7"/>
  <c r="T41" i="7"/>
  <c r="S41" i="7"/>
  <c r="R41" i="7"/>
  <c r="AD40" i="7"/>
  <c r="AC40" i="7"/>
  <c r="AB40" i="7"/>
  <c r="AA40" i="7"/>
  <c r="Z40" i="7"/>
  <c r="Y40" i="7"/>
  <c r="X40" i="7"/>
  <c r="W40" i="7"/>
  <c r="V40" i="7"/>
  <c r="U40" i="7"/>
  <c r="T40" i="7"/>
  <c r="S40" i="7"/>
  <c r="R40" i="7"/>
  <c r="AD39" i="7"/>
  <c r="AC39" i="7"/>
  <c r="AB39" i="7"/>
  <c r="AA39" i="7"/>
  <c r="Z39" i="7"/>
  <c r="Y39" i="7"/>
  <c r="X39" i="7"/>
  <c r="W39" i="7"/>
  <c r="V39" i="7"/>
  <c r="U39" i="7"/>
  <c r="T39" i="7"/>
  <c r="S39" i="7"/>
  <c r="R39" i="7"/>
  <c r="AD38" i="7"/>
  <c r="AC38" i="7"/>
  <c r="AB38" i="7"/>
  <c r="AA38" i="7"/>
  <c r="Z38" i="7"/>
  <c r="Y38" i="7"/>
  <c r="X38" i="7"/>
  <c r="W38" i="7"/>
  <c r="V38" i="7"/>
  <c r="U38" i="7"/>
  <c r="T38" i="7"/>
  <c r="S38" i="7"/>
  <c r="R38" i="7"/>
  <c r="AD37" i="7"/>
  <c r="AC37" i="7"/>
  <c r="AB37" i="7"/>
  <c r="AA37" i="7"/>
  <c r="Z37" i="7"/>
  <c r="Y37" i="7"/>
  <c r="X37" i="7"/>
  <c r="W37" i="7"/>
  <c r="V37" i="7"/>
  <c r="U37" i="7"/>
  <c r="T37" i="7"/>
  <c r="S37" i="7"/>
  <c r="R37" i="7"/>
  <c r="AD36" i="7"/>
  <c r="AC36" i="7"/>
  <c r="AB36" i="7"/>
  <c r="AA36" i="7"/>
  <c r="Z36" i="7"/>
  <c r="Y36" i="7"/>
  <c r="X36" i="7"/>
  <c r="W36" i="7"/>
  <c r="V36" i="7"/>
  <c r="U36" i="7"/>
  <c r="T36" i="7"/>
  <c r="S36" i="7"/>
  <c r="R36" i="7"/>
  <c r="AD35" i="7"/>
  <c r="AC35" i="7"/>
  <c r="AB35" i="7"/>
  <c r="AA35" i="7"/>
  <c r="Z35" i="7"/>
  <c r="Y35" i="7"/>
  <c r="X35" i="7"/>
  <c r="W35" i="7"/>
  <c r="V35" i="7"/>
  <c r="U35" i="7"/>
  <c r="T35" i="7"/>
  <c r="S35" i="7"/>
  <c r="R35" i="7"/>
  <c r="AD34" i="7"/>
  <c r="AC34" i="7"/>
  <c r="AB34" i="7"/>
  <c r="AA34" i="7"/>
  <c r="Z34" i="7"/>
  <c r="Y34" i="7"/>
  <c r="X34" i="7"/>
  <c r="W34" i="7"/>
  <c r="V34" i="7"/>
  <c r="U34" i="7"/>
  <c r="T34" i="7"/>
  <c r="S34" i="7"/>
  <c r="R34" i="7"/>
  <c r="AD33" i="7"/>
  <c r="AC33" i="7"/>
  <c r="AB33" i="7"/>
  <c r="AA33" i="7"/>
  <c r="Z33" i="7"/>
  <c r="Y33" i="7"/>
  <c r="X33" i="7"/>
  <c r="W33" i="7"/>
  <c r="V33" i="7"/>
  <c r="U33" i="7"/>
  <c r="T33" i="7"/>
  <c r="S33" i="7"/>
  <c r="R33" i="7"/>
  <c r="AD32" i="7"/>
  <c r="AC32" i="7"/>
  <c r="AB32" i="7"/>
  <c r="AA32" i="7"/>
  <c r="Z32" i="7"/>
  <c r="Y32" i="7"/>
  <c r="X32" i="7"/>
  <c r="W32" i="7"/>
  <c r="V32" i="7"/>
  <c r="U32" i="7"/>
  <c r="T32" i="7"/>
  <c r="S32" i="7"/>
  <c r="R32" i="7"/>
  <c r="AD31" i="7"/>
  <c r="AC31" i="7"/>
  <c r="AB31" i="7"/>
  <c r="AA31" i="7"/>
  <c r="Z31" i="7"/>
  <c r="Y31" i="7"/>
  <c r="X31" i="7"/>
  <c r="W31" i="7"/>
  <c r="V31" i="7"/>
  <c r="U31" i="7"/>
  <c r="T31" i="7"/>
  <c r="S31" i="7"/>
  <c r="R31" i="7"/>
  <c r="AD30" i="7"/>
  <c r="AC30" i="7"/>
  <c r="AB30" i="7"/>
  <c r="AA30" i="7"/>
  <c r="Z30" i="7"/>
  <c r="Y30" i="7"/>
  <c r="X30" i="7"/>
  <c r="W30" i="7"/>
  <c r="V30" i="7"/>
  <c r="U30" i="7"/>
  <c r="T30" i="7"/>
  <c r="S30" i="7"/>
  <c r="R30" i="7"/>
  <c r="AD29" i="7"/>
  <c r="AC29" i="7"/>
  <c r="AB29" i="7"/>
  <c r="AA29" i="7"/>
  <c r="Z29" i="7"/>
  <c r="Y29" i="7"/>
  <c r="X29" i="7"/>
  <c r="W29" i="7"/>
  <c r="V29" i="7"/>
  <c r="U29" i="7"/>
  <c r="T29" i="7"/>
  <c r="S29" i="7"/>
  <c r="R29" i="7"/>
  <c r="AD28" i="7"/>
  <c r="AC28" i="7"/>
  <c r="AB28" i="7"/>
  <c r="AA28" i="7"/>
  <c r="Z28" i="7"/>
  <c r="Y28" i="7"/>
  <c r="X28" i="7"/>
  <c r="W28" i="7"/>
  <c r="V28" i="7"/>
  <c r="U28" i="7"/>
  <c r="T28" i="7"/>
  <c r="S28" i="7"/>
  <c r="R28" i="7"/>
  <c r="AD27" i="7"/>
  <c r="AC27" i="7"/>
  <c r="AB27" i="7"/>
  <c r="AA27" i="7"/>
  <c r="Z27" i="7"/>
  <c r="Y27" i="7"/>
  <c r="X27" i="7"/>
  <c r="W27" i="7"/>
  <c r="V27" i="7"/>
  <c r="U27" i="7"/>
  <c r="T27" i="7"/>
  <c r="S27" i="7"/>
  <c r="R27" i="7"/>
  <c r="AD26" i="7"/>
  <c r="AC26" i="7"/>
  <c r="AB26" i="7"/>
  <c r="AA26" i="7"/>
  <c r="Z26" i="7"/>
  <c r="Y26" i="7"/>
  <c r="X26" i="7"/>
  <c r="W26" i="7"/>
  <c r="V26" i="7"/>
  <c r="U26" i="7"/>
  <c r="T26" i="7"/>
  <c r="S26" i="7"/>
  <c r="R26" i="7"/>
  <c r="AD25" i="7"/>
  <c r="AC25" i="7"/>
  <c r="AB25" i="7"/>
  <c r="AA25" i="7"/>
  <c r="Z25" i="7"/>
  <c r="Y25" i="7"/>
  <c r="X25" i="7"/>
  <c r="W25" i="7"/>
  <c r="V25" i="7"/>
  <c r="U25" i="7"/>
  <c r="T25" i="7"/>
  <c r="S25" i="7"/>
  <c r="R25" i="7"/>
  <c r="AD24" i="7"/>
  <c r="AC24" i="7"/>
  <c r="AB24" i="7"/>
  <c r="AA24" i="7"/>
  <c r="Z24" i="7"/>
  <c r="Y24" i="7"/>
  <c r="X24" i="7"/>
  <c r="W24" i="7"/>
  <c r="V24" i="7"/>
  <c r="U24" i="7"/>
  <c r="T24" i="7"/>
  <c r="S24" i="7"/>
  <c r="R24" i="7"/>
  <c r="AD23" i="7"/>
  <c r="AC23" i="7"/>
  <c r="AB23" i="7"/>
  <c r="AA23" i="7"/>
  <c r="Z23" i="7"/>
  <c r="Y23" i="7"/>
  <c r="X23" i="7"/>
  <c r="W23" i="7"/>
  <c r="V23" i="7"/>
  <c r="U23" i="7"/>
  <c r="T23" i="7"/>
  <c r="S23" i="7"/>
  <c r="R23" i="7"/>
  <c r="AD22" i="7"/>
  <c r="AC22" i="7"/>
  <c r="AB22" i="7"/>
  <c r="AA22" i="7"/>
  <c r="Z22" i="7"/>
  <c r="Y22" i="7"/>
  <c r="X22" i="7"/>
  <c r="W22" i="7"/>
  <c r="V22" i="7"/>
  <c r="U22" i="7"/>
  <c r="T22" i="7"/>
  <c r="S22" i="7"/>
  <c r="R22" i="7"/>
  <c r="AD21" i="7"/>
  <c r="AC21" i="7"/>
  <c r="AB21" i="7"/>
  <c r="AA21" i="7"/>
  <c r="Z21" i="7"/>
  <c r="Y21" i="7"/>
  <c r="X21" i="7"/>
  <c r="W21" i="7"/>
  <c r="V21" i="7"/>
  <c r="U21" i="7"/>
  <c r="T21" i="7"/>
  <c r="S21" i="7"/>
  <c r="R21" i="7"/>
  <c r="AD20" i="7"/>
  <c r="AC20" i="7"/>
  <c r="AB20" i="7"/>
  <c r="AA20" i="7"/>
  <c r="Z20" i="7"/>
  <c r="Y20" i="7"/>
  <c r="X20" i="7"/>
  <c r="W20" i="7"/>
  <c r="V20" i="7"/>
  <c r="U20" i="7"/>
  <c r="T20" i="7"/>
  <c r="S20" i="7"/>
  <c r="R20" i="7"/>
  <c r="AD19" i="7"/>
  <c r="AC19" i="7"/>
  <c r="AB19" i="7"/>
  <c r="AA19" i="7"/>
  <c r="Z19" i="7"/>
  <c r="Y19" i="7"/>
  <c r="X19" i="7"/>
  <c r="W19" i="7"/>
  <c r="V19" i="7"/>
  <c r="U19" i="7"/>
  <c r="T19" i="7"/>
  <c r="S19" i="7"/>
  <c r="R19" i="7"/>
  <c r="AD18" i="7"/>
  <c r="AC18" i="7"/>
  <c r="AB18" i="7"/>
  <c r="AA18" i="7"/>
  <c r="Z18" i="7"/>
  <c r="Y18" i="7"/>
  <c r="X18" i="7"/>
  <c r="W18" i="7"/>
  <c r="V18" i="7"/>
  <c r="U18" i="7"/>
  <c r="T18" i="7"/>
  <c r="S18" i="7"/>
  <c r="R18" i="7"/>
  <c r="AD17" i="7"/>
  <c r="AC17" i="7"/>
  <c r="AB17" i="7"/>
  <c r="AA17" i="7"/>
  <c r="Z17" i="7"/>
  <c r="Y17" i="7"/>
  <c r="X17" i="7"/>
  <c r="W17" i="7"/>
  <c r="V17" i="7"/>
  <c r="U17" i="7"/>
  <c r="T17" i="7"/>
  <c r="S17" i="7"/>
  <c r="R17" i="7"/>
  <c r="AD16" i="7"/>
  <c r="AC16" i="7"/>
  <c r="AB16" i="7"/>
  <c r="AA16" i="7"/>
  <c r="Z16" i="7"/>
  <c r="Y16" i="7"/>
  <c r="X16" i="7"/>
  <c r="W16" i="7"/>
  <c r="V16" i="7"/>
  <c r="U16" i="7"/>
  <c r="T16" i="7"/>
  <c r="S16" i="7"/>
  <c r="R16" i="7"/>
  <c r="AD15" i="7"/>
  <c r="AC15" i="7"/>
  <c r="AB15" i="7"/>
  <c r="AA15" i="7"/>
  <c r="Z15" i="7"/>
  <c r="Y15" i="7"/>
  <c r="X15" i="7"/>
  <c r="W15" i="7"/>
  <c r="V15" i="7"/>
  <c r="U15" i="7"/>
  <c r="T15" i="7"/>
  <c r="S15" i="7"/>
  <c r="R15" i="7"/>
  <c r="AD14" i="7"/>
  <c r="AC14" i="7"/>
  <c r="AB14" i="7"/>
  <c r="AA14" i="7"/>
  <c r="Z14" i="7"/>
  <c r="Y14" i="7"/>
  <c r="X14" i="7"/>
  <c r="W14" i="7"/>
  <c r="V14" i="7"/>
  <c r="U14" i="7"/>
  <c r="T14" i="7"/>
  <c r="S14" i="7"/>
  <c r="R14" i="7"/>
  <c r="AD13" i="7"/>
  <c r="AC13" i="7"/>
  <c r="AB13" i="7"/>
  <c r="AA13" i="7"/>
  <c r="Z13" i="7"/>
  <c r="Y13" i="7"/>
  <c r="X13" i="7"/>
  <c r="W13" i="7"/>
  <c r="V13" i="7"/>
  <c r="U13" i="7"/>
  <c r="T13" i="7"/>
  <c r="S13" i="7"/>
  <c r="R13" i="7"/>
  <c r="AD12" i="7"/>
  <c r="AC12" i="7"/>
  <c r="AB12" i="7"/>
  <c r="AA12" i="7"/>
  <c r="Z12" i="7"/>
  <c r="Y12" i="7"/>
  <c r="X12" i="7"/>
  <c r="W12" i="7"/>
  <c r="V12" i="7"/>
  <c r="U12" i="7"/>
  <c r="T12" i="7"/>
  <c r="S12" i="7"/>
  <c r="R12" i="7"/>
  <c r="AD11" i="7"/>
  <c r="AC11" i="7"/>
  <c r="AB11" i="7"/>
  <c r="AA11" i="7"/>
  <c r="Z11" i="7"/>
  <c r="Y11" i="7"/>
  <c r="X11" i="7"/>
  <c r="W11" i="7"/>
  <c r="V11" i="7"/>
  <c r="U11" i="7"/>
  <c r="T11" i="7"/>
  <c r="S11" i="7"/>
  <c r="R11" i="7"/>
  <c r="AD10" i="7"/>
  <c r="AC10" i="7"/>
  <c r="AB10" i="7"/>
  <c r="AA10" i="7"/>
  <c r="Z10" i="7"/>
  <c r="Y10" i="7"/>
  <c r="X10" i="7"/>
  <c r="W10" i="7"/>
  <c r="V10" i="7"/>
  <c r="U10" i="7"/>
  <c r="T10" i="7"/>
  <c r="S10" i="7"/>
  <c r="R10" i="7"/>
  <c r="AD9" i="7"/>
  <c r="AC9" i="7"/>
  <c r="AB9" i="7"/>
  <c r="AA9" i="7"/>
  <c r="Z9" i="7"/>
  <c r="Y9" i="7"/>
  <c r="X9" i="7"/>
  <c r="W9" i="7"/>
  <c r="V9" i="7"/>
  <c r="U9" i="7"/>
  <c r="T9" i="7"/>
  <c r="S9" i="7"/>
  <c r="R9" i="7"/>
  <c r="AD8" i="7"/>
  <c r="AC8" i="7"/>
  <c r="AB8" i="7"/>
  <c r="AA8" i="7"/>
  <c r="Z8" i="7"/>
  <c r="Y8" i="7"/>
  <c r="X8" i="7"/>
  <c r="W8" i="7"/>
  <c r="V8" i="7"/>
  <c r="U8" i="7"/>
  <c r="T8" i="7"/>
  <c r="S8" i="7"/>
  <c r="R8" i="7"/>
  <c r="AD7" i="7"/>
  <c r="AC7" i="7"/>
  <c r="AB7" i="7"/>
  <c r="AA7" i="7"/>
  <c r="Z7" i="7"/>
  <c r="Y7" i="7"/>
  <c r="X7" i="7"/>
  <c r="W7" i="7"/>
  <c r="V7" i="7"/>
  <c r="U7" i="7"/>
  <c r="T7" i="7"/>
  <c r="S7" i="7"/>
  <c r="R7" i="7"/>
  <c r="AD6" i="7"/>
  <c r="AC6" i="7"/>
  <c r="AB6" i="7"/>
  <c r="AA6" i="7"/>
  <c r="Z6" i="7"/>
  <c r="Y6" i="7"/>
  <c r="X6" i="7"/>
  <c r="W6" i="7"/>
  <c r="V6" i="7"/>
  <c r="U6" i="7"/>
  <c r="T6" i="7"/>
  <c r="S6" i="7"/>
  <c r="R6" i="7"/>
  <c r="AD5" i="7"/>
  <c r="AC5" i="7"/>
  <c r="AB5" i="7"/>
  <c r="AA5" i="7"/>
  <c r="Z5" i="7"/>
  <c r="Y5" i="7"/>
  <c r="X5" i="7"/>
  <c r="W5" i="7"/>
  <c r="V5" i="7"/>
  <c r="U5" i="7"/>
  <c r="T5" i="7"/>
  <c r="S5" i="7"/>
  <c r="R5" i="7"/>
  <c r="AD4" i="7"/>
  <c r="AC4" i="7"/>
  <c r="AB4" i="7"/>
  <c r="AA4" i="7"/>
  <c r="Z4" i="7"/>
  <c r="Y4" i="7"/>
  <c r="X4" i="7"/>
  <c r="W4" i="7"/>
  <c r="V4" i="7"/>
  <c r="U4" i="7"/>
  <c r="T4" i="7"/>
  <c r="S4" i="7"/>
  <c r="R4" i="7"/>
  <c r="AD62" i="7"/>
  <c r="AB62" i="7"/>
  <c r="AA62" i="7"/>
  <c r="Z62" i="7"/>
  <c r="Y62" i="7"/>
  <c r="X62" i="7"/>
  <c r="W62" i="7"/>
  <c r="V62" i="7"/>
  <c r="U62" i="7"/>
  <c r="T62" i="7"/>
  <c r="S62" i="7"/>
  <c r="R62" i="7"/>
  <c r="S3" i="7"/>
  <c r="T3" i="7"/>
  <c r="U3" i="7"/>
  <c r="V3" i="7"/>
  <c r="W3" i="7"/>
  <c r="X3" i="7"/>
  <c r="Y3" i="7"/>
  <c r="Z3" i="7"/>
  <c r="AA3" i="7"/>
  <c r="AB3" i="7"/>
  <c r="AC3" i="7"/>
  <c r="AD3" i="7"/>
  <c r="AD1260" i="5"/>
  <c r="AD1240" i="5"/>
  <c r="AD1219" i="5"/>
  <c r="AD1198" i="5"/>
  <c r="AD1177" i="5"/>
  <c r="AD1154" i="5"/>
  <c r="AD1134" i="5"/>
  <c r="AD1113" i="5"/>
  <c r="AD1092" i="5"/>
  <c r="AD1072" i="5"/>
  <c r="AD1049" i="5"/>
  <c r="AD1030" i="5"/>
  <c r="AD1010" i="5"/>
  <c r="AD988" i="5"/>
  <c r="AD967" i="5"/>
  <c r="AD946" i="5"/>
  <c r="AD925" i="5"/>
  <c r="AD903" i="5"/>
  <c r="AD882" i="5"/>
  <c r="AD860" i="5"/>
  <c r="AD840" i="5"/>
  <c r="AD819" i="5"/>
  <c r="AD796" i="5"/>
  <c r="AD777" i="5"/>
  <c r="AD758" i="5"/>
  <c r="AD736" i="5"/>
  <c r="AD716" i="5"/>
  <c r="AD694" i="5"/>
  <c r="AD673" i="5"/>
  <c r="AD652" i="5"/>
  <c r="AD630" i="5"/>
  <c r="AD608" i="5"/>
  <c r="AD588" i="5"/>
  <c r="AD567" i="5"/>
  <c r="AD545" i="5"/>
  <c r="AD526" i="5"/>
  <c r="AD505" i="5"/>
  <c r="AD484" i="5"/>
  <c r="AD464" i="5"/>
  <c r="AD441" i="5"/>
  <c r="AD421" i="5"/>
  <c r="AD399" i="5"/>
  <c r="AD377" i="5"/>
  <c r="AD357" i="5"/>
  <c r="AD335" i="5"/>
  <c r="AD314" i="5"/>
  <c r="AD293" i="5"/>
  <c r="AD274" i="5"/>
  <c r="AD253" i="5"/>
  <c r="AD234" i="5"/>
  <c r="AD213" i="5"/>
  <c r="AD190" i="5"/>
  <c r="AD171" i="5"/>
  <c r="AD148" i="5"/>
  <c r="AD127" i="5"/>
  <c r="AD106" i="5"/>
  <c r="AD84" i="5"/>
  <c r="AD63" i="5"/>
  <c r="AD42" i="5"/>
  <c r="AD23" i="5"/>
  <c r="AD2" i="5"/>
  <c r="AC1260" i="5"/>
  <c r="AB1260" i="5"/>
  <c r="AA1260" i="5"/>
  <c r="Z1260" i="5"/>
  <c r="Y1260" i="5"/>
  <c r="X1260" i="5"/>
  <c r="W1260" i="5"/>
  <c r="V1260" i="5"/>
  <c r="U1260" i="5"/>
  <c r="T1260" i="5"/>
  <c r="S1260" i="5"/>
  <c r="R1260" i="5"/>
  <c r="Q1260" i="5"/>
  <c r="P1260" i="5"/>
  <c r="O1260" i="5"/>
  <c r="Q1259" i="5"/>
  <c r="P1259" i="5"/>
  <c r="O1259" i="5"/>
  <c r="Q1258" i="5"/>
  <c r="P1258" i="5"/>
  <c r="O1258" i="5"/>
  <c r="Q1257" i="5"/>
  <c r="P1257" i="5"/>
  <c r="O1257" i="5"/>
  <c r="Q1256" i="5"/>
  <c r="P1256" i="5"/>
  <c r="O1256" i="5"/>
  <c r="Q1255" i="5"/>
  <c r="P1255" i="5"/>
  <c r="O1255" i="5"/>
  <c r="Q1254" i="5"/>
  <c r="P1254" i="5"/>
  <c r="O1254" i="5"/>
  <c r="Q1253" i="5"/>
  <c r="P1253" i="5"/>
  <c r="O1253" i="5"/>
  <c r="Q1252" i="5"/>
  <c r="P1252" i="5"/>
  <c r="O1252" i="5"/>
  <c r="Q1251" i="5"/>
  <c r="P1251" i="5"/>
  <c r="O1251" i="5"/>
  <c r="Q1250" i="5"/>
  <c r="P1250" i="5"/>
  <c r="O1250" i="5"/>
  <c r="Q1249" i="5"/>
  <c r="P1249" i="5"/>
  <c r="O1249" i="5"/>
  <c r="Q1248" i="5"/>
  <c r="P1248" i="5"/>
  <c r="O1248" i="5"/>
  <c r="Q1247" i="5"/>
  <c r="P1247" i="5"/>
  <c r="O1247" i="5"/>
  <c r="Q1246" i="5"/>
  <c r="P1246" i="5"/>
  <c r="O1246" i="5"/>
  <c r="Q1245" i="5"/>
  <c r="P1245" i="5"/>
  <c r="O1245" i="5"/>
  <c r="Q1244" i="5"/>
  <c r="P1244" i="5"/>
  <c r="O1244" i="5"/>
  <c r="Q1243" i="5"/>
  <c r="P1243" i="5"/>
  <c r="O1243" i="5"/>
  <c r="Q1242" i="5"/>
  <c r="P1242" i="5"/>
  <c r="O1242" i="5"/>
  <c r="Q1241" i="5"/>
  <c r="P1241" i="5"/>
  <c r="O1241" i="5"/>
  <c r="AC1240" i="5"/>
  <c r="AB1240" i="5"/>
  <c r="AA1240" i="5"/>
  <c r="Z1240" i="5"/>
  <c r="Y1240" i="5"/>
  <c r="X1240" i="5"/>
  <c r="W1240" i="5"/>
  <c r="V1240" i="5"/>
  <c r="U1240" i="5"/>
  <c r="T1240" i="5"/>
  <c r="S1240" i="5"/>
  <c r="R1240" i="5"/>
  <c r="Q1240" i="5"/>
  <c r="P1240" i="5"/>
  <c r="O1240" i="5"/>
  <c r="Q1239" i="5"/>
  <c r="P1239" i="5"/>
  <c r="O1239" i="5"/>
  <c r="Q1238" i="5"/>
  <c r="P1238" i="5"/>
  <c r="O1238" i="5"/>
  <c r="Q1237" i="5"/>
  <c r="P1237" i="5"/>
  <c r="O1237" i="5"/>
  <c r="Q1236" i="5"/>
  <c r="P1236" i="5"/>
  <c r="O1236" i="5"/>
  <c r="Q1235" i="5"/>
  <c r="P1235" i="5"/>
  <c r="O1235" i="5"/>
  <c r="Q1234" i="5"/>
  <c r="P1234" i="5"/>
  <c r="O1234" i="5"/>
  <c r="Q1233" i="5"/>
  <c r="P1233" i="5"/>
  <c r="O1233" i="5"/>
  <c r="Q1232" i="5"/>
  <c r="P1232" i="5"/>
  <c r="O1232" i="5"/>
  <c r="Q1231" i="5"/>
  <c r="P1231" i="5"/>
  <c r="O1231" i="5"/>
  <c r="Q1230" i="5"/>
  <c r="P1230" i="5"/>
  <c r="O1230" i="5"/>
  <c r="Q1229" i="5"/>
  <c r="P1229" i="5"/>
  <c r="O1229" i="5"/>
  <c r="Q1228" i="5"/>
  <c r="P1228" i="5"/>
  <c r="O1228" i="5"/>
  <c r="Q1227" i="5"/>
  <c r="P1227" i="5"/>
  <c r="O1227" i="5"/>
  <c r="Q1226" i="5"/>
  <c r="P1226" i="5"/>
  <c r="O1226" i="5"/>
  <c r="Q1225" i="5"/>
  <c r="P1225" i="5"/>
  <c r="O1225" i="5"/>
  <c r="Q1224" i="5"/>
  <c r="P1224" i="5"/>
  <c r="O1224" i="5"/>
  <c r="Q1223" i="5"/>
  <c r="P1223" i="5"/>
  <c r="O1223" i="5"/>
  <c r="Q1222" i="5"/>
  <c r="P1222" i="5"/>
  <c r="O1222" i="5"/>
  <c r="Q1221" i="5"/>
  <c r="P1221" i="5"/>
  <c r="O1221" i="5"/>
  <c r="Q1220" i="5"/>
  <c r="P1220" i="5"/>
  <c r="O1220" i="5"/>
  <c r="AC1219" i="5"/>
  <c r="AB1219" i="5"/>
  <c r="AA1219" i="5"/>
  <c r="Z1219" i="5"/>
  <c r="Y1219" i="5"/>
  <c r="X1219" i="5"/>
  <c r="W1219" i="5"/>
  <c r="V1219" i="5"/>
  <c r="U1219" i="5"/>
  <c r="T1219" i="5"/>
  <c r="S1219" i="5"/>
  <c r="R1219" i="5"/>
  <c r="Q1219" i="5"/>
  <c r="P1219" i="5"/>
  <c r="O1219" i="5"/>
  <c r="Q1218" i="5"/>
  <c r="P1218" i="5"/>
  <c r="O1218" i="5"/>
  <c r="Q1217" i="5"/>
  <c r="P1217" i="5"/>
  <c r="O1217" i="5"/>
  <c r="Q1216" i="5"/>
  <c r="P1216" i="5"/>
  <c r="O1216" i="5"/>
  <c r="Q1215" i="5"/>
  <c r="P1215" i="5"/>
  <c r="O1215" i="5"/>
  <c r="Q1214" i="5"/>
  <c r="P1214" i="5"/>
  <c r="O1214" i="5"/>
  <c r="Q1213" i="5"/>
  <c r="P1213" i="5"/>
  <c r="O1213" i="5"/>
  <c r="Q1212" i="5"/>
  <c r="P1212" i="5"/>
  <c r="O1212" i="5"/>
  <c r="Q1211" i="5"/>
  <c r="P1211" i="5"/>
  <c r="O1211" i="5"/>
  <c r="Q1210" i="5"/>
  <c r="P1210" i="5"/>
  <c r="O1210" i="5"/>
  <c r="Q1209" i="5"/>
  <c r="P1209" i="5"/>
  <c r="O1209" i="5"/>
  <c r="Q1208" i="5"/>
  <c r="P1208" i="5"/>
  <c r="O1208" i="5"/>
  <c r="Q1207" i="5"/>
  <c r="P1207" i="5"/>
  <c r="O1207" i="5"/>
  <c r="Q1206" i="5"/>
  <c r="P1206" i="5"/>
  <c r="O1206" i="5"/>
  <c r="Q1205" i="5"/>
  <c r="P1205" i="5"/>
  <c r="O1205" i="5"/>
  <c r="Q1204" i="5"/>
  <c r="P1204" i="5"/>
  <c r="O1204" i="5"/>
  <c r="Q1203" i="5"/>
  <c r="P1203" i="5"/>
  <c r="O1203" i="5"/>
  <c r="Q1202" i="5"/>
  <c r="P1202" i="5"/>
  <c r="O1202" i="5"/>
  <c r="Q1201" i="5"/>
  <c r="P1201" i="5"/>
  <c r="O1201" i="5"/>
  <c r="Q1200" i="5"/>
  <c r="P1200" i="5"/>
  <c r="O1200" i="5"/>
  <c r="Q1199" i="5"/>
  <c r="P1199" i="5"/>
  <c r="O1199" i="5"/>
  <c r="AC1198" i="5"/>
  <c r="AB1198" i="5"/>
  <c r="AA1198" i="5"/>
  <c r="Z1198" i="5"/>
  <c r="Y1198" i="5"/>
  <c r="X1198" i="5"/>
  <c r="W1198" i="5"/>
  <c r="V1198" i="5"/>
  <c r="U1198" i="5"/>
  <c r="T1198" i="5"/>
  <c r="S1198" i="5"/>
  <c r="R1198" i="5"/>
  <c r="Q1198" i="5"/>
  <c r="P1198" i="5"/>
  <c r="O1198" i="5"/>
  <c r="Q1197" i="5"/>
  <c r="P1197" i="5"/>
  <c r="O1197" i="5"/>
  <c r="Q1196" i="5"/>
  <c r="P1196" i="5"/>
  <c r="O1196" i="5"/>
  <c r="Q1195" i="5"/>
  <c r="P1195" i="5"/>
  <c r="O1195" i="5"/>
  <c r="Q1194" i="5"/>
  <c r="P1194" i="5"/>
  <c r="O1194" i="5"/>
  <c r="Q1193" i="5"/>
  <c r="P1193" i="5"/>
  <c r="O1193" i="5"/>
  <c r="Q1192" i="5"/>
  <c r="P1192" i="5"/>
  <c r="O1192" i="5"/>
  <c r="Q1191" i="5"/>
  <c r="P1191" i="5"/>
  <c r="O1191" i="5"/>
  <c r="Q1190" i="5"/>
  <c r="P1190" i="5"/>
  <c r="O1190" i="5"/>
  <c r="Q1189" i="5"/>
  <c r="P1189" i="5"/>
  <c r="O1189" i="5"/>
  <c r="Q1188" i="5"/>
  <c r="P1188" i="5"/>
  <c r="O1188" i="5"/>
  <c r="Q1187" i="5"/>
  <c r="P1187" i="5"/>
  <c r="O1187" i="5"/>
  <c r="Q1186" i="5"/>
  <c r="P1186" i="5"/>
  <c r="O1186" i="5"/>
  <c r="Q1185" i="5"/>
  <c r="P1185" i="5"/>
  <c r="O1185" i="5"/>
  <c r="Q1184" i="5"/>
  <c r="P1184" i="5"/>
  <c r="O1184" i="5"/>
  <c r="Q1183" i="5"/>
  <c r="P1183" i="5"/>
  <c r="O1183" i="5"/>
  <c r="Q1182" i="5"/>
  <c r="P1182" i="5"/>
  <c r="O1182" i="5"/>
  <c r="Q1181" i="5"/>
  <c r="P1181" i="5"/>
  <c r="O1181" i="5"/>
  <c r="Q1180" i="5"/>
  <c r="P1180" i="5"/>
  <c r="O1180" i="5"/>
  <c r="Q1179" i="5"/>
  <c r="P1179" i="5"/>
  <c r="O1179" i="5"/>
  <c r="Q1178" i="5"/>
  <c r="P1178" i="5"/>
  <c r="O1178" i="5"/>
  <c r="AC1177" i="5"/>
  <c r="AB1177" i="5"/>
  <c r="AA1177" i="5"/>
  <c r="Z1177" i="5"/>
  <c r="Y1177" i="5"/>
  <c r="X1177" i="5"/>
  <c r="W1177" i="5"/>
  <c r="V1177" i="5"/>
  <c r="U1177" i="5"/>
  <c r="T1177" i="5"/>
  <c r="S1177" i="5"/>
  <c r="R1177" i="5"/>
  <c r="Q1177" i="5"/>
  <c r="P1177" i="5"/>
  <c r="O1177" i="5"/>
  <c r="Q1176" i="5"/>
  <c r="P1176" i="5"/>
  <c r="O1176" i="5"/>
  <c r="Q1175" i="5"/>
  <c r="P1175" i="5"/>
  <c r="O1175" i="5"/>
  <c r="Q1174" i="5"/>
  <c r="P1174" i="5"/>
  <c r="O1174" i="5"/>
  <c r="Q1173" i="5"/>
  <c r="P1173" i="5"/>
  <c r="O1173" i="5"/>
  <c r="Q1172" i="5"/>
  <c r="P1172" i="5"/>
  <c r="O1172" i="5"/>
  <c r="Q1171" i="5"/>
  <c r="P1171" i="5"/>
  <c r="O1171" i="5"/>
  <c r="Q1170" i="5"/>
  <c r="P1170" i="5"/>
  <c r="O1170" i="5"/>
  <c r="Q1169" i="5"/>
  <c r="P1169" i="5"/>
  <c r="O1169" i="5"/>
  <c r="Q1168" i="5"/>
  <c r="P1168" i="5"/>
  <c r="O1168" i="5"/>
  <c r="Q1167" i="5"/>
  <c r="P1167" i="5"/>
  <c r="O1167" i="5"/>
  <c r="Q1166" i="5"/>
  <c r="P1166" i="5"/>
  <c r="O1166" i="5"/>
  <c r="Q1165" i="5"/>
  <c r="P1165" i="5"/>
  <c r="O1165" i="5"/>
  <c r="Q1164" i="5"/>
  <c r="P1164" i="5"/>
  <c r="O1164" i="5"/>
  <c r="Q1163" i="5"/>
  <c r="P1163" i="5"/>
  <c r="O1163" i="5"/>
  <c r="Q1162" i="5"/>
  <c r="P1162" i="5"/>
  <c r="O1162" i="5"/>
  <c r="Q1161" i="5"/>
  <c r="P1161" i="5"/>
  <c r="O1161" i="5"/>
  <c r="Q1160" i="5"/>
  <c r="P1160" i="5"/>
  <c r="O1160" i="5"/>
  <c r="Q1159" i="5"/>
  <c r="P1159" i="5"/>
  <c r="O1159" i="5"/>
  <c r="Q1158" i="5"/>
  <c r="P1158" i="5"/>
  <c r="O1158" i="5"/>
  <c r="Q1157" i="5"/>
  <c r="P1157" i="5"/>
  <c r="O1157" i="5"/>
  <c r="Q1156" i="5"/>
  <c r="P1156" i="5"/>
  <c r="O1156" i="5"/>
  <c r="Q1155" i="5"/>
  <c r="P1155" i="5"/>
  <c r="O1155" i="5"/>
  <c r="AC1154" i="5"/>
  <c r="AB1154" i="5"/>
  <c r="AA1154" i="5"/>
  <c r="Z1154" i="5"/>
  <c r="Y1154" i="5"/>
  <c r="X1154" i="5"/>
  <c r="W1154" i="5"/>
  <c r="V1154" i="5"/>
  <c r="U1154" i="5"/>
  <c r="T1154" i="5"/>
  <c r="S1154" i="5"/>
  <c r="R1154" i="5"/>
  <c r="Q1154" i="5"/>
  <c r="P1154" i="5"/>
  <c r="O1154" i="5"/>
  <c r="Q1153" i="5"/>
  <c r="P1153" i="5"/>
  <c r="O1153" i="5"/>
  <c r="Q1152" i="5"/>
  <c r="P1152" i="5"/>
  <c r="O1152" i="5"/>
  <c r="Q1151" i="5"/>
  <c r="P1151" i="5"/>
  <c r="O1151" i="5"/>
  <c r="Q1150" i="5"/>
  <c r="P1150" i="5"/>
  <c r="O1150" i="5"/>
  <c r="Q1149" i="5"/>
  <c r="P1149" i="5"/>
  <c r="O1149" i="5"/>
  <c r="Q1148" i="5"/>
  <c r="P1148" i="5"/>
  <c r="O1148" i="5"/>
  <c r="Q1147" i="5"/>
  <c r="P1147" i="5"/>
  <c r="O1147" i="5"/>
  <c r="Q1146" i="5"/>
  <c r="P1146" i="5"/>
  <c r="O1146" i="5"/>
  <c r="Q1145" i="5"/>
  <c r="P1145" i="5"/>
  <c r="O1145" i="5"/>
  <c r="Q1144" i="5"/>
  <c r="P1144" i="5"/>
  <c r="O1144" i="5"/>
  <c r="Q1143" i="5"/>
  <c r="P1143" i="5"/>
  <c r="O1143" i="5"/>
  <c r="Q1142" i="5"/>
  <c r="P1142" i="5"/>
  <c r="O1142" i="5"/>
  <c r="Q1141" i="5"/>
  <c r="P1141" i="5"/>
  <c r="O1141" i="5"/>
  <c r="Q1140" i="5"/>
  <c r="P1140" i="5"/>
  <c r="O1140" i="5"/>
  <c r="Q1139" i="5"/>
  <c r="P1139" i="5"/>
  <c r="O1139" i="5"/>
  <c r="Q1138" i="5"/>
  <c r="P1138" i="5"/>
  <c r="O1138" i="5"/>
  <c r="Q1137" i="5"/>
  <c r="P1137" i="5"/>
  <c r="O1137" i="5"/>
  <c r="Q1136" i="5"/>
  <c r="P1136" i="5"/>
  <c r="O1136" i="5"/>
  <c r="Q1135" i="5"/>
  <c r="P1135" i="5"/>
  <c r="O1135" i="5"/>
  <c r="AC1134" i="5"/>
  <c r="AB1134" i="5"/>
  <c r="AA1134" i="5"/>
  <c r="Z1134" i="5"/>
  <c r="Y1134" i="5"/>
  <c r="X1134" i="5"/>
  <c r="W1134" i="5"/>
  <c r="V1134" i="5"/>
  <c r="U1134" i="5"/>
  <c r="T1134" i="5"/>
  <c r="S1134" i="5"/>
  <c r="R1134" i="5"/>
  <c r="Q1134" i="5"/>
  <c r="P1134" i="5"/>
  <c r="O1134" i="5"/>
  <c r="Q1133" i="5"/>
  <c r="P1133" i="5"/>
  <c r="O1133" i="5"/>
  <c r="Q1132" i="5"/>
  <c r="P1132" i="5"/>
  <c r="O1132" i="5"/>
  <c r="Q1131" i="5"/>
  <c r="P1131" i="5"/>
  <c r="O1131" i="5"/>
  <c r="Q1130" i="5"/>
  <c r="P1130" i="5"/>
  <c r="O1130" i="5"/>
  <c r="Q1129" i="5"/>
  <c r="P1129" i="5"/>
  <c r="O1129" i="5"/>
  <c r="Q1128" i="5"/>
  <c r="P1128" i="5"/>
  <c r="O1128" i="5"/>
  <c r="Q1127" i="5"/>
  <c r="P1127" i="5"/>
  <c r="O1127" i="5"/>
  <c r="Q1126" i="5"/>
  <c r="P1126" i="5"/>
  <c r="O1126" i="5"/>
  <c r="Q1125" i="5"/>
  <c r="P1125" i="5"/>
  <c r="O1125" i="5"/>
  <c r="Q1124" i="5"/>
  <c r="P1124" i="5"/>
  <c r="O1124" i="5"/>
  <c r="Q1123" i="5"/>
  <c r="P1123" i="5"/>
  <c r="O1123" i="5"/>
  <c r="Q1122" i="5"/>
  <c r="P1122" i="5"/>
  <c r="O1122" i="5"/>
  <c r="Q1121" i="5"/>
  <c r="P1121" i="5"/>
  <c r="O1121" i="5"/>
  <c r="Q1120" i="5"/>
  <c r="P1120" i="5"/>
  <c r="O1120" i="5"/>
  <c r="Q1119" i="5"/>
  <c r="P1119" i="5"/>
  <c r="O1119" i="5"/>
  <c r="Q1118" i="5"/>
  <c r="P1118" i="5"/>
  <c r="O1118" i="5"/>
  <c r="Q1117" i="5"/>
  <c r="P1117" i="5"/>
  <c r="O1117" i="5"/>
  <c r="Q1116" i="5"/>
  <c r="P1116" i="5"/>
  <c r="O1116" i="5"/>
  <c r="Q1115" i="5"/>
  <c r="P1115" i="5"/>
  <c r="O1115" i="5"/>
  <c r="Q1114" i="5"/>
  <c r="P1114" i="5"/>
  <c r="O1114" i="5"/>
  <c r="AC1113" i="5"/>
  <c r="AB1113" i="5"/>
  <c r="AA1113" i="5"/>
  <c r="Z1113" i="5"/>
  <c r="Y1113" i="5"/>
  <c r="X1113" i="5"/>
  <c r="W1113" i="5"/>
  <c r="V1113" i="5"/>
  <c r="U1113" i="5"/>
  <c r="T1113" i="5"/>
  <c r="S1113" i="5"/>
  <c r="R1113" i="5"/>
  <c r="Q1113" i="5"/>
  <c r="P1113" i="5"/>
  <c r="O1113" i="5"/>
  <c r="Q1112" i="5"/>
  <c r="P1112" i="5"/>
  <c r="O1112" i="5"/>
  <c r="Q1111" i="5"/>
  <c r="P1111" i="5"/>
  <c r="O1111" i="5"/>
  <c r="Q1110" i="5"/>
  <c r="P1110" i="5"/>
  <c r="O1110" i="5"/>
  <c r="Q1109" i="5"/>
  <c r="P1109" i="5"/>
  <c r="O1109" i="5"/>
  <c r="Q1108" i="5"/>
  <c r="P1108" i="5"/>
  <c r="O1108" i="5"/>
  <c r="Q1107" i="5"/>
  <c r="P1107" i="5"/>
  <c r="O1107" i="5"/>
  <c r="Q1106" i="5"/>
  <c r="P1106" i="5"/>
  <c r="O1106" i="5"/>
  <c r="Q1105" i="5"/>
  <c r="P1105" i="5"/>
  <c r="O1105" i="5"/>
  <c r="Q1104" i="5"/>
  <c r="P1104" i="5"/>
  <c r="O1104" i="5"/>
  <c r="Q1103" i="5"/>
  <c r="P1103" i="5"/>
  <c r="O1103" i="5"/>
  <c r="Q1102" i="5"/>
  <c r="P1102" i="5"/>
  <c r="O1102" i="5"/>
  <c r="Q1101" i="5"/>
  <c r="P1101" i="5"/>
  <c r="O1101" i="5"/>
  <c r="Q1100" i="5"/>
  <c r="P1100" i="5"/>
  <c r="O1100" i="5"/>
  <c r="Q1099" i="5"/>
  <c r="P1099" i="5"/>
  <c r="O1099" i="5"/>
  <c r="Q1098" i="5"/>
  <c r="P1098" i="5"/>
  <c r="O1098" i="5"/>
  <c r="Q1097" i="5"/>
  <c r="P1097" i="5"/>
  <c r="O1097" i="5"/>
  <c r="Q1096" i="5"/>
  <c r="P1096" i="5"/>
  <c r="O1096" i="5"/>
  <c r="Q1095" i="5"/>
  <c r="P1095" i="5"/>
  <c r="O1095" i="5"/>
  <c r="Q1094" i="5"/>
  <c r="P1094" i="5"/>
  <c r="O1094" i="5"/>
  <c r="Q1093" i="5"/>
  <c r="P1093" i="5"/>
  <c r="O1093" i="5"/>
  <c r="AC1092" i="5"/>
  <c r="AB1092" i="5"/>
  <c r="AA1092" i="5"/>
  <c r="Z1092" i="5"/>
  <c r="Y1092" i="5"/>
  <c r="X1092" i="5"/>
  <c r="W1092" i="5"/>
  <c r="V1092" i="5"/>
  <c r="U1092" i="5"/>
  <c r="T1092" i="5"/>
  <c r="S1092" i="5"/>
  <c r="R1092" i="5"/>
  <c r="Q1092" i="5"/>
  <c r="P1092" i="5"/>
  <c r="O1092" i="5"/>
  <c r="Q1091" i="5"/>
  <c r="P1091" i="5"/>
  <c r="O1091" i="5"/>
  <c r="Q1090" i="5"/>
  <c r="P1090" i="5"/>
  <c r="O1090" i="5"/>
  <c r="Q1089" i="5"/>
  <c r="P1089" i="5"/>
  <c r="O1089" i="5"/>
  <c r="Q1088" i="5"/>
  <c r="P1088" i="5"/>
  <c r="O1088" i="5"/>
  <c r="Q1087" i="5"/>
  <c r="P1087" i="5"/>
  <c r="O1087" i="5"/>
  <c r="Q1086" i="5"/>
  <c r="P1086" i="5"/>
  <c r="O1086" i="5"/>
  <c r="Q1085" i="5"/>
  <c r="P1085" i="5"/>
  <c r="O1085" i="5"/>
  <c r="Q1084" i="5"/>
  <c r="P1084" i="5"/>
  <c r="O1084" i="5"/>
  <c r="Q1083" i="5"/>
  <c r="P1083" i="5"/>
  <c r="O1083" i="5"/>
  <c r="Q1082" i="5"/>
  <c r="P1082" i="5"/>
  <c r="O1082" i="5"/>
  <c r="Q1081" i="5"/>
  <c r="P1081" i="5"/>
  <c r="O1081" i="5"/>
  <c r="Q1080" i="5"/>
  <c r="P1080" i="5"/>
  <c r="O1080" i="5"/>
  <c r="Q1079" i="5"/>
  <c r="P1079" i="5"/>
  <c r="O1079" i="5"/>
  <c r="Q1078" i="5"/>
  <c r="P1078" i="5"/>
  <c r="O1078" i="5"/>
  <c r="Q1077" i="5"/>
  <c r="P1077" i="5"/>
  <c r="O1077" i="5"/>
  <c r="Q1076" i="5"/>
  <c r="P1076" i="5"/>
  <c r="O1076" i="5"/>
  <c r="Q1075" i="5"/>
  <c r="P1075" i="5"/>
  <c r="O1075" i="5"/>
  <c r="Q1074" i="5"/>
  <c r="P1074" i="5"/>
  <c r="O1074" i="5"/>
  <c r="Q1073" i="5"/>
  <c r="P1073" i="5"/>
  <c r="O1073" i="5"/>
  <c r="AC1072" i="5"/>
  <c r="AB1072" i="5"/>
  <c r="AA1072" i="5"/>
  <c r="Z1072" i="5"/>
  <c r="Y1072" i="5"/>
  <c r="X1072" i="5"/>
  <c r="W1072" i="5"/>
  <c r="V1072" i="5"/>
  <c r="U1072" i="5"/>
  <c r="T1072" i="5"/>
  <c r="S1072" i="5"/>
  <c r="R1072" i="5"/>
  <c r="Q1072" i="5"/>
  <c r="P1072" i="5"/>
  <c r="O1072" i="5"/>
  <c r="Q1071" i="5"/>
  <c r="P1071" i="5"/>
  <c r="O1071" i="5"/>
  <c r="Q1070" i="5"/>
  <c r="P1070" i="5"/>
  <c r="O1070" i="5"/>
  <c r="Q1069" i="5"/>
  <c r="P1069" i="5"/>
  <c r="O1069" i="5"/>
  <c r="Q1068" i="5"/>
  <c r="P1068" i="5"/>
  <c r="O1068" i="5"/>
  <c r="Q1067" i="5"/>
  <c r="P1067" i="5"/>
  <c r="O1067" i="5"/>
  <c r="Q1066" i="5"/>
  <c r="P1066" i="5"/>
  <c r="O1066" i="5"/>
  <c r="Q1065" i="5"/>
  <c r="P1065" i="5"/>
  <c r="O1065" i="5"/>
  <c r="Q1064" i="5"/>
  <c r="P1064" i="5"/>
  <c r="O1064" i="5"/>
  <c r="Q1063" i="5"/>
  <c r="P1063" i="5"/>
  <c r="O1063" i="5"/>
  <c r="Q1062" i="5"/>
  <c r="P1062" i="5"/>
  <c r="O1062" i="5"/>
  <c r="Q1061" i="5"/>
  <c r="P1061" i="5"/>
  <c r="O1061" i="5"/>
  <c r="Q1060" i="5"/>
  <c r="P1060" i="5"/>
  <c r="O1060" i="5"/>
  <c r="Q1059" i="5"/>
  <c r="P1059" i="5"/>
  <c r="O1059" i="5"/>
  <c r="Q1058" i="5"/>
  <c r="P1058" i="5"/>
  <c r="O1058" i="5"/>
  <c r="Q1057" i="5"/>
  <c r="P1057" i="5"/>
  <c r="O1057" i="5"/>
  <c r="Q1056" i="5"/>
  <c r="P1056" i="5"/>
  <c r="O1056" i="5"/>
  <c r="Q1055" i="5"/>
  <c r="P1055" i="5"/>
  <c r="O1055" i="5"/>
  <c r="Q1054" i="5"/>
  <c r="P1054" i="5"/>
  <c r="O1054" i="5"/>
  <c r="Q1053" i="5"/>
  <c r="P1053" i="5"/>
  <c r="O1053" i="5"/>
  <c r="Q1052" i="5"/>
  <c r="P1052" i="5"/>
  <c r="O1052" i="5"/>
  <c r="Q1051" i="5"/>
  <c r="P1051" i="5"/>
  <c r="O1051" i="5"/>
  <c r="Q1050" i="5"/>
  <c r="P1050" i="5"/>
  <c r="O1050" i="5"/>
  <c r="AC1049" i="5"/>
  <c r="AB1049" i="5"/>
  <c r="AA1049" i="5"/>
  <c r="Z1049" i="5"/>
  <c r="Y1049" i="5"/>
  <c r="X1049" i="5"/>
  <c r="W1049" i="5"/>
  <c r="V1049" i="5"/>
  <c r="U1049" i="5"/>
  <c r="T1049" i="5"/>
  <c r="S1049" i="5"/>
  <c r="R1049" i="5"/>
  <c r="Q1049" i="5"/>
  <c r="P1049" i="5"/>
  <c r="O1049" i="5"/>
  <c r="Q1048" i="5"/>
  <c r="P1048" i="5"/>
  <c r="O1048" i="5"/>
  <c r="Q1047" i="5"/>
  <c r="P1047" i="5"/>
  <c r="O1047" i="5"/>
  <c r="Q1046" i="5"/>
  <c r="P1046" i="5"/>
  <c r="O1046" i="5"/>
  <c r="Q1045" i="5"/>
  <c r="P1045" i="5"/>
  <c r="O1045" i="5"/>
  <c r="Q1044" i="5"/>
  <c r="P1044" i="5"/>
  <c r="O1044" i="5"/>
  <c r="Q1043" i="5"/>
  <c r="P1043" i="5"/>
  <c r="O1043" i="5"/>
  <c r="Q1042" i="5"/>
  <c r="P1042" i="5"/>
  <c r="O1042" i="5"/>
  <c r="Q1041" i="5"/>
  <c r="P1041" i="5"/>
  <c r="O1041" i="5"/>
  <c r="Q1040" i="5"/>
  <c r="P1040" i="5"/>
  <c r="O1040" i="5"/>
  <c r="Q1039" i="5"/>
  <c r="P1039" i="5"/>
  <c r="O1039" i="5"/>
  <c r="Q1038" i="5"/>
  <c r="P1038" i="5"/>
  <c r="O1038" i="5"/>
  <c r="Q1037" i="5"/>
  <c r="P1037" i="5"/>
  <c r="O1037" i="5"/>
  <c r="Q1036" i="5"/>
  <c r="P1036" i="5"/>
  <c r="O1036" i="5"/>
  <c r="Q1035" i="5"/>
  <c r="P1035" i="5"/>
  <c r="O1035" i="5"/>
  <c r="Q1034" i="5"/>
  <c r="P1034" i="5"/>
  <c r="O1034" i="5"/>
  <c r="Q1033" i="5"/>
  <c r="P1033" i="5"/>
  <c r="O1033" i="5"/>
  <c r="Q1032" i="5"/>
  <c r="P1032" i="5"/>
  <c r="O1032" i="5"/>
  <c r="Q1031" i="5"/>
  <c r="P1031" i="5"/>
  <c r="O1031" i="5"/>
  <c r="AC1030" i="5"/>
  <c r="AB1030" i="5"/>
  <c r="AA1030" i="5"/>
  <c r="Z1030" i="5"/>
  <c r="Y1030" i="5"/>
  <c r="X1030" i="5"/>
  <c r="W1030" i="5"/>
  <c r="V1030" i="5"/>
  <c r="U1030" i="5"/>
  <c r="T1030" i="5"/>
  <c r="S1030" i="5"/>
  <c r="R1030" i="5"/>
  <c r="Q1030" i="5"/>
  <c r="P1030" i="5"/>
  <c r="O1030" i="5"/>
  <c r="Q1029" i="5"/>
  <c r="P1029" i="5"/>
  <c r="O1029" i="5"/>
  <c r="Q1028" i="5"/>
  <c r="P1028" i="5"/>
  <c r="O1028" i="5"/>
  <c r="Q1027" i="5"/>
  <c r="P1027" i="5"/>
  <c r="O1027" i="5"/>
  <c r="Q1026" i="5"/>
  <c r="P1026" i="5"/>
  <c r="O1026" i="5"/>
  <c r="Q1025" i="5"/>
  <c r="P1025" i="5"/>
  <c r="O1025" i="5"/>
  <c r="Q1024" i="5"/>
  <c r="P1024" i="5"/>
  <c r="O1024" i="5"/>
  <c r="Q1023" i="5"/>
  <c r="P1023" i="5"/>
  <c r="O1023" i="5"/>
  <c r="Q1022" i="5"/>
  <c r="P1022" i="5"/>
  <c r="O1022" i="5"/>
  <c r="Q1021" i="5"/>
  <c r="P1021" i="5"/>
  <c r="O1021" i="5"/>
  <c r="Q1020" i="5"/>
  <c r="P1020" i="5"/>
  <c r="O1020" i="5"/>
  <c r="Q1019" i="5"/>
  <c r="P1019" i="5"/>
  <c r="O1019" i="5"/>
  <c r="Q1018" i="5"/>
  <c r="P1018" i="5"/>
  <c r="O1018" i="5"/>
  <c r="Q1017" i="5"/>
  <c r="P1017" i="5"/>
  <c r="O1017" i="5"/>
  <c r="Q1016" i="5"/>
  <c r="P1016" i="5"/>
  <c r="O1016" i="5"/>
  <c r="Q1015" i="5"/>
  <c r="P1015" i="5"/>
  <c r="O1015" i="5"/>
  <c r="Q1014" i="5"/>
  <c r="P1014" i="5"/>
  <c r="O1014" i="5"/>
  <c r="Q1013" i="5"/>
  <c r="P1013" i="5"/>
  <c r="O1013" i="5"/>
  <c r="Q1012" i="5"/>
  <c r="P1012" i="5"/>
  <c r="O1012" i="5"/>
  <c r="Q1011" i="5"/>
  <c r="P1011" i="5"/>
  <c r="O1011" i="5"/>
  <c r="AC1010" i="5"/>
  <c r="AB1010" i="5"/>
  <c r="AA1010" i="5"/>
  <c r="Z1010" i="5"/>
  <c r="Y1010" i="5"/>
  <c r="X1010" i="5"/>
  <c r="W1010" i="5"/>
  <c r="V1010" i="5"/>
  <c r="U1010" i="5"/>
  <c r="T1010" i="5"/>
  <c r="S1010" i="5"/>
  <c r="R1010" i="5"/>
  <c r="Q1010" i="5"/>
  <c r="P1010" i="5"/>
  <c r="O1010" i="5"/>
  <c r="Q1009" i="5"/>
  <c r="P1009" i="5"/>
  <c r="O1009" i="5"/>
  <c r="Q1008" i="5"/>
  <c r="P1008" i="5"/>
  <c r="O1008" i="5"/>
  <c r="Q1007" i="5"/>
  <c r="P1007" i="5"/>
  <c r="O1007" i="5"/>
  <c r="Q1006" i="5"/>
  <c r="P1006" i="5"/>
  <c r="O1006" i="5"/>
  <c r="Q1005" i="5"/>
  <c r="P1005" i="5"/>
  <c r="O1005" i="5"/>
  <c r="Q1004" i="5"/>
  <c r="P1004" i="5"/>
  <c r="O1004" i="5"/>
  <c r="Q1003" i="5"/>
  <c r="P1003" i="5"/>
  <c r="O1003" i="5"/>
  <c r="Q1002" i="5"/>
  <c r="P1002" i="5"/>
  <c r="O1002" i="5"/>
  <c r="Q1001" i="5"/>
  <c r="P1001" i="5"/>
  <c r="O1001" i="5"/>
  <c r="Q1000" i="5"/>
  <c r="P1000" i="5"/>
  <c r="O1000" i="5"/>
  <c r="Q999" i="5"/>
  <c r="P999" i="5"/>
  <c r="O999" i="5"/>
  <c r="Q998" i="5"/>
  <c r="P998" i="5"/>
  <c r="O998" i="5"/>
  <c r="Q997" i="5"/>
  <c r="P997" i="5"/>
  <c r="O997" i="5"/>
  <c r="Q996" i="5"/>
  <c r="P996" i="5"/>
  <c r="O996" i="5"/>
  <c r="Q995" i="5"/>
  <c r="P995" i="5"/>
  <c r="O995" i="5"/>
  <c r="Q994" i="5"/>
  <c r="P994" i="5"/>
  <c r="O994" i="5"/>
  <c r="Q993" i="5"/>
  <c r="P993" i="5"/>
  <c r="O993" i="5"/>
  <c r="Q992" i="5"/>
  <c r="P992" i="5"/>
  <c r="O992" i="5"/>
  <c r="Q991" i="5"/>
  <c r="P991" i="5"/>
  <c r="O991" i="5"/>
  <c r="Q990" i="5"/>
  <c r="P990" i="5"/>
  <c r="O990" i="5"/>
  <c r="Q989" i="5"/>
  <c r="P989" i="5"/>
  <c r="O989" i="5"/>
  <c r="AC988" i="5"/>
  <c r="AB988" i="5"/>
  <c r="AA988" i="5"/>
  <c r="Z988" i="5"/>
  <c r="Y988" i="5"/>
  <c r="X988" i="5"/>
  <c r="W988" i="5"/>
  <c r="V988" i="5"/>
  <c r="U988" i="5"/>
  <c r="T988" i="5"/>
  <c r="S988" i="5"/>
  <c r="R988" i="5"/>
  <c r="Q988" i="5"/>
  <c r="P988" i="5"/>
  <c r="O988" i="5"/>
  <c r="Q987" i="5"/>
  <c r="P987" i="5"/>
  <c r="O987" i="5"/>
  <c r="Q986" i="5"/>
  <c r="P986" i="5"/>
  <c r="O986" i="5"/>
  <c r="Q985" i="5"/>
  <c r="P985" i="5"/>
  <c r="O985" i="5"/>
  <c r="Q984" i="5"/>
  <c r="P984" i="5"/>
  <c r="O984" i="5"/>
  <c r="Q983" i="5"/>
  <c r="P983" i="5"/>
  <c r="O983" i="5"/>
  <c r="Q982" i="5"/>
  <c r="P982" i="5"/>
  <c r="O982" i="5"/>
  <c r="Q981" i="5"/>
  <c r="P981" i="5"/>
  <c r="O981" i="5"/>
  <c r="Q980" i="5"/>
  <c r="P980" i="5"/>
  <c r="O980" i="5"/>
  <c r="Q979" i="5"/>
  <c r="P979" i="5"/>
  <c r="O979" i="5"/>
  <c r="Q978" i="5"/>
  <c r="P978" i="5"/>
  <c r="O978" i="5"/>
  <c r="Q977" i="5"/>
  <c r="P977" i="5"/>
  <c r="O977" i="5"/>
  <c r="Q976" i="5"/>
  <c r="P976" i="5"/>
  <c r="O976" i="5"/>
  <c r="Q975" i="5"/>
  <c r="P975" i="5"/>
  <c r="O975" i="5"/>
  <c r="Q974" i="5"/>
  <c r="P974" i="5"/>
  <c r="O974" i="5"/>
  <c r="Q973" i="5"/>
  <c r="P973" i="5"/>
  <c r="O973" i="5"/>
  <c r="Q972" i="5"/>
  <c r="P972" i="5"/>
  <c r="O972" i="5"/>
  <c r="Q971" i="5"/>
  <c r="P971" i="5"/>
  <c r="O971" i="5"/>
  <c r="Q970" i="5"/>
  <c r="P970" i="5"/>
  <c r="O970" i="5"/>
  <c r="Q969" i="5"/>
  <c r="P969" i="5"/>
  <c r="O969" i="5"/>
  <c r="Q968" i="5"/>
  <c r="P968" i="5"/>
  <c r="O968" i="5"/>
  <c r="AC967" i="5"/>
  <c r="AB967" i="5"/>
  <c r="AA967" i="5"/>
  <c r="Z967" i="5"/>
  <c r="Y967" i="5"/>
  <c r="X967" i="5"/>
  <c r="W967" i="5"/>
  <c r="V967" i="5"/>
  <c r="U967" i="5"/>
  <c r="T967" i="5"/>
  <c r="S967" i="5"/>
  <c r="R967" i="5"/>
  <c r="Q967" i="5"/>
  <c r="P967" i="5"/>
  <c r="O967" i="5"/>
  <c r="Q966" i="5"/>
  <c r="P966" i="5"/>
  <c r="O966" i="5"/>
  <c r="Q965" i="5"/>
  <c r="P965" i="5"/>
  <c r="O965" i="5"/>
  <c r="Q964" i="5"/>
  <c r="P964" i="5"/>
  <c r="O964" i="5"/>
  <c r="Q963" i="5"/>
  <c r="P963" i="5"/>
  <c r="O963" i="5"/>
  <c r="Q962" i="5"/>
  <c r="P962" i="5"/>
  <c r="O962" i="5"/>
  <c r="Q961" i="5"/>
  <c r="P961" i="5"/>
  <c r="O961" i="5"/>
  <c r="Q960" i="5"/>
  <c r="P960" i="5"/>
  <c r="O960" i="5"/>
  <c r="Q959" i="5"/>
  <c r="P959" i="5"/>
  <c r="O959" i="5"/>
  <c r="Q958" i="5"/>
  <c r="P958" i="5"/>
  <c r="O958" i="5"/>
  <c r="Q957" i="5"/>
  <c r="P957" i="5"/>
  <c r="O957" i="5"/>
  <c r="Q956" i="5"/>
  <c r="P956" i="5"/>
  <c r="O956" i="5"/>
  <c r="Q955" i="5"/>
  <c r="P955" i="5"/>
  <c r="O955" i="5"/>
  <c r="Q954" i="5"/>
  <c r="P954" i="5"/>
  <c r="O954" i="5"/>
  <c r="Q953" i="5"/>
  <c r="P953" i="5"/>
  <c r="O953" i="5"/>
  <c r="Q952" i="5"/>
  <c r="P952" i="5"/>
  <c r="O952" i="5"/>
  <c r="Q951" i="5"/>
  <c r="P951" i="5"/>
  <c r="O951" i="5"/>
  <c r="Q950" i="5"/>
  <c r="P950" i="5"/>
  <c r="O950" i="5"/>
  <c r="Q949" i="5"/>
  <c r="P949" i="5"/>
  <c r="O949" i="5"/>
  <c r="Q948" i="5"/>
  <c r="P948" i="5"/>
  <c r="O948" i="5"/>
  <c r="Q947" i="5"/>
  <c r="P947" i="5"/>
  <c r="O947" i="5"/>
  <c r="AC946" i="5"/>
  <c r="AB946" i="5"/>
  <c r="AA946" i="5"/>
  <c r="Z946" i="5"/>
  <c r="Y946" i="5"/>
  <c r="X946" i="5"/>
  <c r="W946" i="5"/>
  <c r="V946" i="5"/>
  <c r="U946" i="5"/>
  <c r="T946" i="5"/>
  <c r="S946" i="5"/>
  <c r="R946" i="5"/>
  <c r="Q946" i="5"/>
  <c r="P946" i="5"/>
  <c r="O946" i="5"/>
  <c r="Q945" i="5"/>
  <c r="P945" i="5"/>
  <c r="O945" i="5"/>
  <c r="Q944" i="5"/>
  <c r="P944" i="5"/>
  <c r="O944" i="5"/>
  <c r="Q943" i="5"/>
  <c r="P943" i="5"/>
  <c r="O943" i="5"/>
  <c r="Q942" i="5"/>
  <c r="P942" i="5"/>
  <c r="O942" i="5"/>
  <c r="Q941" i="5"/>
  <c r="P941" i="5"/>
  <c r="O941" i="5"/>
  <c r="Q940" i="5"/>
  <c r="P940" i="5"/>
  <c r="O940" i="5"/>
  <c r="Q939" i="5"/>
  <c r="P939" i="5"/>
  <c r="O939" i="5"/>
  <c r="Q938" i="5"/>
  <c r="P938" i="5"/>
  <c r="O938" i="5"/>
  <c r="Q937" i="5"/>
  <c r="P937" i="5"/>
  <c r="O937" i="5"/>
  <c r="Q936" i="5"/>
  <c r="P936" i="5"/>
  <c r="O936" i="5"/>
  <c r="Q935" i="5"/>
  <c r="P935" i="5"/>
  <c r="O935" i="5"/>
  <c r="Q934" i="5"/>
  <c r="P934" i="5"/>
  <c r="O934" i="5"/>
  <c r="Q933" i="5"/>
  <c r="P933" i="5"/>
  <c r="O933" i="5"/>
  <c r="Q932" i="5"/>
  <c r="P932" i="5"/>
  <c r="O932" i="5"/>
  <c r="Q931" i="5"/>
  <c r="P931" i="5"/>
  <c r="O931" i="5"/>
  <c r="Q930" i="5"/>
  <c r="P930" i="5"/>
  <c r="O930" i="5"/>
  <c r="Q929" i="5"/>
  <c r="P929" i="5"/>
  <c r="O929" i="5"/>
  <c r="Q928" i="5"/>
  <c r="P928" i="5"/>
  <c r="O928" i="5"/>
  <c r="Q927" i="5"/>
  <c r="P927" i="5"/>
  <c r="O927" i="5"/>
  <c r="Q926" i="5"/>
  <c r="P926" i="5"/>
  <c r="O926" i="5"/>
  <c r="AC925" i="5"/>
  <c r="AB925" i="5"/>
  <c r="AA925" i="5"/>
  <c r="Z925" i="5"/>
  <c r="Y925" i="5"/>
  <c r="X925" i="5"/>
  <c r="W925" i="5"/>
  <c r="V925" i="5"/>
  <c r="U925" i="5"/>
  <c r="T925" i="5"/>
  <c r="S925" i="5"/>
  <c r="R925" i="5"/>
  <c r="Q925" i="5"/>
  <c r="P925" i="5"/>
  <c r="O925" i="5"/>
  <c r="Q924" i="5"/>
  <c r="P924" i="5"/>
  <c r="O924" i="5"/>
  <c r="Q923" i="5"/>
  <c r="P923" i="5"/>
  <c r="O923" i="5"/>
  <c r="Q922" i="5"/>
  <c r="P922" i="5"/>
  <c r="O922" i="5"/>
  <c r="Q921" i="5"/>
  <c r="P921" i="5"/>
  <c r="O921" i="5"/>
  <c r="Q920" i="5"/>
  <c r="P920" i="5"/>
  <c r="O920" i="5"/>
  <c r="Q919" i="5"/>
  <c r="P919" i="5"/>
  <c r="O919" i="5"/>
  <c r="Q918" i="5"/>
  <c r="P918" i="5"/>
  <c r="O918" i="5"/>
  <c r="Q917" i="5"/>
  <c r="P917" i="5"/>
  <c r="O917" i="5"/>
  <c r="Q916" i="5"/>
  <c r="P916" i="5"/>
  <c r="O916" i="5"/>
  <c r="Q915" i="5"/>
  <c r="P915" i="5"/>
  <c r="O915" i="5"/>
  <c r="Q914" i="5"/>
  <c r="P914" i="5"/>
  <c r="O914" i="5"/>
  <c r="Q913" i="5"/>
  <c r="P913" i="5"/>
  <c r="O913" i="5"/>
  <c r="Q912" i="5"/>
  <c r="P912" i="5"/>
  <c r="O912" i="5"/>
  <c r="Q911" i="5"/>
  <c r="P911" i="5"/>
  <c r="O911" i="5"/>
  <c r="Q910" i="5"/>
  <c r="P910" i="5"/>
  <c r="O910" i="5"/>
  <c r="Q909" i="5"/>
  <c r="P909" i="5"/>
  <c r="O909" i="5"/>
  <c r="Q908" i="5"/>
  <c r="P908" i="5"/>
  <c r="O908" i="5"/>
  <c r="Q907" i="5"/>
  <c r="P907" i="5"/>
  <c r="O907" i="5"/>
  <c r="Q906" i="5"/>
  <c r="P906" i="5"/>
  <c r="O906" i="5"/>
  <c r="Q905" i="5"/>
  <c r="P905" i="5"/>
  <c r="O905" i="5"/>
  <c r="Q904" i="5"/>
  <c r="P904" i="5"/>
  <c r="O904" i="5"/>
  <c r="AC903" i="5"/>
  <c r="AB903" i="5"/>
  <c r="AA903" i="5"/>
  <c r="Z903" i="5"/>
  <c r="Y903" i="5"/>
  <c r="X903" i="5"/>
  <c r="W903" i="5"/>
  <c r="V903" i="5"/>
  <c r="U903" i="5"/>
  <c r="T903" i="5"/>
  <c r="S903" i="5"/>
  <c r="R903" i="5"/>
  <c r="Q903" i="5"/>
  <c r="P903" i="5"/>
  <c r="O903" i="5"/>
  <c r="Q902" i="5"/>
  <c r="P902" i="5"/>
  <c r="O902" i="5"/>
  <c r="Q901" i="5"/>
  <c r="P901" i="5"/>
  <c r="O901" i="5"/>
  <c r="Q900" i="5"/>
  <c r="P900" i="5"/>
  <c r="O900" i="5"/>
  <c r="Q899" i="5"/>
  <c r="P899" i="5"/>
  <c r="O899" i="5"/>
  <c r="Q898" i="5"/>
  <c r="P898" i="5"/>
  <c r="O898" i="5"/>
  <c r="Q897" i="5"/>
  <c r="P897" i="5"/>
  <c r="O897" i="5"/>
  <c r="Q896" i="5"/>
  <c r="P896" i="5"/>
  <c r="O896" i="5"/>
  <c r="Q895" i="5"/>
  <c r="P895" i="5"/>
  <c r="O895" i="5"/>
  <c r="Q894" i="5"/>
  <c r="P894" i="5"/>
  <c r="O894" i="5"/>
  <c r="Q893" i="5"/>
  <c r="P893" i="5"/>
  <c r="O893" i="5"/>
  <c r="Q892" i="5"/>
  <c r="P892" i="5"/>
  <c r="O892" i="5"/>
  <c r="Q891" i="5"/>
  <c r="P891" i="5"/>
  <c r="O891" i="5"/>
  <c r="Q890" i="5"/>
  <c r="P890" i="5"/>
  <c r="O890" i="5"/>
  <c r="Q889" i="5"/>
  <c r="P889" i="5"/>
  <c r="O889" i="5"/>
  <c r="Q888" i="5"/>
  <c r="P888" i="5"/>
  <c r="O888" i="5"/>
  <c r="Q887" i="5"/>
  <c r="P887" i="5"/>
  <c r="O887" i="5"/>
  <c r="Q886" i="5"/>
  <c r="P886" i="5"/>
  <c r="O886" i="5"/>
  <c r="Q885" i="5"/>
  <c r="P885" i="5"/>
  <c r="O885" i="5"/>
  <c r="Q884" i="5"/>
  <c r="P884" i="5"/>
  <c r="O884" i="5"/>
  <c r="Q883" i="5"/>
  <c r="P883" i="5"/>
  <c r="O883" i="5"/>
  <c r="AC882" i="5"/>
  <c r="AB882" i="5"/>
  <c r="AA882" i="5"/>
  <c r="Z882" i="5"/>
  <c r="Y882" i="5"/>
  <c r="X882" i="5"/>
  <c r="W882" i="5"/>
  <c r="V882" i="5"/>
  <c r="U882" i="5"/>
  <c r="T882" i="5"/>
  <c r="S882" i="5"/>
  <c r="R882" i="5"/>
  <c r="Q882" i="5"/>
  <c r="P882" i="5"/>
  <c r="O882" i="5"/>
  <c r="Q881" i="5"/>
  <c r="P881" i="5"/>
  <c r="O881" i="5"/>
  <c r="Q880" i="5"/>
  <c r="P880" i="5"/>
  <c r="O880" i="5"/>
  <c r="Q879" i="5"/>
  <c r="P879" i="5"/>
  <c r="O879" i="5"/>
  <c r="Q878" i="5"/>
  <c r="P878" i="5"/>
  <c r="O878" i="5"/>
  <c r="Q877" i="5"/>
  <c r="P877" i="5"/>
  <c r="O877" i="5"/>
  <c r="Q876" i="5"/>
  <c r="P876" i="5"/>
  <c r="O876" i="5"/>
  <c r="Q875" i="5"/>
  <c r="P875" i="5"/>
  <c r="O875" i="5"/>
  <c r="Q874" i="5"/>
  <c r="P874" i="5"/>
  <c r="O874" i="5"/>
  <c r="Q873" i="5"/>
  <c r="P873" i="5"/>
  <c r="O873" i="5"/>
  <c r="Q872" i="5"/>
  <c r="P872" i="5"/>
  <c r="O872" i="5"/>
  <c r="Q871" i="5"/>
  <c r="P871" i="5"/>
  <c r="O871" i="5"/>
  <c r="Q870" i="5"/>
  <c r="P870" i="5"/>
  <c r="O870" i="5"/>
  <c r="Q869" i="5"/>
  <c r="P869" i="5"/>
  <c r="O869" i="5"/>
  <c r="Q868" i="5"/>
  <c r="P868" i="5"/>
  <c r="O868" i="5"/>
  <c r="Q867" i="5"/>
  <c r="P867" i="5"/>
  <c r="O867" i="5"/>
  <c r="Q866" i="5"/>
  <c r="P866" i="5"/>
  <c r="O866" i="5"/>
  <c r="Q865" i="5"/>
  <c r="P865" i="5"/>
  <c r="O865" i="5"/>
  <c r="Q864" i="5"/>
  <c r="P864" i="5"/>
  <c r="O864" i="5"/>
  <c r="Q863" i="5"/>
  <c r="P863" i="5"/>
  <c r="O863" i="5"/>
  <c r="Q862" i="5"/>
  <c r="P862" i="5"/>
  <c r="O862" i="5"/>
  <c r="Q861" i="5"/>
  <c r="P861" i="5"/>
  <c r="O861" i="5"/>
  <c r="AC860" i="5"/>
  <c r="AB860" i="5"/>
  <c r="AA860" i="5"/>
  <c r="Z860" i="5"/>
  <c r="Y860" i="5"/>
  <c r="X860" i="5"/>
  <c r="W860" i="5"/>
  <c r="V860" i="5"/>
  <c r="U860" i="5"/>
  <c r="T860" i="5"/>
  <c r="S860" i="5"/>
  <c r="R860" i="5"/>
  <c r="Q860" i="5"/>
  <c r="P860" i="5"/>
  <c r="O860" i="5"/>
  <c r="Q859" i="5"/>
  <c r="P859" i="5"/>
  <c r="O859" i="5"/>
  <c r="Q858" i="5"/>
  <c r="P858" i="5"/>
  <c r="O858" i="5"/>
  <c r="Q857" i="5"/>
  <c r="P857" i="5"/>
  <c r="O857" i="5"/>
  <c r="Q856" i="5"/>
  <c r="P856" i="5"/>
  <c r="O856" i="5"/>
  <c r="Q855" i="5"/>
  <c r="P855" i="5"/>
  <c r="O855" i="5"/>
  <c r="Q854" i="5"/>
  <c r="P854" i="5"/>
  <c r="O854" i="5"/>
  <c r="Q853" i="5"/>
  <c r="P853" i="5"/>
  <c r="O853" i="5"/>
  <c r="Q852" i="5"/>
  <c r="P852" i="5"/>
  <c r="O852" i="5"/>
  <c r="Q851" i="5"/>
  <c r="P851" i="5"/>
  <c r="O851" i="5"/>
  <c r="Q850" i="5"/>
  <c r="P850" i="5"/>
  <c r="O850" i="5"/>
  <c r="Q849" i="5"/>
  <c r="P849" i="5"/>
  <c r="O849" i="5"/>
  <c r="Q848" i="5"/>
  <c r="P848" i="5"/>
  <c r="O848" i="5"/>
  <c r="Q847" i="5"/>
  <c r="P847" i="5"/>
  <c r="O847" i="5"/>
  <c r="Q846" i="5"/>
  <c r="P846" i="5"/>
  <c r="O846" i="5"/>
  <c r="Q845" i="5"/>
  <c r="P845" i="5"/>
  <c r="O845" i="5"/>
  <c r="Q844" i="5"/>
  <c r="P844" i="5"/>
  <c r="O844" i="5"/>
  <c r="Q843" i="5"/>
  <c r="P843" i="5"/>
  <c r="O843" i="5"/>
  <c r="Q842" i="5"/>
  <c r="P842" i="5"/>
  <c r="O842" i="5"/>
  <c r="Q841" i="5"/>
  <c r="P841" i="5"/>
  <c r="O841" i="5"/>
  <c r="AC840" i="5"/>
  <c r="AB840" i="5"/>
  <c r="AA840" i="5"/>
  <c r="Z840" i="5"/>
  <c r="Y840" i="5"/>
  <c r="X840" i="5"/>
  <c r="W840" i="5"/>
  <c r="V840" i="5"/>
  <c r="U840" i="5"/>
  <c r="T840" i="5"/>
  <c r="S840" i="5"/>
  <c r="R840" i="5"/>
  <c r="Q840" i="5"/>
  <c r="P840" i="5"/>
  <c r="O840" i="5"/>
  <c r="Q839" i="5"/>
  <c r="P839" i="5"/>
  <c r="O839" i="5"/>
  <c r="Q838" i="5"/>
  <c r="P838" i="5"/>
  <c r="O838" i="5"/>
  <c r="Q837" i="5"/>
  <c r="P837" i="5"/>
  <c r="O837" i="5"/>
  <c r="Q836" i="5"/>
  <c r="P836" i="5"/>
  <c r="O836" i="5"/>
  <c r="Q835" i="5"/>
  <c r="P835" i="5"/>
  <c r="O835" i="5"/>
  <c r="Q834" i="5"/>
  <c r="P834" i="5"/>
  <c r="O834" i="5"/>
  <c r="Q833" i="5"/>
  <c r="P833" i="5"/>
  <c r="O833" i="5"/>
  <c r="Q832" i="5"/>
  <c r="P832" i="5"/>
  <c r="O832" i="5"/>
  <c r="Q831" i="5"/>
  <c r="P831" i="5"/>
  <c r="O831" i="5"/>
  <c r="Q830" i="5"/>
  <c r="P830" i="5"/>
  <c r="O830" i="5"/>
  <c r="Q829" i="5"/>
  <c r="P829" i="5"/>
  <c r="O829" i="5"/>
  <c r="Q828" i="5"/>
  <c r="P828" i="5"/>
  <c r="O828" i="5"/>
  <c r="Q827" i="5"/>
  <c r="P827" i="5"/>
  <c r="O827" i="5"/>
  <c r="Q826" i="5"/>
  <c r="P826" i="5"/>
  <c r="O826" i="5"/>
  <c r="Q825" i="5"/>
  <c r="P825" i="5"/>
  <c r="O825" i="5"/>
  <c r="Q824" i="5"/>
  <c r="P824" i="5"/>
  <c r="O824" i="5"/>
  <c r="Q823" i="5"/>
  <c r="P823" i="5"/>
  <c r="O823" i="5"/>
  <c r="Q822" i="5"/>
  <c r="P822" i="5"/>
  <c r="O822" i="5"/>
  <c r="Q821" i="5"/>
  <c r="P821" i="5"/>
  <c r="O821" i="5"/>
  <c r="Q820" i="5"/>
  <c r="P820" i="5"/>
  <c r="O820" i="5"/>
  <c r="AC819" i="5"/>
  <c r="AB819" i="5"/>
  <c r="AA819" i="5"/>
  <c r="Z819" i="5"/>
  <c r="Y819" i="5"/>
  <c r="X819" i="5"/>
  <c r="W819" i="5"/>
  <c r="V819" i="5"/>
  <c r="U819" i="5"/>
  <c r="T819" i="5"/>
  <c r="S819" i="5"/>
  <c r="R819" i="5"/>
  <c r="Q819" i="5"/>
  <c r="P819" i="5"/>
  <c r="O819" i="5"/>
  <c r="Q818" i="5"/>
  <c r="P818" i="5"/>
  <c r="O818" i="5"/>
  <c r="Q817" i="5"/>
  <c r="P817" i="5"/>
  <c r="O817" i="5"/>
  <c r="Q816" i="5"/>
  <c r="P816" i="5"/>
  <c r="O816" i="5"/>
  <c r="Q815" i="5"/>
  <c r="P815" i="5"/>
  <c r="O815" i="5"/>
  <c r="Q814" i="5"/>
  <c r="P814" i="5"/>
  <c r="O814" i="5"/>
  <c r="Q813" i="5"/>
  <c r="P813" i="5"/>
  <c r="O813" i="5"/>
  <c r="Q812" i="5"/>
  <c r="P812" i="5"/>
  <c r="O812" i="5"/>
  <c r="Q811" i="5"/>
  <c r="P811" i="5"/>
  <c r="O811" i="5"/>
  <c r="Q810" i="5"/>
  <c r="P810" i="5"/>
  <c r="O810" i="5"/>
  <c r="Q809" i="5"/>
  <c r="P809" i="5"/>
  <c r="O809" i="5"/>
  <c r="Q808" i="5"/>
  <c r="P808" i="5"/>
  <c r="O808" i="5"/>
  <c r="Q807" i="5"/>
  <c r="P807" i="5"/>
  <c r="O807" i="5"/>
  <c r="Q806" i="5"/>
  <c r="P806" i="5"/>
  <c r="O806" i="5"/>
  <c r="Q805" i="5"/>
  <c r="P805" i="5"/>
  <c r="O805" i="5"/>
  <c r="Q804" i="5"/>
  <c r="P804" i="5"/>
  <c r="O804" i="5"/>
  <c r="Q803" i="5"/>
  <c r="P803" i="5"/>
  <c r="O803" i="5"/>
  <c r="Q802" i="5"/>
  <c r="P802" i="5"/>
  <c r="O802" i="5"/>
  <c r="Q801" i="5"/>
  <c r="P801" i="5"/>
  <c r="O801" i="5"/>
  <c r="Q800" i="5"/>
  <c r="P800" i="5"/>
  <c r="O800" i="5"/>
  <c r="Q799" i="5"/>
  <c r="P799" i="5"/>
  <c r="O799" i="5"/>
  <c r="Q798" i="5"/>
  <c r="P798" i="5"/>
  <c r="O798" i="5"/>
  <c r="Q797" i="5"/>
  <c r="P797" i="5"/>
  <c r="O797" i="5"/>
  <c r="AC796" i="5"/>
  <c r="AB796" i="5"/>
  <c r="AA796" i="5"/>
  <c r="Z796" i="5"/>
  <c r="Y796" i="5"/>
  <c r="X796" i="5"/>
  <c r="W796" i="5"/>
  <c r="V796" i="5"/>
  <c r="U796" i="5"/>
  <c r="T796" i="5"/>
  <c r="S796" i="5"/>
  <c r="R796" i="5"/>
  <c r="Q796" i="5"/>
  <c r="P796" i="5"/>
  <c r="O796" i="5"/>
  <c r="Q795" i="5"/>
  <c r="P795" i="5"/>
  <c r="O795" i="5"/>
  <c r="Q794" i="5"/>
  <c r="P794" i="5"/>
  <c r="O794" i="5"/>
  <c r="Q793" i="5"/>
  <c r="P793" i="5"/>
  <c r="O793" i="5"/>
  <c r="Q792" i="5"/>
  <c r="P792" i="5"/>
  <c r="O792" i="5"/>
  <c r="Q791" i="5"/>
  <c r="P791" i="5"/>
  <c r="O791" i="5"/>
  <c r="Q790" i="5"/>
  <c r="P790" i="5"/>
  <c r="O790" i="5"/>
  <c r="Q789" i="5"/>
  <c r="P789" i="5"/>
  <c r="O789" i="5"/>
  <c r="Q788" i="5"/>
  <c r="P788" i="5"/>
  <c r="O788" i="5"/>
  <c r="Q787" i="5"/>
  <c r="P787" i="5"/>
  <c r="O787" i="5"/>
  <c r="Q786" i="5"/>
  <c r="P786" i="5"/>
  <c r="O786" i="5"/>
  <c r="Q785" i="5"/>
  <c r="P785" i="5"/>
  <c r="O785" i="5"/>
  <c r="Q784" i="5"/>
  <c r="P784" i="5"/>
  <c r="O784" i="5"/>
  <c r="Q783" i="5"/>
  <c r="P783" i="5"/>
  <c r="O783" i="5"/>
  <c r="Q782" i="5"/>
  <c r="P782" i="5"/>
  <c r="O782" i="5"/>
  <c r="Q781" i="5"/>
  <c r="P781" i="5"/>
  <c r="O781" i="5"/>
  <c r="Q780" i="5"/>
  <c r="P780" i="5"/>
  <c r="O780" i="5"/>
  <c r="Q779" i="5"/>
  <c r="P779" i="5"/>
  <c r="O779" i="5"/>
  <c r="Q778" i="5"/>
  <c r="P778" i="5"/>
  <c r="O778" i="5"/>
  <c r="AC777" i="5"/>
  <c r="AB777" i="5"/>
  <c r="AA777" i="5"/>
  <c r="Z777" i="5"/>
  <c r="Y777" i="5"/>
  <c r="X777" i="5"/>
  <c r="W777" i="5"/>
  <c r="V777" i="5"/>
  <c r="U777" i="5"/>
  <c r="T777" i="5"/>
  <c r="S777" i="5"/>
  <c r="R777" i="5"/>
  <c r="Q777" i="5"/>
  <c r="P777" i="5"/>
  <c r="O777" i="5"/>
  <c r="Q776" i="5"/>
  <c r="P776" i="5"/>
  <c r="O776" i="5"/>
  <c r="Q775" i="5"/>
  <c r="P775" i="5"/>
  <c r="O775" i="5"/>
  <c r="Q774" i="5"/>
  <c r="P774" i="5"/>
  <c r="O774" i="5"/>
  <c r="Q773" i="5"/>
  <c r="P773" i="5"/>
  <c r="O773" i="5"/>
  <c r="Q772" i="5"/>
  <c r="P772" i="5"/>
  <c r="O772" i="5"/>
  <c r="Q771" i="5"/>
  <c r="P771" i="5"/>
  <c r="O771" i="5"/>
  <c r="Q770" i="5"/>
  <c r="P770" i="5"/>
  <c r="O770" i="5"/>
  <c r="Q769" i="5"/>
  <c r="P769" i="5"/>
  <c r="O769" i="5"/>
  <c r="Q768" i="5"/>
  <c r="P768" i="5"/>
  <c r="O768" i="5"/>
  <c r="Q767" i="5"/>
  <c r="P767" i="5"/>
  <c r="O767" i="5"/>
  <c r="Q766" i="5"/>
  <c r="P766" i="5"/>
  <c r="O766" i="5"/>
  <c r="Q765" i="5"/>
  <c r="P765" i="5"/>
  <c r="O765" i="5"/>
  <c r="Q764" i="5"/>
  <c r="P764" i="5"/>
  <c r="O764" i="5"/>
  <c r="Q763" i="5"/>
  <c r="P763" i="5"/>
  <c r="O763" i="5"/>
  <c r="Q762" i="5"/>
  <c r="P762" i="5"/>
  <c r="O762" i="5"/>
  <c r="Q761" i="5"/>
  <c r="P761" i="5"/>
  <c r="O761" i="5"/>
  <c r="Q760" i="5"/>
  <c r="P760" i="5"/>
  <c r="O760" i="5"/>
  <c r="Q759" i="5"/>
  <c r="P759" i="5"/>
  <c r="O759" i="5"/>
  <c r="AC758" i="5"/>
  <c r="AB758" i="5"/>
  <c r="AA758" i="5"/>
  <c r="Z758" i="5"/>
  <c r="Y758" i="5"/>
  <c r="X758" i="5"/>
  <c r="W758" i="5"/>
  <c r="V758" i="5"/>
  <c r="U758" i="5"/>
  <c r="T758" i="5"/>
  <c r="S758" i="5"/>
  <c r="R758" i="5"/>
  <c r="Q758" i="5"/>
  <c r="P758" i="5"/>
  <c r="O758" i="5"/>
  <c r="Q757" i="5"/>
  <c r="P757" i="5"/>
  <c r="O757" i="5"/>
  <c r="Q756" i="5"/>
  <c r="P756" i="5"/>
  <c r="O756" i="5"/>
  <c r="Q755" i="5"/>
  <c r="P755" i="5"/>
  <c r="O755" i="5"/>
  <c r="Q754" i="5"/>
  <c r="P754" i="5"/>
  <c r="O754" i="5"/>
  <c r="Q753" i="5"/>
  <c r="P753" i="5"/>
  <c r="O753" i="5"/>
  <c r="Q752" i="5"/>
  <c r="P752" i="5"/>
  <c r="O752" i="5"/>
  <c r="Q751" i="5"/>
  <c r="P751" i="5"/>
  <c r="O751" i="5"/>
  <c r="Q750" i="5"/>
  <c r="P750" i="5"/>
  <c r="O750" i="5"/>
  <c r="Q749" i="5"/>
  <c r="P749" i="5"/>
  <c r="O749" i="5"/>
  <c r="Q748" i="5"/>
  <c r="P748" i="5"/>
  <c r="O748" i="5"/>
  <c r="Q747" i="5"/>
  <c r="P747" i="5"/>
  <c r="O747" i="5"/>
  <c r="Q746" i="5"/>
  <c r="P746" i="5"/>
  <c r="O746" i="5"/>
  <c r="Q745" i="5"/>
  <c r="P745" i="5"/>
  <c r="O745" i="5"/>
  <c r="Q744" i="5"/>
  <c r="P744" i="5"/>
  <c r="O744" i="5"/>
  <c r="Q743" i="5"/>
  <c r="P743" i="5"/>
  <c r="O743" i="5"/>
  <c r="Q742" i="5"/>
  <c r="P742" i="5"/>
  <c r="O742" i="5"/>
  <c r="Q741" i="5"/>
  <c r="P741" i="5"/>
  <c r="O741" i="5"/>
  <c r="Q740" i="5"/>
  <c r="P740" i="5"/>
  <c r="O740" i="5"/>
  <c r="Q739" i="5"/>
  <c r="P739" i="5"/>
  <c r="O739" i="5"/>
  <c r="Q738" i="5"/>
  <c r="P738" i="5"/>
  <c r="O738" i="5"/>
  <c r="Q737" i="5"/>
  <c r="P737" i="5"/>
  <c r="O737" i="5"/>
  <c r="AC736" i="5"/>
  <c r="AB736" i="5"/>
  <c r="AA736" i="5"/>
  <c r="Z736" i="5"/>
  <c r="Y736" i="5"/>
  <c r="X736" i="5"/>
  <c r="W736" i="5"/>
  <c r="V736" i="5"/>
  <c r="U736" i="5"/>
  <c r="T736" i="5"/>
  <c r="S736" i="5"/>
  <c r="R736" i="5"/>
  <c r="Q736" i="5"/>
  <c r="P736" i="5"/>
  <c r="O736" i="5"/>
  <c r="Q735" i="5"/>
  <c r="P735" i="5"/>
  <c r="O735" i="5"/>
  <c r="Q734" i="5"/>
  <c r="P734" i="5"/>
  <c r="O734" i="5"/>
  <c r="Q733" i="5"/>
  <c r="P733" i="5"/>
  <c r="O733" i="5"/>
  <c r="Q732" i="5"/>
  <c r="P732" i="5"/>
  <c r="O732" i="5"/>
  <c r="Q731" i="5"/>
  <c r="P731" i="5"/>
  <c r="O731" i="5"/>
  <c r="Q730" i="5"/>
  <c r="P730" i="5"/>
  <c r="O730" i="5"/>
  <c r="Q729" i="5"/>
  <c r="P729" i="5"/>
  <c r="O729" i="5"/>
  <c r="Q728" i="5"/>
  <c r="P728" i="5"/>
  <c r="O728" i="5"/>
  <c r="Q727" i="5"/>
  <c r="P727" i="5"/>
  <c r="O727" i="5"/>
  <c r="Q726" i="5"/>
  <c r="P726" i="5"/>
  <c r="O726" i="5"/>
  <c r="Q725" i="5"/>
  <c r="P725" i="5"/>
  <c r="O725" i="5"/>
  <c r="Q724" i="5"/>
  <c r="P724" i="5"/>
  <c r="O724" i="5"/>
  <c r="Q723" i="5"/>
  <c r="P723" i="5"/>
  <c r="O723" i="5"/>
  <c r="Q722" i="5"/>
  <c r="P722" i="5"/>
  <c r="O722" i="5"/>
  <c r="Q721" i="5"/>
  <c r="P721" i="5"/>
  <c r="O721" i="5"/>
  <c r="Q720" i="5"/>
  <c r="P720" i="5"/>
  <c r="O720" i="5"/>
  <c r="Q719" i="5"/>
  <c r="P719" i="5"/>
  <c r="O719" i="5"/>
  <c r="Q718" i="5"/>
  <c r="P718" i="5"/>
  <c r="O718" i="5"/>
  <c r="Q717" i="5"/>
  <c r="P717" i="5"/>
  <c r="O717" i="5"/>
  <c r="AC716" i="5"/>
  <c r="AB716" i="5"/>
  <c r="AA716" i="5"/>
  <c r="Z716" i="5"/>
  <c r="Y716" i="5"/>
  <c r="X716" i="5"/>
  <c r="W716" i="5"/>
  <c r="V716" i="5"/>
  <c r="U716" i="5"/>
  <c r="T716" i="5"/>
  <c r="S716" i="5"/>
  <c r="R716" i="5"/>
  <c r="Q716" i="5"/>
  <c r="P716" i="5"/>
  <c r="O716" i="5"/>
  <c r="Q715" i="5"/>
  <c r="P715" i="5"/>
  <c r="O715" i="5"/>
  <c r="Q714" i="5"/>
  <c r="P714" i="5"/>
  <c r="O714" i="5"/>
  <c r="Q713" i="5"/>
  <c r="P713" i="5"/>
  <c r="O713" i="5"/>
  <c r="Q712" i="5"/>
  <c r="P712" i="5"/>
  <c r="O712" i="5"/>
  <c r="Q711" i="5"/>
  <c r="P711" i="5"/>
  <c r="O711" i="5"/>
  <c r="Q710" i="5"/>
  <c r="P710" i="5"/>
  <c r="O710" i="5"/>
  <c r="Q709" i="5"/>
  <c r="P709" i="5"/>
  <c r="O709" i="5"/>
  <c r="Q708" i="5"/>
  <c r="P708" i="5"/>
  <c r="O708" i="5"/>
  <c r="Q707" i="5"/>
  <c r="P707" i="5"/>
  <c r="O707" i="5"/>
  <c r="Q706" i="5"/>
  <c r="P706" i="5"/>
  <c r="O706" i="5"/>
  <c r="Q705" i="5"/>
  <c r="P705" i="5"/>
  <c r="O705" i="5"/>
  <c r="Q704" i="5"/>
  <c r="P704" i="5"/>
  <c r="O704" i="5"/>
  <c r="Q703" i="5"/>
  <c r="P703" i="5"/>
  <c r="O703" i="5"/>
  <c r="Q702" i="5"/>
  <c r="P702" i="5"/>
  <c r="O702" i="5"/>
  <c r="Q701" i="5"/>
  <c r="P701" i="5"/>
  <c r="O701" i="5"/>
  <c r="Q700" i="5"/>
  <c r="P700" i="5"/>
  <c r="O700" i="5"/>
  <c r="Q699" i="5"/>
  <c r="P699" i="5"/>
  <c r="O699" i="5"/>
  <c r="Q698" i="5"/>
  <c r="P698" i="5"/>
  <c r="O698" i="5"/>
  <c r="Q697" i="5"/>
  <c r="P697" i="5"/>
  <c r="O697" i="5"/>
  <c r="Q696" i="5"/>
  <c r="P696" i="5"/>
  <c r="O696" i="5"/>
  <c r="Q695" i="5"/>
  <c r="P695" i="5"/>
  <c r="O695" i="5"/>
  <c r="AC694" i="5"/>
  <c r="AB694" i="5"/>
  <c r="AA694" i="5"/>
  <c r="Z694" i="5"/>
  <c r="Y694" i="5"/>
  <c r="X694" i="5"/>
  <c r="W694" i="5"/>
  <c r="V694" i="5"/>
  <c r="U694" i="5"/>
  <c r="T694" i="5"/>
  <c r="S694" i="5"/>
  <c r="R694" i="5"/>
  <c r="Q694" i="5"/>
  <c r="P694" i="5"/>
  <c r="O694" i="5"/>
  <c r="Q693" i="5"/>
  <c r="P693" i="5"/>
  <c r="O693" i="5"/>
  <c r="Q692" i="5"/>
  <c r="P692" i="5"/>
  <c r="O692" i="5"/>
  <c r="Q691" i="5"/>
  <c r="P691" i="5"/>
  <c r="O691" i="5"/>
  <c r="Q690" i="5"/>
  <c r="P690" i="5"/>
  <c r="O690" i="5"/>
  <c r="Q689" i="5"/>
  <c r="P689" i="5"/>
  <c r="O689" i="5"/>
  <c r="Q688" i="5"/>
  <c r="P688" i="5"/>
  <c r="O688" i="5"/>
  <c r="Q687" i="5"/>
  <c r="P687" i="5"/>
  <c r="O687" i="5"/>
  <c r="Q686" i="5"/>
  <c r="P686" i="5"/>
  <c r="O686" i="5"/>
  <c r="Q685" i="5"/>
  <c r="P685" i="5"/>
  <c r="O685" i="5"/>
  <c r="Q684" i="5"/>
  <c r="P684" i="5"/>
  <c r="O684" i="5"/>
  <c r="Q683" i="5"/>
  <c r="P683" i="5"/>
  <c r="O683" i="5"/>
  <c r="Q682" i="5"/>
  <c r="P682" i="5"/>
  <c r="O682" i="5"/>
  <c r="Q681" i="5"/>
  <c r="P681" i="5"/>
  <c r="O681" i="5"/>
  <c r="Q680" i="5"/>
  <c r="P680" i="5"/>
  <c r="O680" i="5"/>
  <c r="Q679" i="5"/>
  <c r="P679" i="5"/>
  <c r="O679" i="5"/>
  <c r="Q678" i="5"/>
  <c r="P678" i="5"/>
  <c r="O678" i="5"/>
  <c r="Q677" i="5"/>
  <c r="P677" i="5"/>
  <c r="O677" i="5"/>
  <c r="Q676" i="5"/>
  <c r="P676" i="5"/>
  <c r="O676" i="5"/>
  <c r="Q675" i="5"/>
  <c r="P675" i="5"/>
  <c r="O675" i="5"/>
  <c r="Q674" i="5"/>
  <c r="P674" i="5"/>
  <c r="O674" i="5"/>
  <c r="AC673" i="5"/>
  <c r="AB673" i="5"/>
  <c r="AA673" i="5"/>
  <c r="Z673" i="5"/>
  <c r="Y673" i="5"/>
  <c r="X673" i="5"/>
  <c r="W673" i="5"/>
  <c r="V673" i="5"/>
  <c r="U673" i="5"/>
  <c r="T673" i="5"/>
  <c r="S673" i="5"/>
  <c r="R673" i="5"/>
  <c r="Q673" i="5"/>
  <c r="P673" i="5"/>
  <c r="O673" i="5"/>
  <c r="Q672" i="5"/>
  <c r="P672" i="5"/>
  <c r="O672" i="5"/>
  <c r="Q671" i="5"/>
  <c r="P671" i="5"/>
  <c r="O671" i="5"/>
  <c r="Q670" i="5"/>
  <c r="P670" i="5"/>
  <c r="O670" i="5"/>
  <c r="Q669" i="5"/>
  <c r="P669" i="5"/>
  <c r="O669" i="5"/>
  <c r="Q668" i="5"/>
  <c r="P668" i="5"/>
  <c r="O668" i="5"/>
  <c r="Q667" i="5"/>
  <c r="P667" i="5"/>
  <c r="O667" i="5"/>
  <c r="Q666" i="5"/>
  <c r="P666" i="5"/>
  <c r="O666" i="5"/>
  <c r="Q665" i="5"/>
  <c r="P665" i="5"/>
  <c r="O665" i="5"/>
  <c r="Q664" i="5"/>
  <c r="P664" i="5"/>
  <c r="O664" i="5"/>
  <c r="Q663" i="5"/>
  <c r="P663" i="5"/>
  <c r="O663" i="5"/>
  <c r="Q662" i="5"/>
  <c r="P662" i="5"/>
  <c r="O662" i="5"/>
  <c r="Q661" i="5"/>
  <c r="P661" i="5"/>
  <c r="O661" i="5"/>
  <c r="Q660" i="5"/>
  <c r="P660" i="5"/>
  <c r="O660" i="5"/>
  <c r="Q659" i="5"/>
  <c r="P659" i="5"/>
  <c r="O659" i="5"/>
  <c r="Q658" i="5"/>
  <c r="P658" i="5"/>
  <c r="O658" i="5"/>
  <c r="Q657" i="5"/>
  <c r="P657" i="5"/>
  <c r="O657" i="5"/>
  <c r="Q656" i="5"/>
  <c r="P656" i="5"/>
  <c r="O656" i="5"/>
  <c r="Q655" i="5"/>
  <c r="P655" i="5"/>
  <c r="O655" i="5"/>
  <c r="Q654" i="5"/>
  <c r="P654" i="5"/>
  <c r="O654" i="5"/>
  <c r="Q653" i="5"/>
  <c r="P653" i="5"/>
  <c r="O653" i="5"/>
  <c r="AC652" i="5"/>
  <c r="AB652" i="5"/>
  <c r="AA652" i="5"/>
  <c r="Z652" i="5"/>
  <c r="Y652" i="5"/>
  <c r="X652" i="5"/>
  <c r="W652" i="5"/>
  <c r="V652" i="5"/>
  <c r="U652" i="5"/>
  <c r="T652" i="5"/>
  <c r="S652" i="5"/>
  <c r="R652" i="5"/>
  <c r="Q652" i="5"/>
  <c r="P652" i="5"/>
  <c r="O652" i="5"/>
  <c r="Q651" i="5"/>
  <c r="P651" i="5"/>
  <c r="O651" i="5"/>
  <c r="Q650" i="5"/>
  <c r="P650" i="5"/>
  <c r="O650" i="5"/>
  <c r="Q649" i="5"/>
  <c r="P649" i="5"/>
  <c r="O649" i="5"/>
  <c r="Q648" i="5"/>
  <c r="P648" i="5"/>
  <c r="O648" i="5"/>
  <c r="Q647" i="5"/>
  <c r="P647" i="5"/>
  <c r="O647" i="5"/>
  <c r="Q646" i="5"/>
  <c r="P646" i="5"/>
  <c r="O646" i="5"/>
  <c r="Q645" i="5"/>
  <c r="P645" i="5"/>
  <c r="O645" i="5"/>
  <c r="Q644" i="5"/>
  <c r="P644" i="5"/>
  <c r="O644" i="5"/>
  <c r="Q643" i="5"/>
  <c r="P643" i="5"/>
  <c r="O643" i="5"/>
  <c r="Q642" i="5"/>
  <c r="P642" i="5"/>
  <c r="O642" i="5"/>
  <c r="Q641" i="5"/>
  <c r="P641" i="5"/>
  <c r="O641" i="5"/>
  <c r="Q640" i="5"/>
  <c r="P640" i="5"/>
  <c r="O640" i="5"/>
  <c r="Q639" i="5"/>
  <c r="P639" i="5"/>
  <c r="O639" i="5"/>
  <c r="Q638" i="5"/>
  <c r="P638" i="5"/>
  <c r="O638" i="5"/>
  <c r="Q637" i="5"/>
  <c r="P637" i="5"/>
  <c r="O637" i="5"/>
  <c r="Q636" i="5"/>
  <c r="P636" i="5"/>
  <c r="O636" i="5"/>
  <c r="Q635" i="5"/>
  <c r="P635" i="5"/>
  <c r="O635" i="5"/>
  <c r="Q634" i="5"/>
  <c r="P634" i="5"/>
  <c r="O634" i="5"/>
  <c r="Q633" i="5"/>
  <c r="P633" i="5"/>
  <c r="O633" i="5"/>
  <c r="Q632" i="5"/>
  <c r="P632" i="5"/>
  <c r="O632" i="5"/>
  <c r="Q631" i="5"/>
  <c r="P631" i="5"/>
  <c r="O631" i="5"/>
  <c r="AC630" i="5"/>
  <c r="AB630" i="5"/>
  <c r="AA630" i="5"/>
  <c r="Z630" i="5"/>
  <c r="Y630" i="5"/>
  <c r="X630" i="5"/>
  <c r="W630" i="5"/>
  <c r="V630" i="5"/>
  <c r="U630" i="5"/>
  <c r="T630" i="5"/>
  <c r="S630" i="5"/>
  <c r="R630" i="5"/>
  <c r="Q630" i="5"/>
  <c r="P630" i="5"/>
  <c r="O630" i="5"/>
  <c r="Q629" i="5"/>
  <c r="P629" i="5"/>
  <c r="O629" i="5"/>
  <c r="Q628" i="5"/>
  <c r="P628" i="5"/>
  <c r="O628" i="5"/>
  <c r="Q627" i="5"/>
  <c r="P627" i="5"/>
  <c r="O627" i="5"/>
  <c r="Q626" i="5"/>
  <c r="P626" i="5"/>
  <c r="O626" i="5"/>
  <c r="Q625" i="5"/>
  <c r="P625" i="5"/>
  <c r="O625" i="5"/>
  <c r="Q624" i="5"/>
  <c r="P624" i="5"/>
  <c r="O624" i="5"/>
  <c r="Q623" i="5"/>
  <c r="P623" i="5"/>
  <c r="O623" i="5"/>
  <c r="Q622" i="5"/>
  <c r="P622" i="5"/>
  <c r="O622" i="5"/>
  <c r="Q621" i="5"/>
  <c r="P621" i="5"/>
  <c r="O621" i="5"/>
  <c r="Q620" i="5"/>
  <c r="P620" i="5"/>
  <c r="O620" i="5"/>
  <c r="Q619" i="5"/>
  <c r="P619" i="5"/>
  <c r="O619" i="5"/>
  <c r="Q618" i="5"/>
  <c r="P618" i="5"/>
  <c r="O618" i="5"/>
  <c r="Q617" i="5"/>
  <c r="P617" i="5"/>
  <c r="O617" i="5"/>
  <c r="Q616" i="5"/>
  <c r="P616" i="5"/>
  <c r="O616" i="5"/>
  <c r="Q615" i="5"/>
  <c r="P615" i="5"/>
  <c r="O615" i="5"/>
  <c r="Q614" i="5"/>
  <c r="P614" i="5"/>
  <c r="O614" i="5"/>
  <c r="Q613" i="5"/>
  <c r="P613" i="5"/>
  <c r="O613" i="5"/>
  <c r="Q612" i="5"/>
  <c r="P612" i="5"/>
  <c r="O612" i="5"/>
  <c r="Q611" i="5"/>
  <c r="P611" i="5"/>
  <c r="O611" i="5"/>
  <c r="Q610" i="5"/>
  <c r="P610" i="5"/>
  <c r="O610" i="5"/>
  <c r="Q609" i="5"/>
  <c r="P609" i="5"/>
  <c r="O609" i="5"/>
  <c r="AC608" i="5"/>
  <c r="AB608" i="5"/>
  <c r="AA608" i="5"/>
  <c r="Z608" i="5"/>
  <c r="Y608" i="5"/>
  <c r="X608" i="5"/>
  <c r="W608" i="5"/>
  <c r="V608" i="5"/>
  <c r="U608" i="5"/>
  <c r="T608" i="5"/>
  <c r="S608" i="5"/>
  <c r="R608" i="5"/>
  <c r="Q608" i="5"/>
  <c r="P608" i="5"/>
  <c r="O608" i="5"/>
  <c r="Q607" i="5"/>
  <c r="P607" i="5"/>
  <c r="O607" i="5"/>
  <c r="Q606" i="5"/>
  <c r="P606" i="5"/>
  <c r="O606" i="5"/>
  <c r="Q605" i="5"/>
  <c r="P605" i="5"/>
  <c r="O605" i="5"/>
  <c r="Q604" i="5"/>
  <c r="P604" i="5"/>
  <c r="O604" i="5"/>
  <c r="Q603" i="5"/>
  <c r="P603" i="5"/>
  <c r="O603" i="5"/>
  <c r="Q602" i="5"/>
  <c r="P602" i="5"/>
  <c r="O602" i="5"/>
  <c r="Q601" i="5"/>
  <c r="P601" i="5"/>
  <c r="O601" i="5"/>
  <c r="Q600" i="5"/>
  <c r="P600" i="5"/>
  <c r="O600" i="5"/>
  <c r="Q599" i="5"/>
  <c r="P599" i="5"/>
  <c r="O599" i="5"/>
  <c r="Q598" i="5"/>
  <c r="P598" i="5"/>
  <c r="O598" i="5"/>
  <c r="Q597" i="5"/>
  <c r="P597" i="5"/>
  <c r="O597" i="5"/>
  <c r="Q596" i="5"/>
  <c r="P596" i="5"/>
  <c r="O596" i="5"/>
  <c r="Q595" i="5"/>
  <c r="P595" i="5"/>
  <c r="O595" i="5"/>
  <c r="Q594" i="5"/>
  <c r="P594" i="5"/>
  <c r="O594" i="5"/>
  <c r="Q593" i="5"/>
  <c r="P593" i="5"/>
  <c r="O593" i="5"/>
  <c r="Q592" i="5"/>
  <c r="P592" i="5"/>
  <c r="O592" i="5"/>
  <c r="Q591" i="5"/>
  <c r="P591" i="5"/>
  <c r="O591" i="5"/>
  <c r="Q590" i="5"/>
  <c r="P590" i="5"/>
  <c r="O590" i="5"/>
  <c r="Q589" i="5"/>
  <c r="P589" i="5"/>
  <c r="O589" i="5"/>
  <c r="AC588" i="5"/>
  <c r="AB588" i="5"/>
  <c r="AA588" i="5"/>
  <c r="Z588" i="5"/>
  <c r="Y588" i="5"/>
  <c r="X588" i="5"/>
  <c r="W588" i="5"/>
  <c r="V588" i="5"/>
  <c r="U588" i="5"/>
  <c r="T588" i="5"/>
  <c r="S588" i="5"/>
  <c r="R588" i="5"/>
  <c r="Q588" i="5"/>
  <c r="P588" i="5"/>
  <c r="O588" i="5"/>
  <c r="Q587" i="5"/>
  <c r="P587" i="5"/>
  <c r="O587" i="5"/>
  <c r="Q586" i="5"/>
  <c r="P586" i="5"/>
  <c r="O586" i="5"/>
  <c r="Q585" i="5"/>
  <c r="P585" i="5"/>
  <c r="O585" i="5"/>
  <c r="Q584" i="5"/>
  <c r="P584" i="5"/>
  <c r="O584" i="5"/>
  <c r="Q583" i="5"/>
  <c r="P583" i="5"/>
  <c r="O583" i="5"/>
  <c r="Q582" i="5"/>
  <c r="P582" i="5"/>
  <c r="O582" i="5"/>
  <c r="Q581" i="5"/>
  <c r="P581" i="5"/>
  <c r="O581" i="5"/>
  <c r="Q580" i="5"/>
  <c r="P580" i="5"/>
  <c r="O580" i="5"/>
  <c r="Q579" i="5"/>
  <c r="P579" i="5"/>
  <c r="O579" i="5"/>
  <c r="Q578" i="5"/>
  <c r="P578" i="5"/>
  <c r="O578" i="5"/>
  <c r="Q577" i="5"/>
  <c r="P577" i="5"/>
  <c r="O577" i="5"/>
  <c r="Q576" i="5"/>
  <c r="P576" i="5"/>
  <c r="O576" i="5"/>
  <c r="Q575" i="5"/>
  <c r="P575" i="5"/>
  <c r="O575" i="5"/>
  <c r="Q574" i="5"/>
  <c r="P574" i="5"/>
  <c r="O574" i="5"/>
  <c r="Q573" i="5"/>
  <c r="P573" i="5"/>
  <c r="O573" i="5"/>
  <c r="Q572" i="5"/>
  <c r="P572" i="5"/>
  <c r="O572" i="5"/>
  <c r="Q571" i="5"/>
  <c r="P571" i="5"/>
  <c r="O571" i="5"/>
  <c r="Q570" i="5"/>
  <c r="P570" i="5"/>
  <c r="O570" i="5"/>
  <c r="Q569" i="5"/>
  <c r="P569" i="5"/>
  <c r="O569" i="5"/>
  <c r="Q568" i="5"/>
  <c r="P568" i="5"/>
  <c r="O568" i="5"/>
  <c r="AC567" i="5"/>
  <c r="AB567" i="5"/>
  <c r="AA567" i="5"/>
  <c r="Z567" i="5"/>
  <c r="Y567" i="5"/>
  <c r="X567" i="5"/>
  <c r="W567" i="5"/>
  <c r="V567" i="5"/>
  <c r="U567" i="5"/>
  <c r="T567" i="5"/>
  <c r="S567" i="5"/>
  <c r="R567" i="5"/>
  <c r="Q567" i="5"/>
  <c r="P567" i="5"/>
  <c r="O567" i="5"/>
  <c r="Q566" i="5"/>
  <c r="P566" i="5"/>
  <c r="O566" i="5"/>
  <c r="Q565" i="5"/>
  <c r="P565" i="5"/>
  <c r="O565" i="5"/>
  <c r="Q564" i="5"/>
  <c r="P564" i="5"/>
  <c r="O564" i="5"/>
  <c r="Q563" i="5"/>
  <c r="P563" i="5"/>
  <c r="O563" i="5"/>
  <c r="Q562" i="5"/>
  <c r="P562" i="5"/>
  <c r="O562" i="5"/>
  <c r="Q561" i="5"/>
  <c r="P561" i="5"/>
  <c r="O561" i="5"/>
  <c r="Q560" i="5"/>
  <c r="P560" i="5"/>
  <c r="O560" i="5"/>
  <c r="Q559" i="5"/>
  <c r="P559" i="5"/>
  <c r="O559" i="5"/>
  <c r="Q558" i="5"/>
  <c r="P558" i="5"/>
  <c r="O558" i="5"/>
  <c r="Q557" i="5"/>
  <c r="P557" i="5"/>
  <c r="O557" i="5"/>
  <c r="Q556" i="5"/>
  <c r="P556" i="5"/>
  <c r="O556" i="5"/>
  <c r="Q555" i="5"/>
  <c r="P555" i="5"/>
  <c r="O555" i="5"/>
  <c r="Q554" i="5"/>
  <c r="P554" i="5"/>
  <c r="O554" i="5"/>
  <c r="Q553" i="5"/>
  <c r="P553" i="5"/>
  <c r="O553" i="5"/>
  <c r="Q552" i="5"/>
  <c r="P552" i="5"/>
  <c r="O552" i="5"/>
  <c r="Q551" i="5"/>
  <c r="P551" i="5"/>
  <c r="O551" i="5"/>
  <c r="Q550" i="5"/>
  <c r="P550" i="5"/>
  <c r="O550" i="5"/>
  <c r="Q549" i="5"/>
  <c r="P549" i="5"/>
  <c r="O549" i="5"/>
  <c r="Q548" i="5"/>
  <c r="P548" i="5"/>
  <c r="O548" i="5"/>
  <c r="Q547" i="5"/>
  <c r="P547" i="5"/>
  <c r="O547" i="5"/>
  <c r="Q546" i="5"/>
  <c r="P546" i="5"/>
  <c r="O546" i="5"/>
  <c r="AC545" i="5"/>
  <c r="AB545" i="5"/>
  <c r="AA545" i="5"/>
  <c r="Z545" i="5"/>
  <c r="Y545" i="5"/>
  <c r="X545" i="5"/>
  <c r="W545" i="5"/>
  <c r="V545" i="5"/>
  <c r="U545" i="5"/>
  <c r="T545" i="5"/>
  <c r="S545" i="5"/>
  <c r="R545" i="5"/>
  <c r="Q545" i="5"/>
  <c r="P545" i="5"/>
  <c r="O545" i="5"/>
  <c r="Q544" i="5"/>
  <c r="P544" i="5"/>
  <c r="O544" i="5"/>
  <c r="Q543" i="5"/>
  <c r="P543" i="5"/>
  <c r="O543" i="5"/>
  <c r="Q542" i="5"/>
  <c r="P542" i="5"/>
  <c r="O542" i="5"/>
  <c r="Q541" i="5"/>
  <c r="P541" i="5"/>
  <c r="O541" i="5"/>
  <c r="Q540" i="5"/>
  <c r="P540" i="5"/>
  <c r="O540" i="5"/>
  <c r="Q539" i="5"/>
  <c r="P539" i="5"/>
  <c r="O539" i="5"/>
  <c r="Q538" i="5"/>
  <c r="P538" i="5"/>
  <c r="O538" i="5"/>
  <c r="Q537" i="5"/>
  <c r="P537" i="5"/>
  <c r="O537" i="5"/>
  <c r="Q536" i="5"/>
  <c r="P536" i="5"/>
  <c r="O536" i="5"/>
  <c r="Q535" i="5"/>
  <c r="P535" i="5"/>
  <c r="O535" i="5"/>
  <c r="Q534" i="5"/>
  <c r="P534" i="5"/>
  <c r="O534" i="5"/>
  <c r="Q533" i="5"/>
  <c r="P533" i="5"/>
  <c r="O533" i="5"/>
  <c r="Q532" i="5"/>
  <c r="P532" i="5"/>
  <c r="O532" i="5"/>
  <c r="Q531" i="5"/>
  <c r="P531" i="5"/>
  <c r="O531" i="5"/>
  <c r="Q530" i="5"/>
  <c r="P530" i="5"/>
  <c r="O530" i="5"/>
  <c r="Q529" i="5"/>
  <c r="P529" i="5"/>
  <c r="O529" i="5"/>
  <c r="Q528" i="5"/>
  <c r="P528" i="5"/>
  <c r="O528" i="5"/>
  <c r="Q527" i="5"/>
  <c r="P527" i="5"/>
  <c r="O527" i="5"/>
  <c r="AC526" i="5"/>
  <c r="AB526" i="5"/>
  <c r="AA526" i="5"/>
  <c r="Z526" i="5"/>
  <c r="Y526" i="5"/>
  <c r="X526" i="5"/>
  <c r="W526" i="5"/>
  <c r="V526" i="5"/>
  <c r="U526" i="5"/>
  <c r="T526" i="5"/>
  <c r="S526" i="5"/>
  <c r="R526" i="5"/>
  <c r="Q526" i="5"/>
  <c r="P526" i="5"/>
  <c r="O526" i="5"/>
  <c r="Q525" i="5"/>
  <c r="P525" i="5"/>
  <c r="O525" i="5"/>
  <c r="Q524" i="5"/>
  <c r="P524" i="5"/>
  <c r="O524" i="5"/>
  <c r="Q523" i="5"/>
  <c r="P523" i="5"/>
  <c r="O523" i="5"/>
  <c r="Q522" i="5"/>
  <c r="P522" i="5"/>
  <c r="O522" i="5"/>
  <c r="Q521" i="5"/>
  <c r="P521" i="5"/>
  <c r="O521" i="5"/>
  <c r="Q520" i="5"/>
  <c r="P520" i="5"/>
  <c r="O520" i="5"/>
  <c r="Q519" i="5"/>
  <c r="P519" i="5"/>
  <c r="O519" i="5"/>
  <c r="Q518" i="5"/>
  <c r="P518" i="5"/>
  <c r="O518" i="5"/>
  <c r="Q517" i="5"/>
  <c r="P517" i="5"/>
  <c r="O517" i="5"/>
  <c r="Q516" i="5"/>
  <c r="P516" i="5"/>
  <c r="O516" i="5"/>
  <c r="Q515" i="5"/>
  <c r="P515" i="5"/>
  <c r="O515" i="5"/>
  <c r="Q514" i="5"/>
  <c r="P514" i="5"/>
  <c r="O514" i="5"/>
  <c r="Q513" i="5"/>
  <c r="P513" i="5"/>
  <c r="O513" i="5"/>
  <c r="Q512" i="5"/>
  <c r="P512" i="5"/>
  <c r="O512" i="5"/>
  <c r="Q511" i="5"/>
  <c r="P511" i="5"/>
  <c r="O511" i="5"/>
  <c r="Q510" i="5"/>
  <c r="P510" i="5"/>
  <c r="O510" i="5"/>
  <c r="Q509" i="5"/>
  <c r="P509" i="5"/>
  <c r="O509" i="5"/>
  <c r="Q508" i="5"/>
  <c r="P508" i="5"/>
  <c r="O508" i="5"/>
  <c r="Q507" i="5"/>
  <c r="P507" i="5"/>
  <c r="O507" i="5"/>
  <c r="Q506" i="5"/>
  <c r="P506" i="5"/>
  <c r="O506" i="5"/>
  <c r="AC505" i="5"/>
  <c r="AB505" i="5"/>
  <c r="AA505" i="5"/>
  <c r="Z505" i="5"/>
  <c r="Y505" i="5"/>
  <c r="X505" i="5"/>
  <c r="W505" i="5"/>
  <c r="V505" i="5"/>
  <c r="U505" i="5"/>
  <c r="T505" i="5"/>
  <c r="S505" i="5"/>
  <c r="R505" i="5"/>
  <c r="Q505" i="5"/>
  <c r="P505" i="5"/>
  <c r="O505" i="5"/>
  <c r="Q504" i="5"/>
  <c r="P504" i="5"/>
  <c r="O504" i="5"/>
  <c r="Q503" i="5"/>
  <c r="P503" i="5"/>
  <c r="O503" i="5"/>
  <c r="Q502" i="5"/>
  <c r="P502" i="5"/>
  <c r="O502" i="5"/>
  <c r="Q501" i="5"/>
  <c r="P501" i="5"/>
  <c r="O501" i="5"/>
  <c r="Q500" i="5"/>
  <c r="P500" i="5"/>
  <c r="O500" i="5"/>
  <c r="Q499" i="5"/>
  <c r="P499" i="5"/>
  <c r="O499" i="5"/>
  <c r="Q498" i="5"/>
  <c r="P498" i="5"/>
  <c r="O498" i="5"/>
  <c r="Q497" i="5"/>
  <c r="P497" i="5"/>
  <c r="O497" i="5"/>
  <c r="Q496" i="5"/>
  <c r="P496" i="5"/>
  <c r="O496" i="5"/>
  <c r="Q495" i="5"/>
  <c r="P495" i="5"/>
  <c r="O495" i="5"/>
  <c r="Q494" i="5"/>
  <c r="P494" i="5"/>
  <c r="O494" i="5"/>
  <c r="Q493" i="5"/>
  <c r="P493" i="5"/>
  <c r="O493" i="5"/>
  <c r="Q492" i="5"/>
  <c r="P492" i="5"/>
  <c r="O492" i="5"/>
  <c r="Q491" i="5"/>
  <c r="P491" i="5"/>
  <c r="O491" i="5"/>
  <c r="Q490" i="5"/>
  <c r="P490" i="5"/>
  <c r="O490" i="5"/>
  <c r="Q489" i="5"/>
  <c r="P489" i="5"/>
  <c r="O489" i="5"/>
  <c r="Q488" i="5"/>
  <c r="P488" i="5"/>
  <c r="O488" i="5"/>
  <c r="Q487" i="5"/>
  <c r="P487" i="5"/>
  <c r="O487" i="5"/>
  <c r="Q486" i="5"/>
  <c r="P486" i="5"/>
  <c r="O486" i="5"/>
  <c r="Q485" i="5"/>
  <c r="P485" i="5"/>
  <c r="O485" i="5"/>
  <c r="AC484" i="5"/>
  <c r="AB484" i="5"/>
  <c r="AA484" i="5"/>
  <c r="Z484" i="5"/>
  <c r="Y484" i="5"/>
  <c r="X484" i="5"/>
  <c r="W484" i="5"/>
  <c r="V484" i="5"/>
  <c r="U484" i="5"/>
  <c r="T484" i="5"/>
  <c r="S484" i="5"/>
  <c r="R484" i="5"/>
  <c r="Q484" i="5"/>
  <c r="P484" i="5"/>
  <c r="O484" i="5"/>
  <c r="Q483" i="5"/>
  <c r="P483" i="5"/>
  <c r="O483" i="5"/>
  <c r="Q482" i="5"/>
  <c r="P482" i="5"/>
  <c r="O482" i="5"/>
  <c r="Q481" i="5"/>
  <c r="P481" i="5"/>
  <c r="O481" i="5"/>
  <c r="Q480" i="5"/>
  <c r="P480" i="5"/>
  <c r="O480" i="5"/>
  <c r="Q479" i="5"/>
  <c r="P479" i="5"/>
  <c r="O479" i="5"/>
  <c r="Q478" i="5"/>
  <c r="P478" i="5"/>
  <c r="O478" i="5"/>
  <c r="Q477" i="5"/>
  <c r="P477" i="5"/>
  <c r="O477" i="5"/>
  <c r="Q476" i="5"/>
  <c r="P476" i="5"/>
  <c r="O476" i="5"/>
  <c r="Q475" i="5"/>
  <c r="P475" i="5"/>
  <c r="O475" i="5"/>
  <c r="Q474" i="5"/>
  <c r="P474" i="5"/>
  <c r="O474" i="5"/>
  <c r="Q473" i="5"/>
  <c r="P473" i="5"/>
  <c r="O473" i="5"/>
  <c r="Q472" i="5"/>
  <c r="P472" i="5"/>
  <c r="O472" i="5"/>
  <c r="Q471" i="5"/>
  <c r="P471" i="5"/>
  <c r="O471" i="5"/>
  <c r="Q470" i="5"/>
  <c r="P470" i="5"/>
  <c r="O470" i="5"/>
  <c r="Q469" i="5"/>
  <c r="P469" i="5"/>
  <c r="O469" i="5"/>
  <c r="Q468" i="5"/>
  <c r="P468" i="5"/>
  <c r="O468" i="5"/>
  <c r="Q467" i="5"/>
  <c r="P467" i="5"/>
  <c r="O467" i="5"/>
  <c r="Q466" i="5"/>
  <c r="P466" i="5"/>
  <c r="O466" i="5"/>
  <c r="Q465" i="5"/>
  <c r="P465" i="5"/>
  <c r="O465" i="5"/>
  <c r="AC464" i="5"/>
  <c r="AB464" i="5"/>
  <c r="AA464" i="5"/>
  <c r="Z464" i="5"/>
  <c r="Y464" i="5"/>
  <c r="X464" i="5"/>
  <c r="W464" i="5"/>
  <c r="V464" i="5"/>
  <c r="U464" i="5"/>
  <c r="T464" i="5"/>
  <c r="S464" i="5"/>
  <c r="R464" i="5"/>
  <c r="Q464" i="5"/>
  <c r="P464" i="5"/>
  <c r="O464" i="5"/>
  <c r="Q463" i="5"/>
  <c r="P463" i="5"/>
  <c r="O463" i="5"/>
  <c r="Q462" i="5"/>
  <c r="P462" i="5"/>
  <c r="O462" i="5"/>
  <c r="Q461" i="5"/>
  <c r="P461" i="5"/>
  <c r="O461" i="5"/>
  <c r="Q460" i="5"/>
  <c r="P460" i="5"/>
  <c r="O460" i="5"/>
  <c r="Q459" i="5"/>
  <c r="P459" i="5"/>
  <c r="O459" i="5"/>
  <c r="Q458" i="5"/>
  <c r="P458" i="5"/>
  <c r="O458" i="5"/>
  <c r="Q457" i="5"/>
  <c r="P457" i="5"/>
  <c r="O457" i="5"/>
  <c r="Q456" i="5"/>
  <c r="P456" i="5"/>
  <c r="O456" i="5"/>
  <c r="Q455" i="5"/>
  <c r="P455" i="5"/>
  <c r="O455" i="5"/>
  <c r="Q454" i="5"/>
  <c r="P454" i="5"/>
  <c r="O454" i="5"/>
  <c r="Q453" i="5"/>
  <c r="P453" i="5"/>
  <c r="O453" i="5"/>
  <c r="Q452" i="5"/>
  <c r="P452" i="5"/>
  <c r="O452" i="5"/>
  <c r="Q451" i="5"/>
  <c r="P451" i="5"/>
  <c r="O451" i="5"/>
  <c r="Q450" i="5"/>
  <c r="P450" i="5"/>
  <c r="O450" i="5"/>
  <c r="Q449" i="5"/>
  <c r="P449" i="5"/>
  <c r="O449" i="5"/>
  <c r="Q448" i="5"/>
  <c r="P448" i="5"/>
  <c r="O448" i="5"/>
  <c r="Q447" i="5"/>
  <c r="P447" i="5"/>
  <c r="O447" i="5"/>
  <c r="Q446" i="5"/>
  <c r="P446" i="5"/>
  <c r="O446" i="5"/>
  <c r="Q445" i="5"/>
  <c r="P445" i="5"/>
  <c r="O445" i="5"/>
  <c r="Q444" i="5"/>
  <c r="P444" i="5"/>
  <c r="O444" i="5"/>
  <c r="Q443" i="5"/>
  <c r="P443" i="5"/>
  <c r="O443" i="5"/>
  <c r="Q442" i="5"/>
  <c r="P442" i="5"/>
  <c r="O442" i="5"/>
  <c r="AC441" i="5"/>
  <c r="AB441" i="5"/>
  <c r="AA441" i="5"/>
  <c r="Z441" i="5"/>
  <c r="Y441" i="5"/>
  <c r="X441" i="5"/>
  <c r="W441" i="5"/>
  <c r="V441" i="5"/>
  <c r="U441" i="5"/>
  <c r="T441" i="5"/>
  <c r="S441" i="5"/>
  <c r="R441" i="5"/>
  <c r="Q441" i="5"/>
  <c r="P441" i="5"/>
  <c r="O441" i="5"/>
  <c r="Q440" i="5"/>
  <c r="P440" i="5"/>
  <c r="O440" i="5"/>
  <c r="Q439" i="5"/>
  <c r="P439" i="5"/>
  <c r="O439" i="5"/>
  <c r="Q438" i="5"/>
  <c r="P438" i="5"/>
  <c r="O438" i="5"/>
  <c r="Q437" i="5"/>
  <c r="P437" i="5"/>
  <c r="O437" i="5"/>
  <c r="Q436" i="5"/>
  <c r="P436" i="5"/>
  <c r="O436" i="5"/>
  <c r="Q435" i="5"/>
  <c r="P435" i="5"/>
  <c r="O435" i="5"/>
  <c r="Q434" i="5"/>
  <c r="P434" i="5"/>
  <c r="O434" i="5"/>
  <c r="Q433" i="5"/>
  <c r="P433" i="5"/>
  <c r="O433" i="5"/>
  <c r="Q432" i="5"/>
  <c r="P432" i="5"/>
  <c r="O432" i="5"/>
  <c r="Q431" i="5"/>
  <c r="P431" i="5"/>
  <c r="O431" i="5"/>
  <c r="Q430" i="5"/>
  <c r="P430" i="5"/>
  <c r="O430" i="5"/>
  <c r="Q429" i="5"/>
  <c r="P429" i="5"/>
  <c r="O429" i="5"/>
  <c r="Q428" i="5"/>
  <c r="P428" i="5"/>
  <c r="O428" i="5"/>
  <c r="Q427" i="5"/>
  <c r="P427" i="5"/>
  <c r="O427" i="5"/>
  <c r="Q426" i="5"/>
  <c r="P426" i="5"/>
  <c r="O426" i="5"/>
  <c r="Q425" i="5"/>
  <c r="P425" i="5"/>
  <c r="O425" i="5"/>
  <c r="Q424" i="5"/>
  <c r="P424" i="5"/>
  <c r="O424" i="5"/>
  <c r="Q423" i="5"/>
  <c r="P423" i="5"/>
  <c r="O423" i="5"/>
  <c r="Q422" i="5"/>
  <c r="P422" i="5"/>
  <c r="O422" i="5"/>
  <c r="AC421" i="5"/>
  <c r="AB421" i="5"/>
  <c r="AA421" i="5"/>
  <c r="Z421" i="5"/>
  <c r="Y421" i="5"/>
  <c r="X421" i="5"/>
  <c r="W421" i="5"/>
  <c r="V421" i="5"/>
  <c r="U421" i="5"/>
  <c r="T421" i="5"/>
  <c r="S421" i="5"/>
  <c r="R421" i="5"/>
  <c r="Q421" i="5"/>
  <c r="P421" i="5"/>
  <c r="O421" i="5"/>
  <c r="Q420" i="5"/>
  <c r="P420" i="5"/>
  <c r="O420" i="5"/>
  <c r="Q419" i="5"/>
  <c r="P419" i="5"/>
  <c r="O419" i="5"/>
  <c r="Q418" i="5"/>
  <c r="P418" i="5"/>
  <c r="O418" i="5"/>
  <c r="Q417" i="5"/>
  <c r="P417" i="5"/>
  <c r="O417" i="5"/>
  <c r="Q416" i="5"/>
  <c r="P416" i="5"/>
  <c r="O416" i="5"/>
  <c r="Q415" i="5"/>
  <c r="P415" i="5"/>
  <c r="O415" i="5"/>
  <c r="Q414" i="5"/>
  <c r="P414" i="5"/>
  <c r="O414" i="5"/>
  <c r="Q413" i="5"/>
  <c r="P413" i="5"/>
  <c r="O413" i="5"/>
  <c r="Q412" i="5"/>
  <c r="P412" i="5"/>
  <c r="O412" i="5"/>
  <c r="Q411" i="5"/>
  <c r="P411" i="5"/>
  <c r="O411" i="5"/>
  <c r="Q410" i="5"/>
  <c r="P410" i="5"/>
  <c r="O410" i="5"/>
  <c r="Q409" i="5"/>
  <c r="P409" i="5"/>
  <c r="O409" i="5"/>
  <c r="Q408" i="5"/>
  <c r="P408" i="5"/>
  <c r="O408" i="5"/>
  <c r="Q407" i="5"/>
  <c r="P407" i="5"/>
  <c r="O407" i="5"/>
  <c r="Q406" i="5"/>
  <c r="P406" i="5"/>
  <c r="O406" i="5"/>
  <c r="Q405" i="5"/>
  <c r="P405" i="5"/>
  <c r="O405" i="5"/>
  <c r="Q404" i="5"/>
  <c r="P404" i="5"/>
  <c r="O404" i="5"/>
  <c r="Q403" i="5"/>
  <c r="P403" i="5"/>
  <c r="O403" i="5"/>
  <c r="Q402" i="5"/>
  <c r="P402" i="5"/>
  <c r="O402" i="5"/>
  <c r="Q401" i="5"/>
  <c r="P401" i="5"/>
  <c r="O401" i="5"/>
  <c r="Q400" i="5"/>
  <c r="P400" i="5"/>
  <c r="O400" i="5"/>
  <c r="AC399" i="5"/>
  <c r="AB399" i="5"/>
  <c r="AA399" i="5"/>
  <c r="Z399" i="5"/>
  <c r="Y399" i="5"/>
  <c r="X399" i="5"/>
  <c r="W399" i="5"/>
  <c r="V399" i="5"/>
  <c r="U399" i="5"/>
  <c r="T399" i="5"/>
  <c r="S399" i="5"/>
  <c r="R399" i="5"/>
  <c r="Q399" i="5"/>
  <c r="P399" i="5"/>
  <c r="O399" i="5"/>
  <c r="Q398" i="5"/>
  <c r="P398" i="5"/>
  <c r="O398" i="5"/>
  <c r="Q397" i="5"/>
  <c r="P397" i="5"/>
  <c r="O397" i="5"/>
  <c r="Q396" i="5"/>
  <c r="P396" i="5"/>
  <c r="O396" i="5"/>
  <c r="Q395" i="5"/>
  <c r="P395" i="5"/>
  <c r="O395" i="5"/>
  <c r="Q394" i="5"/>
  <c r="P394" i="5"/>
  <c r="O394" i="5"/>
  <c r="Q393" i="5"/>
  <c r="P393" i="5"/>
  <c r="O393" i="5"/>
  <c r="Q392" i="5"/>
  <c r="P392" i="5"/>
  <c r="O392" i="5"/>
  <c r="Q391" i="5"/>
  <c r="P391" i="5"/>
  <c r="O391" i="5"/>
  <c r="Q390" i="5"/>
  <c r="P390" i="5"/>
  <c r="O390" i="5"/>
  <c r="Q389" i="5"/>
  <c r="P389" i="5"/>
  <c r="O389" i="5"/>
  <c r="Q388" i="5"/>
  <c r="P388" i="5"/>
  <c r="O388" i="5"/>
  <c r="Q387" i="5"/>
  <c r="P387" i="5"/>
  <c r="O387" i="5"/>
  <c r="Q386" i="5"/>
  <c r="P386" i="5"/>
  <c r="O386" i="5"/>
  <c r="Q385" i="5"/>
  <c r="P385" i="5"/>
  <c r="O385" i="5"/>
  <c r="Q384" i="5"/>
  <c r="P384" i="5"/>
  <c r="O384" i="5"/>
  <c r="Q383" i="5"/>
  <c r="P383" i="5"/>
  <c r="O383" i="5"/>
  <c r="Q382" i="5"/>
  <c r="P382" i="5"/>
  <c r="O382" i="5"/>
  <c r="Q381" i="5"/>
  <c r="P381" i="5"/>
  <c r="O381" i="5"/>
  <c r="Q380" i="5"/>
  <c r="P380" i="5"/>
  <c r="O380" i="5"/>
  <c r="Q379" i="5"/>
  <c r="P379" i="5"/>
  <c r="O379" i="5"/>
  <c r="Q378" i="5"/>
  <c r="P378" i="5"/>
  <c r="O378" i="5"/>
  <c r="AC377" i="5"/>
  <c r="AB377" i="5"/>
  <c r="AA377" i="5"/>
  <c r="Z377" i="5"/>
  <c r="Y377" i="5"/>
  <c r="X377" i="5"/>
  <c r="W377" i="5"/>
  <c r="V377" i="5"/>
  <c r="U377" i="5"/>
  <c r="T377" i="5"/>
  <c r="S377" i="5"/>
  <c r="R377" i="5"/>
  <c r="Q377" i="5"/>
  <c r="P377" i="5"/>
  <c r="O377" i="5"/>
  <c r="Q376" i="5"/>
  <c r="P376" i="5"/>
  <c r="O376" i="5"/>
  <c r="Q375" i="5"/>
  <c r="P375" i="5"/>
  <c r="O375" i="5"/>
  <c r="Q374" i="5"/>
  <c r="P374" i="5"/>
  <c r="O374" i="5"/>
  <c r="Q373" i="5"/>
  <c r="P373" i="5"/>
  <c r="O373" i="5"/>
  <c r="Q372" i="5"/>
  <c r="P372" i="5"/>
  <c r="O372" i="5"/>
  <c r="Q371" i="5"/>
  <c r="P371" i="5"/>
  <c r="O371" i="5"/>
  <c r="Q370" i="5"/>
  <c r="P370" i="5"/>
  <c r="O370" i="5"/>
  <c r="Q369" i="5"/>
  <c r="P369" i="5"/>
  <c r="O369" i="5"/>
  <c r="Q368" i="5"/>
  <c r="P368" i="5"/>
  <c r="O368" i="5"/>
  <c r="Q367" i="5"/>
  <c r="P367" i="5"/>
  <c r="O367" i="5"/>
  <c r="Q366" i="5"/>
  <c r="P366" i="5"/>
  <c r="O366" i="5"/>
  <c r="Q365" i="5"/>
  <c r="P365" i="5"/>
  <c r="O365" i="5"/>
  <c r="Q364" i="5"/>
  <c r="P364" i="5"/>
  <c r="O364" i="5"/>
  <c r="Q363" i="5"/>
  <c r="P363" i="5"/>
  <c r="O363" i="5"/>
  <c r="Q362" i="5"/>
  <c r="P362" i="5"/>
  <c r="O362" i="5"/>
  <c r="Q361" i="5"/>
  <c r="P361" i="5"/>
  <c r="O361" i="5"/>
  <c r="Q360" i="5"/>
  <c r="P360" i="5"/>
  <c r="O360" i="5"/>
  <c r="Q359" i="5"/>
  <c r="P359" i="5"/>
  <c r="O359" i="5"/>
  <c r="Q358" i="5"/>
  <c r="P358" i="5"/>
  <c r="O358" i="5"/>
  <c r="AC357" i="5"/>
  <c r="AB357" i="5"/>
  <c r="AA357" i="5"/>
  <c r="Z357" i="5"/>
  <c r="Y357" i="5"/>
  <c r="X357" i="5"/>
  <c r="W357" i="5"/>
  <c r="V357" i="5"/>
  <c r="U357" i="5"/>
  <c r="T357" i="5"/>
  <c r="S357" i="5"/>
  <c r="R357" i="5"/>
  <c r="Q357" i="5"/>
  <c r="P357" i="5"/>
  <c r="O357" i="5"/>
  <c r="Q356" i="5"/>
  <c r="P356" i="5"/>
  <c r="O356" i="5"/>
  <c r="Q355" i="5"/>
  <c r="P355" i="5"/>
  <c r="O355" i="5"/>
  <c r="Q354" i="5"/>
  <c r="P354" i="5"/>
  <c r="O354" i="5"/>
  <c r="Q353" i="5"/>
  <c r="P353" i="5"/>
  <c r="O353" i="5"/>
  <c r="Q352" i="5"/>
  <c r="P352" i="5"/>
  <c r="O352" i="5"/>
  <c r="Q351" i="5"/>
  <c r="P351" i="5"/>
  <c r="O351" i="5"/>
  <c r="Q350" i="5"/>
  <c r="P350" i="5"/>
  <c r="O350" i="5"/>
  <c r="Q349" i="5"/>
  <c r="P349" i="5"/>
  <c r="O349" i="5"/>
  <c r="Q348" i="5"/>
  <c r="P348" i="5"/>
  <c r="O348" i="5"/>
  <c r="Q347" i="5"/>
  <c r="P347" i="5"/>
  <c r="O347" i="5"/>
  <c r="Q346" i="5"/>
  <c r="P346" i="5"/>
  <c r="O346" i="5"/>
  <c r="Q345" i="5"/>
  <c r="P345" i="5"/>
  <c r="O345" i="5"/>
  <c r="Q344" i="5"/>
  <c r="P344" i="5"/>
  <c r="O344" i="5"/>
  <c r="Q343" i="5"/>
  <c r="P343" i="5"/>
  <c r="O343" i="5"/>
  <c r="Q342" i="5"/>
  <c r="P342" i="5"/>
  <c r="O342" i="5"/>
  <c r="Q341" i="5"/>
  <c r="P341" i="5"/>
  <c r="O341" i="5"/>
  <c r="Q340" i="5"/>
  <c r="P340" i="5"/>
  <c r="O340" i="5"/>
  <c r="Q339" i="5"/>
  <c r="P339" i="5"/>
  <c r="O339" i="5"/>
  <c r="Q338" i="5"/>
  <c r="P338" i="5"/>
  <c r="O338" i="5"/>
  <c r="Q337" i="5"/>
  <c r="P337" i="5"/>
  <c r="O337" i="5"/>
  <c r="Q336" i="5"/>
  <c r="P336" i="5"/>
  <c r="O336" i="5"/>
  <c r="AC335" i="5"/>
  <c r="AB335" i="5"/>
  <c r="AA335" i="5"/>
  <c r="Z335" i="5"/>
  <c r="Y335" i="5"/>
  <c r="X335" i="5"/>
  <c r="W335" i="5"/>
  <c r="V335" i="5"/>
  <c r="U335" i="5"/>
  <c r="T335" i="5"/>
  <c r="S335" i="5"/>
  <c r="R335" i="5"/>
  <c r="Q335" i="5"/>
  <c r="P335" i="5"/>
  <c r="O335" i="5"/>
  <c r="Q334" i="5"/>
  <c r="P334" i="5"/>
  <c r="O334" i="5"/>
  <c r="Q333" i="5"/>
  <c r="P333" i="5"/>
  <c r="O333" i="5"/>
  <c r="Q332" i="5"/>
  <c r="P332" i="5"/>
  <c r="O332" i="5"/>
  <c r="Q331" i="5"/>
  <c r="P331" i="5"/>
  <c r="O331" i="5"/>
  <c r="Q330" i="5"/>
  <c r="P330" i="5"/>
  <c r="O330" i="5"/>
  <c r="Q329" i="5"/>
  <c r="P329" i="5"/>
  <c r="O329" i="5"/>
  <c r="Q328" i="5"/>
  <c r="P328" i="5"/>
  <c r="O328" i="5"/>
  <c r="Q327" i="5"/>
  <c r="P327" i="5"/>
  <c r="O327" i="5"/>
  <c r="Q326" i="5"/>
  <c r="P326" i="5"/>
  <c r="O326" i="5"/>
  <c r="Q325" i="5"/>
  <c r="P325" i="5"/>
  <c r="O325" i="5"/>
  <c r="Q324" i="5"/>
  <c r="P324" i="5"/>
  <c r="O324" i="5"/>
  <c r="Q323" i="5"/>
  <c r="P323" i="5"/>
  <c r="O323" i="5"/>
  <c r="Q322" i="5"/>
  <c r="P322" i="5"/>
  <c r="O322" i="5"/>
  <c r="Q321" i="5"/>
  <c r="P321" i="5"/>
  <c r="O321" i="5"/>
  <c r="Q320" i="5"/>
  <c r="P320" i="5"/>
  <c r="O320" i="5"/>
  <c r="Q319" i="5"/>
  <c r="P319" i="5"/>
  <c r="O319" i="5"/>
  <c r="Q318" i="5"/>
  <c r="P318" i="5"/>
  <c r="O318" i="5"/>
  <c r="Q317" i="5"/>
  <c r="P317" i="5"/>
  <c r="O317" i="5"/>
  <c r="Q316" i="5"/>
  <c r="P316" i="5"/>
  <c r="O316" i="5"/>
  <c r="Q315" i="5"/>
  <c r="P315" i="5"/>
  <c r="O315" i="5"/>
  <c r="AC314" i="5"/>
  <c r="AB314" i="5"/>
  <c r="AA314" i="5"/>
  <c r="Z314" i="5"/>
  <c r="Y314" i="5"/>
  <c r="X314" i="5"/>
  <c r="W314" i="5"/>
  <c r="V314" i="5"/>
  <c r="U314" i="5"/>
  <c r="T314" i="5"/>
  <c r="S314" i="5"/>
  <c r="R314" i="5"/>
  <c r="Q314" i="5"/>
  <c r="P314" i="5"/>
  <c r="O314" i="5"/>
  <c r="Q313" i="5"/>
  <c r="P313" i="5"/>
  <c r="O313" i="5"/>
  <c r="Q312" i="5"/>
  <c r="P312" i="5"/>
  <c r="O312" i="5"/>
  <c r="Q311" i="5"/>
  <c r="P311" i="5"/>
  <c r="O311" i="5"/>
  <c r="Q310" i="5"/>
  <c r="P310" i="5"/>
  <c r="O310" i="5"/>
  <c r="Q309" i="5"/>
  <c r="P309" i="5"/>
  <c r="O309" i="5"/>
  <c r="Q308" i="5"/>
  <c r="P308" i="5"/>
  <c r="O308" i="5"/>
  <c r="Q307" i="5"/>
  <c r="P307" i="5"/>
  <c r="O307" i="5"/>
  <c r="Q306" i="5"/>
  <c r="P306" i="5"/>
  <c r="O306" i="5"/>
  <c r="Q305" i="5"/>
  <c r="P305" i="5"/>
  <c r="O305" i="5"/>
  <c r="Q304" i="5"/>
  <c r="P304" i="5"/>
  <c r="O304" i="5"/>
  <c r="Q303" i="5"/>
  <c r="P303" i="5"/>
  <c r="O303" i="5"/>
  <c r="Q302" i="5"/>
  <c r="P302" i="5"/>
  <c r="O302" i="5"/>
  <c r="Q301" i="5"/>
  <c r="P301" i="5"/>
  <c r="O301" i="5"/>
  <c r="Q300" i="5"/>
  <c r="P300" i="5"/>
  <c r="O300" i="5"/>
  <c r="Q299" i="5"/>
  <c r="P299" i="5"/>
  <c r="O299" i="5"/>
  <c r="Q298" i="5"/>
  <c r="P298" i="5"/>
  <c r="O298" i="5"/>
  <c r="Q297" i="5"/>
  <c r="P297" i="5"/>
  <c r="O297" i="5"/>
  <c r="Q296" i="5"/>
  <c r="P296" i="5"/>
  <c r="O296" i="5"/>
  <c r="Q295" i="5"/>
  <c r="P295" i="5"/>
  <c r="O295" i="5"/>
  <c r="Q294" i="5"/>
  <c r="P294" i="5"/>
  <c r="O294" i="5"/>
  <c r="AC293" i="5"/>
  <c r="AB293" i="5"/>
  <c r="AA293" i="5"/>
  <c r="Z293" i="5"/>
  <c r="Y293" i="5"/>
  <c r="X293" i="5"/>
  <c r="W293" i="5"/>
  <c r="V293" i="5"/>
  <c r="U293" i="5"/>
  <c r="T293" i="5"/>
  <c r="S293" i="5"/>
  <c r="R293" i="5"/>
  <c r="Q293" i="5"/>
  <c r="P293" i="5"/>
  <c r="O293" i="5"/>
  <c r="Q292" i="5"/>
  <c r="P292" i="5"/>
  <c r="O292" i="5"/>
  <c r="Q291" i="5"/>
  <c r="P291" i="5"/>
  <c r="O291" i="5"/>
  <c r="Q290" i="5"/>
  <c r="P290" i="5"/>
  <c r="O290" i="5"/>
  <c r="Q289" i="5"/>
  <c r="P289" i="5"/>
  <c r="O289" i="5"/>
  <c r="Q288" i="5"/>
  <c r="P288" i="5"/>
  <c r="O288" i="5"/>
  <c r="Q287" i="5"/>
  <c r="P287" i="5"/>
  <c r="O287" i="5"/>
  <c r="Q286" i="5"/>
  <c r="P286" i="5"/>
  <c r="O286" i="5"/>
  <c r="Q285" i="5"/>
  <c r="P285" i="5"/>
  <c r="O285" i="5"/>
  <c r="Q284" i="5"/>
  <c r="P284" i="5"/>
  <c r="O284" i="5"/>
  <c r="Q283" i="5"/>
  <c r="P283" i="5"/>
  <c r="O283" i="5"/>
  <c r="Q282" i="5"/>
  <c r="P282" i="5"/>
  <c r="O282" i="5"/>
  <c r="Q281" i="5"/>
  <c r="P281" i="5"/>
  <c r="O281" i="5"/>
  <c r="Q280" i="5"/>
  <c r="P280" i="5"/>
  <c r="O280" i="5"/>
  <c r="Q279" i="5"/>
  <c r="P279" i="5"/>
  <c r="O279" i="5"/>
  <c r="Q278" i="5"/>
  <c r="P278" i="5"/>
  <c r="O278" i="5"/>
  <c r="Q277" i="5"/>
  <c r="P277" i="5"/>
  <c r="O277" i="5"/>
  <c r="Q276" i="5"/>
  <c r="P276" i="5"/>
  <c r="O276" i="5"/>
  <c r="Q275" i="5"/>
  <c r="P275" i="5"/>
  <c r="O275" i="5"/>
  <c r="AC274" i="5"/>
  <c r="AB274" i="5"/>
  <c r="AA274" i="5"/>
  <c r="Z274" i="5"/>
  <c r="Y274" i="5"/>
  <c r="X274" i="5"/>
  <c r="W274" i="5"/>
  <c r="V274" i="5"/>
  <c r="U274" i="5"/>
  <c r="T274" i="5"/>
  <c r="S274" i="5"/>
  <c r="R274" i="5"/>
  <c r="Q274" i="5"/>
  <c r="P274" i="5"/>
  <c r="O274" i="5"/>
  <c r="Q273" i="5"/>
  <c r="P273" i="5"/>
  <c r="O273" i="5"/>
  <c r="Q272" i="5"/>
  <c r="P272" i="5"/>
  <c r="O272" i="5"/>
  <c r="Q271" i="5"/>
  <c r="P271" i="5"/>
  <c r="O271" i="5"/>
  <c r="Q270" i="5"/>
  <c r="P270" i="5"/>
  <c r="O270" i="5"/>
  <c r="Q269" i="5"/>
  <c r="P269" i="5"/>
  <c r="O269" i="5"/>
  <c r="Q268" i="5"/>
  <c r="P268" i="5"/>
  <c r="O268" i="5"/>
  <c r="Q267" i="5"/>
  <c r="P267" i="5"/>
  <c r="O267" i="5"/>
  <c r="Q266" i="5"/>
  <c r="P266" i="5"/>
  <c r="O266" i="5"/>
  <c r="Q265" i="5"/>
  <c r="P265" i="5"/>
  <c r="O265" i="5"/>
  <c r="Q264" i="5"/>
  <c r="P264" i="5"/>
  <c r="O264" i="5"/>
  <c r="Q263" i="5"/>
  <c r="P263" i="5"/>
  <c r="O263" i="5"/>
  <c r="Q262" i="5"/>
  <c r="P262" i="5"/>
  <c r="O262" i="5"/>
  <c r="Q261" i="5"/>
  <c r="P261" i="5"/>
  <c r="O261" i="5"/>
  <c r="Q260" i="5"/>
  <c r="P260" i="5"/>
  <c r="O260" i="5"/>
  <c r="Q259" i="5"/>
  <c r="P259" i="5"/>
  <c r="O259" i="5"/>
  <c r="Q258" i="5"/>
  <c r="P258" i="5"/>
  <c r="O258" i="5"/>
  <c r="Q257" i="5"/>
  <c r="P257" i="5"/>
  <c r="O257" i="5"/>
  <c r="Q256" i="5"/>
  <c r="P256" i="5"/>
  <c r="O256" i="5"/>
  <c r="Q255" i="5"/>
  <c r="P255" i="5"/>
  <c r="O255" i="5"/>
  <c r="Q254" i="5"/>
  <c r="P254" i="5"/>
  <c r="O254" i="5"/>
  <c r="AC253" i="5"/>
  <c r="AB253" i="5"/>
  <c r="AA253" i="5"/>
  <c r="Z253" i="5"/>
  <c r="Y253" i="5"/>
  <c r="X253" i="5"/>
  <c r="W253" i="5"/>
  <c r="V253" i="5"/>
  <c r="U253" i="5"/>
  <c r="T253" i="5"/>
  <c r="S253" i="5"/>
  <c r="R253" i="5"/>
  <c r="Q253" i="5"/>
  <c r="P253" i="5"/>
  <c r="O253" i="5"/>
  <c r="Q252" i="5"/>
  <c r="P252" i="5"/>
  <c r="O252" i="5"/>
  <c r="Q251" i="5"/>
  <c r="P251" i="5"/>
  <c r="O251" i="5"/>
  <c r="Q250" i="5"/>
  <c r="P250" i="5"/>
  <c r="O250" i="5"/>
  <c r="Q249" i="5"/>
  <c r="P249" i="5"/>
  <c r="O249" i="5"/>
  <c r="Q248" i="5"/>
  <c r="P248" i="5"/>
  <c r="O248" i="5"/>
  <c r="Q247" i="5"/>
  <c r="P247" i="5"/>
  <c r="O247" i="5"/>
  <c r="Q246" i="5"/>
  <c r="P246" i="5"/>
  <c r="O246" i="5"/>
  <c r="Q245" i="5"/>
  <c r="P245" i="5"/>
  <c r="O245" i="5"/>
  <c r="Q244" i="5"/>
  <c r="P244" i="5"/>
  <c r="O244" i="5"/>
  <c r="Q243" i="5"/>
  <c r="P243" i="5"/>
  <c r="O243" i="5"/>
  <c r="Q242" i="5"/>
  <c r="P242" i="5"/>
  <c r="O242" i="5"/>
  <c r="Q241" i="5"/>
  <c r="P241" i="5"/>
  <c r="O241" i="5"/>
  <c r="Q240" i="5"/>
  <c r="P240" i="5"/>
  <c r="O240" i="5"/>
  <c r="Q239" i="5"/>
  <c r="P239" i="5"/>
  <c r="O239" i="5"/>
  <c r="Q238" i="5"/>
  <c r="P238" i="5"/>
  <c r="O238" i="5"/>
  <c r="Q237" i="5"/>
  <c r="P237" i="5"/>
  <c r="O237" i="5"/>
  <c r="Q236" i="5"/>
  <c r="P236" i="5"/>
  <c r="O236" i="5"/>
  <c r="Q235" i="5"/>
  <c r="P235" i="5"/>
  <c r="O235" i="5"/>
  <c r="AC234" i="5"/>
  <c r="AB234" i="5"/>
  <c r="AA234" i="5"/>
  <c r="Z234" i="5"/>
  <c r="Y234" i="5"/>
  <c r="X234" i="5"/>
  <c r="W234" i="5"/>
  <c r="V234" i="5"/>
  <c r="U234" i="5"/>
  <c r="T234" i="5"/>
  <c r="S234" i="5"/>
  <c r="R234" i="5"/>
  <c r="Q234" i="5"/>
  <c r="P234" i="5"/>
  <c r="O234" i="5"/>
  <c r="Q233" i="5"/>
  <c r="P233" i="5"/>
  <c r="O233" i="5"/>
  <c r="Q232" i="5"/>
  <c r="P232" i="5"/>
  <c r="O232" i="5"/>
  <c r="Q231" i="5"/>
  <c r="P231" i="5"/>
  <c r="O231" i="5"/>
  <c r="Q230" i="5"/>
  <c r="P230" i="5"/>
  <c r="O230" i="5"/>
  <c r="Q229" i="5"/>
  <c r="P229" i="5"/>
  <c r="O229" i="5"/>
  <c r="Q228" i="5"/>
  <c r="P228" i="5"/>
  <c r="O228" i="5"/>
  <c r="Q227" i="5"/>
  <c r="P227" i="5"/>
  <c r="O227" i="5"/>
  <c r="Q226" i="5"/>
  <c r="P226" i="5"/>
  <c r="O226" i="5"/>
  <c r="Q225" i="5"/>
  <c r="P225" i="5"/>
  <c r="O225" i="5"/>
  <c r="Q224" i="5"/>
  <c r="P224" i="5"/>
  <c r="O224" i="5"/>
  <c r="Q223" i="5"/>
  <c r="P223" i="5"/>
  <c r="O223" i="5"/>
  <c r="Q222" i="5"/>
  <c r="P222" i="5"/>
  <c r="O222" i="5"/>
  <c r="Q221" i="5"/>
  <c r="P221" i="5"/>
  <c r="O221" i="5"/>
  <c r="Q220" i="5"/>
  <c r="P220" i="5"/>
  <c r="O220" i="5"/>
  <c r="Q219" i="5"/>
  <c r="P219" i="5"/>
  <c r="O219" i="5"/>
  <c r="Q218" i="5"/>
  <c r="P218" i="5"/>
  <c r="O218" i="5"/>
  <c r="Q217" i="5"/>
  <c r="P217" i="5"/>
  <c r="O217" i="5"/>
  <c r="Q216" i="5"/>
  <c r="P216" i="5"/>
  <c r="O216" i="5"/>
  <c r="Q215" i="5"/>
  <c r="P215" i="5"/>
  <c r="O215" i="5"/>
  <c r="Q214" i="5"/>
  <c r="P214" i="5"/>
  <c r="O214" i="5"/>
  <c r="AC213" i="5"/>
  <c r="AB213" i="5"/>
  <c r="AA213" i="5"/>
  <c r="Z213" i="5"/>
  <c r="Y213" i="5"/>
  <c r="X213" i="5"/>
  <c r="W213" i="5"/>
  <c r="V213" i="5"/>
  <c r="U213" i="5"/>
  <c r="T213" i="5"/>
  <c r="S213" i="5"/>
  <c r="R213" i="5"/>
  <c r="Q213" i="5"/>
  <c r="P213" i="5"/>
  <c r="O213" i="5"/>
  <c r="Q212" i="5"/>
  <c r="P212" i="5"/>
  <c r="O212" i="5"/>
  <c r="Q211" i="5"/>
  <c r="P211" i="5"/>
  <c r="O211" i="5"/>
  <c r="Q210" i="5"/>
  <c r="P210" i="5"/>
  <c r="O210" i="5"/>
  <c r="Q209" i="5"/>
  <c r="P209" i="5"/>
  <c r="O209" i="5"/>
  <c r="Q208" i="5"/>
  <c r="P208" i="5"/>
  <c r="O208" i="5"/>
  <c r="Q207" i="5"/>
  <c r="P207" i="5"/>
  <c r="O207" i="5"/>
  <c r="Q206" i="5"/>
  <c r="P206" i="5"/>
  <c r="O206" i="5"/>
  <c r="Q205" i="5"/>
  <c r="P205" i="5"/>
  <c r="O205" i="5"/>
  <c r="Q204" i="5"/>
  <c r="P204" i="5"/>
  <c r="O204" i="5"/>
  <c r="Q203" i="5"/>
  <c r="P203" i="5"/>
  <c r="O203" i="5"/>
  <c r="Q202" i="5"/>
  <c r="P202" i="5"/>
  <c r="O202" i="5"/>
  <c r="Q201" i="5"/>
  <c r="P201" i="5"/>
  <c r="O201" i="5"/>
  <c r="Q200" i="5"/>
  <c r="P200" i="5"/>
  <c r="O200" i="5"/>
  <c r="Q199" i="5"/>
  <c r="P199" i="5"/>
  <c r="O199" i="5"/>
  <c r="Q198" i="5"/>
  <c r="P198" i="5"/>
  <c r="O198" i="5"/>
  <c r="Q197" i="5"/>
  <c r="P197" i="5"/>
  <c r="O197" i="5"/>
  <c r="Q196" i="5"/>
  <c r="P196" i="5"/>
  <c r="O196" i="5"/>
  <c r="Q195" i="5"/>
  <c r="P195" i="5"/>
  <c r="O195" i="5"/>
  <c r="Q194" i="5"/>
  <c r="P194" i="5"/>
  <c r="O194" i="5"/>
  <c r="Q193" i="5"/>
  <c r="P193" i="5"/>
  <c r="O193" i="5"/>
  <c r="Q192" i="5"/>
  <c r="P192" i="5"/>
  <c r="O192" i="5"/>
  <c r="Q191" i="5"/>
  <c r="P191" i="5"/>
  <c r="O191" i="5"/>
  <c r="AC190" i="5"/>
  <c r="AB190" i="5"/>
  <c r="AA190" i="5"/>
  <c r="Z190" i="5"/>
  <c r="Y190" i="5"/>
  <c r="X190" i="5"/>
  <c r="W190" i="5"/>
  <c r="V190" i="5"/>
  <c r="U190" i="5"/>
  <c r="T190" i="5"/>
  <c r="S190" i="5"/>
  <c r="R190" i="5"/>
  <c r="Q190" i="5"/>
  <c r="P190" i="5"/>
  <c r="O190" i="5"/>
  <c r="Q189" i="5"/>
  <c r="P189" i="5"/>
  <c r="O189" i="5"/>
  <c r="Q188" i="5"/>
  <c r="P188" i="5"/>
  <c r="O188" i="5"/>
  <c r="Q187" i="5"/>
  <c r="P187" i="5"/>
  <c r="O187" i="5"/>
  <c r="Q186" i="5"/>
  <c r="P186" i="5"/>
  <c r="O186" i="5"/>
  <c r="Q185" i="5"/>
  <c r="P185" i="5"/>
  <c r="O185" i="5"/>
  <c r="Q184" i="5"/>
  <c r="P184" i="5"/>
  <c r="O184" i="5"/>
  <c r="Q183" i="5"/>
  <c r="P183" i="5"/>
  <c r="O183" i="5"/>
  <c r="Q182" i="5"/>
  <c r="P182" i="5"/>
  <c r="O182" i="5"/>
  <c r="Q181" i="5"/>
  <c r="P181" i="5"/>
  <c r="O181" i="5"/>
  <c r="Q180" i="5"/>
  <c r="P180" i="5"/>
  <c r="O180" i="5"/>
  <c r="Q179" i="5"/>
  <c r="P179" i="5"/>
  <c r="O179" i="5"/>
  <c r="Q178" i="5"/>
  <c r="P178" i="5"/>
  <c r="O178" i="5"/>
  <c r="Q177" i="5"/>
  <c r="P177" i="5"/>
  <c r="O177" i="5"/>
  <c r="Q176" i="5"/>
  <c r="P176" i="5"/>
  <c r="O176" i="5"/>
  <c r="Q175" i="5"/>
  <c r="P175" i="5"/>
  <c r="O175" i="5"/>
  <c r="Q174" i="5"/>
  <c r="P174" i="5"/>
  <c r="O174" i="5"/>
  <c r="Q173" i="5"/>
  <c r="P173" i="5"/>
  <c r="O173" i="5"/>
  <c r="Q172" i="5"/>
  <c r="P172" i="5"/>
  <c r="O172" i="5"/>
  <c r="AC171" i="5"/>
  <c r="AB171" i="5"/>
  <c r="AA171" i="5"/>
  <c r="Z171" i="5"/>
  <c r="Y171" i="5"/>
  <c r="X171" i="5"/>
  <c r="W171" i="5"/>
  <c r="V171" i="5"/>
  <c r="U171" i="5"/>
  <c r="T171" i="5"/>
  <c r="S171" i="5"/>
  <c r="R171" i="5"/>
  <c r="Q171" i="5"/>
  <c r="P171" i="5"/>
  <c r="O171" i="5"/>
  <c r="Q170" i="5"/>
  <c r="P170" i="5"/>
  <c r="O170" i="5"/>
  <c r="Q169" i="5"/>
  <c r="P169" i="5"/>
  <c r="O169" i="5"/>
  <c r="Q168" i="5"/>
  <c r="P168" i="5"/>
  <c r="O168" i="5"/>
  <c r="Q167" i="5"/>
  <c r="P167" i="5"/>
  <c r="O167" i="5"/>
  <c r="Q166" i="5"/>
  <c r="P166" i="5"/>
  <c r="O166" i="5"/>
  <c r="Q165" i="5"/>
  <c r="P165" i="5"/>
  <c r="O165" i="5"/>
  <c r="Q164" i="5"/>
  <c r="P164" i="5"/>
  <c r="O164" i="5"/>
  <c r="Q163" i="5"/>
  <c r="P163" i="5"/>
  <c r="O163" i="5"/>
  <c r="Q162" i="5"/>
  <c r="P162" i="5"/>
  <c r="O162" i="5"/>
  <c r="Q161" i="5"/>
  <c r="P161" i="5"/>
  <c r="O161" i="5"/>
  <c r="Q160" i="5"/>
  <c r="P160" i="5"/>
  <c r="O160" i="5"/>
  <c r="Q159" i="5"/>
  <c r="P159" i="5"/>
  <c r="O159" i="5"/>
  <c r="Q158" i="5"/>
  <c r="P158" i="5"/>
  <c r="O158" i="5"/>
  <c r="Q157" i="5"/>
  <c r="P157" i="5"/>
  <c r="O157" i="5"/>
  <c r="Q156" i="5"/>
  <c r="P156" i="5"/>
  <c r="O156" i="5"/>
  <c r="Q155" i="5"/>
  <c r="P155" i="5"/>
  <c r="O155" i="5"/>
  <c r="Q154" i="5"/>
  <c r="P154" i="5"/>
  <c r="O154" i="5"/>
  <c r="Q153" i="5"/>
  <c r="P153" i="5"/>
  <c r="O153" i="5"/>
  <c r="Q152" i="5"/>
  <c r="P152" i="5"/>
  <c r="O152" i="5"/>
  <c r="Q151" i="5"/>
  <c r="P151" i="5"/>
  <c r="O151" i="5"/>
  <c r="Q150" i="5"/>
  <c r="P150" i="5"/>
  <c r="O150" i="5"/>
  <c r="Q149" i="5"/>
  <c r="P149" i="5"/>
  <c r="O149" i="5"/>
  <c r="AC148" i="5"/>
  <c r="AB148" i="5"/>
  <c r="AA148" i="5"/>
  <c r="Z148" i="5"/>
  <c r="Y148" i="5"/>
  <c r="X148" i="5"/>
  <c r="W148" i="5"/>
  <c r="V148" i="5"/>
  <c r="U148" i="5"/>
  <c r="T148" i="5"/>
  <c r="S148" i="5"/>
  <c r="R148" i="5"/>
  <c r="Q148" i="5"/>
  <c r="P148" i="5"/>
  <c r="O148" i="5"/>
  <c r="Q147" i="5"/>
  <c r="P147" i="5"/>
  <c r="O147" i="5"/>
  <c r="Q146" i="5"/>
  <c r="P146" i="5"/>
  <c r="O146" i="5"/>
  <c r="Q145" i="5"/>
  <c r="P145" i="5"/>
  <c r="O145" i="5"/>
  <c r="Q144" i="5"/>
  <c r="P144" i="5"/>
  <c r="O144" i="5"/>
  <c r="Q143" i="5"/>
  <c r="P143" i="5"/>
  <c r="O143" i="5"/>
  <c r="Q142" i="5"/>
  <c r="P142" i="5"/>
  <c r="O142" i="5"/>
  <c r="Q141" i="5"/>
  <c r="P141" i="5"/>
  <c r="O141" i="5"/>
  <c r="Q140" i="5"/>
  <c r="P140" i="5"/>
  <c r="O140" i="5"/>
  <c r="Q139" i="5"/>
  <c r="P139" i="5"/>
  <c r="O139" i="5"/>
  <c r="Q138" i="5"/>
  <c r="P138" i="5"/>
  <c r="O138" i="5"/>
  <c r="Q137" i="5"/>
  <c r="P137" i="5"/>
  <c r="O137" i="5"/>
  <c r="Q136" i="5"/>
  <c r="P136" i="5"/>
  <c r="O136" i="5"/>
  <c r="Q135" i="5"/>
  <c r="P135" i="5"/>
  <c r="O135" i="5"/>
  <c r="Q134" i="5"/>
  <c r="P134" i="5"/>
  <c r="O134" i="5"/>
  <c r="Q133" i="5"/>
  <c r="P133" i="5"/>
  <c r="O133" i="5"/>
  <c r="Q132" i="5"/>
  <c r="P132" i="5"/>
  <c r="O132" i="5"/>
  <c r="Q131" i="5"/>
  <c r="P131" i="5"/>
  <c r="O131" i="5"/>
  <c r="Q130" i="5"/>
  <c r="P130" i="5"/>
  <c r="O130" i="5"/>
  <c r="Q129" i="5"/>
  <c r="P129" i="5"/>
  <c r="O129" i="5"/>
  <c r="Q128" i="5"/>
  <c r="P128" i="5"/>
  <c r="O128" i="5"/>
  <c r="AC127" i="5"/>
  <c r="AB127" i="5"/>
  <c r="AA127" i="5"/>
  <c r="Z127" i="5"/>
  <c r="Y127" i="5"/>
  <c r="X127" i="5"/>
  <c r="W127" i="5"/>
  <c r="V127" i="5"/>
  <c r="U127" i="5"/>
  <c r="T127" i="5"/>
  <c r="S127" i="5"/>
  <c r="R127" i="5"/>
  <c r="Q127" i="5"/>
  <c r="P127" i="5"/>
  <c r="O127" i="5"/>
  <c r="Q126" i="5"/>
  <c r="P126" i="5"/>
  <c r="O126" i="5"/>
  <c r="Q125" i="5"/>
  <c r="P125" i="5"/>
  <c r="O125" i="5"/>
  <c r="Q124" i="5"/>
  <c r="P124" i="5"/>
  <c r="O124" i="5"/>
  <c r="Q123" i="5"/>
  <c r="P123" i="5"/>
  <c r="O123" i="5"/>
  <c r="Q122" i="5"/>
  <c r="P122" i="5"/>
  <c r="O122" i="5"/>
  <c r="Q121" i="5"/>
  <c r="P121" i="5"/>
  <c r="O121" i="5"/>
  <c r="Q120" i="5"/>
  <c r="P120" i="5"/>
  <c r="O120" i="5"/>
  <c r="Q119" i="5"/>
  <c r="P119" i="5"/>
  <c r="O119" i="5"/>
  <c r="Q118" i="5"/>
  <c r="P118" i="5"/>
  <c r="O118" i="5"/>
  <c r="Q117" i="5"/>
  <c r="P117" i="5"/>
  <c r="O117" i="5"/>
  <c r="Q116" i="5"/>
  <c r="P116" i="5"/>
  <c r="O116" i="5"/>
  <c r="Q115" i="5"/>
  <c r="P115" i="5"/>
  <c r="O115" i="5"/>
  <c r="Q114" i="5"/>
  <c r="P114" i="5"/>
  <c r="O114" i="5"/>
  <c r="Q113" i="5"/>
  <c r="P113" i="5"/>
  <c r="O113" i="5"/>
  <c r="Q112" i="5"/>
  <c r="P112" i="5"/>
  <c r="O112" i="5"/>
  <c r="Q111" i="5"/>
  <c r="P111" i="5"/>
  <c r="O111" i="5"/>
  <c r="Q110" i="5"/>
  <c r="P110" i="5"/>
  <c r="O110" i="5"/>
  <c r="Q109" i="5"/>
  <c r="P109" i="5"/>
  <c r="O109" i="5"/>
  <c r="Q108" i="5"/>
  <c r="P108" i="5"/>
  <c r="O108" i="5"/>
  <c r="Q107" i="5"/>
  <c r="P107" i="5"/>
  <c r="O107" i="5"/>
  <c r="AC106" i="5"/>
  <c r="AB106" i="5"/>
  <c r="AA106" i="5"/>
  <c r="Z106" i="5"/>
  <c r="Y106" i="5"/>
  <c r="X106" i="5"/>
  <c r="W106" i="5"/>
  <c r="V106" i="5"/>
  <c r="U106" i="5"/>
  <c r="T106" i="5"/>
  <c r="S106" i="5"/>
  <c r="R106" i="5"/>
  <c r="Q106" i="5"/>
  <c r="P106" i="5"/>
  <c r="O106" i="5"/>
  <c r="Q105" i="5"/>
  <c r="P105" i="5"/>
  <c r="O105" i="5"/>
  <c r="Q104" i="5"/>
  <c r="P104" i="5"/>
  <c r="O104" i="5"/>
  <c r="Q103" i="5"/>
  <c r="P103" i="5"/>
  <c r="O103" i="5"/>
  <c r="Q102" i="5"/>
  <c r="P102" i="5"/>
  <c r="O102" i="5"/>
  <c r="Q101" i="5"/>
  <c r="P101" i="5"/>
  <c r="O101" i="5"/>
  <c r="Q100" i="5"/>
  <c r="P100" i="5"/>
  <c r="O100" i="5"/>
  <c r="Q99" i="5"/>
  <c r="P99" i="5"/>
  <c r="O99" i="5"/>
  <c r="Q98" i="5"/>
  <c r="P98" i="5"/>
  <c r="O98" i="5"/>
  <c r="Q97" i="5"/>
  <c r="P97" i="5"/>
  <c r="O97" i="5"/>
  <c r="Q96" i="5"/>
  <c r="P96" i="5"/>
  <c r="O96" i="5"/>
  <c r="Q95" i="5"/>
  <c r="P95" i="5"/>
  <c r="O95" i="5"/>
  <c r="Q94" i="5"/>
  <c r="P94" i="5"/>
  <c r="O94" i="5"/>
  <c r="Q93" i="5"/>
  <c r="P93" i="5"/>
  <c r="O93" i="5"/>
  <c r="Q92" i="5"/>
  <c r="P92" i="5"/>
  <c r="O92" i="5"/>
  <c r="Q91" i="5"/>
  <c r="P91" i="5"/>
  <c r="O91" i="5"/>
  <c r="Q90" i="5"/>
  <c r="P90" i="5"/>
  <c r="O90" i="5"/>
  <c r="Q89" i="5"/>
  <c r="P89" i="5"/>
  <c r="O89" i="5"/>
  <c r="Q88" i="5"/>
  <c r="P88" i="5"/>
  <c r="O88" i="5"/>
  <c r="Q87" i="5"/>
  <c r="P87" i="5"/>
  <c r="O87" i="5"/>
  <c r="Q86" i="5"/>
  <c r="P86" i="5"/>
  <c r="O86" i="5"/>
  <c r="Q85" i="5"/>
  <c r="P85" i="5"/>
  <c r="O85" i="5"/>
  <c r="AC84" i="5"/>
  <c r="AB84" i="5"/>
  <c r="AA84" i="5"/>
  <c r="Z84" i="5"/>
  <c r="Y84" i="5"/>
  <c r="X84" i="5"/>
  <c r="W84" i="5"/>
  <c r="V84" i="5"/>
  <c r="U84" i="5"/>
  <c r="T84" i="5"/>
  <c r="S84" i="5"/>
  <c r="R84" i="5"/>
  <c r="Q84" i="5"/>
  <c r="P84" i="5"/>
  <c r="O84" i="5"/>
  <c r="Q83" i="5"/>
  <c r="P83" i="5"/>
  <c r="O83" i="5"/>
  <c r="Q82" i="5"/>
  <c r="P82" i="5"/>
  <c r="O82" i="5"/>
  <c r="Q81" i="5"/>
  <c r="P81" i="5"/>
  <c r="O81" i="5"/>
  <c r="Q80" i="5"/>
  <c r="P80" i="5"/>
  <c r="O80" i="5"/>
  <c r="Q79" i="5"/>
  <c r="P79" i="5"/>
  <c r="O79" i="5"/>
  <c r="Q78" i="5"/>
  <c r="P78" i="5"/>
  <c r="O78" i="5"/>
  <c r="Q77" i="5"/>
  <c r="P77" i="5"/>
  <c r="O77" i="5"/>
  <c r="Q76" i="5"/>
  <c r="P76" i="5"/>
  <c r="O76" i="5"/>
  <c r="Q75" i="5"/>
  <c r="P75" i="5"/>
  <c r="O75" i="5"/>
  <c r="Q74" i="5"/>
  <c r="P74" i="5"/>
  <c r="O74" i="5"/>
  <c r="Q73" i="5"/>
  <c r="P73" i="5"/>
  <c r="O73" i="5"/>
  <c r="Q72" i="5"/>
  <c r="P72" i="5"/>
  <c r="O72" i="5"/>
  <c r="Q71" i="5"/>
  <c r="P71" i="5"/>
  <c r="O71" i="5"/>
  <c r="Q70" i="5"/>
  <c r="P70" i="5"/>
  <c r="O70" i="5"/>
  <c r="Q69" i="5"/>
  <c r="P69" i="5"/>
  <c r="O69" i="5"/>
  <c r="Q68" i="5"/>
  <c r="P68" i="5"/>
  <c r="O68" i="5"/>
  <c r="Q67" i="5"/>
  <c r="P67" i="5"/>
  <c r="O67" i="5"/>
  <c r="Q66" i="5"/>
  <c r="P66" i="5"/>
  <c r="O66" i="5"/>
  <c r="Q65" i="5"/>
  <c r="P65" i="5"/>
  <c r="O65" i="5"/>
  <c r="Q64" i="5"/>
  <c r="P64" i="5"/>
  <c r="O64" i="5"/>
  <c r="AC63" i="5"/>
  <c r="AB63" i="5"/>
  <c r="AA63" i="5"/>
  <c r="Z63" i="5"/>
  <c r="Y63" i="5"/>
  <c r="X63" i="5"/>
  <c r="W63" i="5"/>
  <c r="V63" i="5"/>
  <c r="U63" i="5"/>
  <c r="T63" i="5"/>
  <c r="S63" i="5"/>
  <c r="R63" i="5"/>
  <c r="Q63" i="5"/>
  <c r="P63" i="5"/>
  <c r="O63" i="5"/>
  <c r="Q62" i="5"/>
  <c r="P62" i="5"/>
  <c r="O62" i="5"/>
  <c r="Q61" i="5"/>
  <c r="P61" i="5"/>
  <c r="O61" i="5"/>
  <c r="Q60" i="5"/>
  <c r="P60" i="5"/>
  <c r="O60" i="5"/>
  <c r="Q59" i="5"/>
  <c r="P59" i="5"/>
  <c r="O59" i="5"/>
  <c r="Q58" i="5"/>
  <c r="P58" i="5"/>
  <c r="O58" i="5"/>
  <c r="Q57" i="5"/>
  <c r="P57" i="5"/>
  <c r="O57" i="5"/>
  <c r="Q56" i="5"/>
  <c r="P56" i="5"/>
  <c r="O56" i="5"/>
  <c r="Q55" i="5"/>
  <c r="P55" i="5"/>
  <c r="O55" i="5"/>
  <c r="Q54" i="5"/>
  <c r="P54" i="5"/>
  <c r="O54" i="5"/>
  <c r="Q53" i="5"/>
  <c r="P53" i="5"/>
  <c r="O53" i="5"/>
  <c r="Q52" i="5"/>
  <c r="P52" i="5"/>
  <c r="O52" i="5"/>
  <c r="Q51" i="5"/>
  <c r="P51" i="5"/>
  <c r="O51" i="5"/>
  <c r="Q50" i="5"/>
  <c r="P50" i="5"/>
  <c r="O50" i="5"/>
  <c r="Q49" i="5"/>
  <c r="P49" i="5"/>
  <c r="O49" i="5"/>
  <c r="Q48" i="5"/>
  <c r="P48" i="5"/>
  <c r="O48" i="5"/>
  <c r="Q47" i="5"/>
  <c r="P47" i="5"/>
  <c r="O47" i="5"/>
  <c r="Q46" i="5"/>
  <c r="P46" i="5"/>
  <c r="O46" i="5"/>
  <c r="Q45" i="5"/>
  <c r="P45" i="5"/>
  <c r="O45" i="5"/>
  <c r="Q44" i="5"/>
  <c r="P44" i="5"/>
  <c r="O44" i="5"/>
  <c r="Q43" i="5"/>
  <c r="P43" i="5"/>
  <c r="O43" i="5"/>
  <c r="AC42" i="5"/>
  <c r="AB42" i="5"/>
  <c r="AA42" i="5"/>
  <c r="Z42" i="5"/>
  <c r="Y42" i="5"/>
  <c r="X42" i="5"/>
  <c r="W42" i="5"/>
  <c r="V42" i="5"/>
  <c r="U42" i="5"/>
  <c r="T42" i="5"/>
  <c r="S42" i="5"/>
  <c r="R42" i="5"/>
  <c r="Q42" i="5"/>
  <c r="P42" i="5"/>
  <c r="O42" i="5"/>
  <c r="Q41" i="5"/>
  <c r="P41" i="5"/>
  <c r="O41" i="5"/>
  <c r="Q40" i="5"/>
  <c r="P40" i="5"/>
  <c r="O40" i="5"/>
  <c r="Q39" i="5"/>
  <c r="P39" i="5"/>
  <c r="O39" i="5"/>
  <c r="Q38" i="5"/>
  <c r="P38" i="5"/>
  <c r="O38" i="5"/>
  <c r="Q37" i="5"/>
  <c r="P37" i="5"/>
  <c r="O37" i="5"/>
  <c r="Q36" i="5"/>
  <c r="P36" i="5"/>
  <c r="O36" i="5"/>
  <c r="Q35" i="5"/>
  <c r="P35" i="5"/>
  <c r="O35" i="5"/>
  <c r="Q34" i="5"/>
  <c r="P34" i="5"/>
  <c r="O34" i="5"/>
  <c r="Q33" i="5"/>
  <c r="P33" i="5"/>
  <c r="O33" i="5"/>
  <c r="Q32" i="5"/>
  <c r="P32" i="5"/>
  <c r="O32" i="5"/>
  <c r="Q31" i="5"/>
  <c r="P31" i="5"/>
  <c r="O31" i="5"/>
  <c r="Q30" i="5"/>
  <c r="P30" i="5"/>
  <c r="O30" i="5"/>
  <c r="Q29" i="5"/>
  <c r="P29" i="5"/>
  <c r="O29" i="5"/>
  <c r="Q28" i="5"/>
  <c r="P28" i="5"/>
  <c r="O28" i="5"/>
  <c r="Q27" i="5"/>
  <c r="P27" i="5"/>
  <c r="O27" i="5"/>
  <c r="Q26" i="5"/>
  <c r="P26" i="5"/>
  <c r="O26" i="5"/>
  <c r="Q25" i="5"/>
  <c r="P25" i="5"/>
  <c r="O25" i="5"/>
  <c r="Q24" i="5"/>
  <c r="P24" i="5"/>
  <c r="O24" i="5"/>
  <c r="AC23" i="5"/>
  <c r="AB23" i="5"/>
  <c r="AA23" i="5"/>
  <c r="Z23" i="5"/>
  <c r="Y23" i="5"/>
  <c r="X23" i="5"/>
  <c r="W23" i="5"/>
  <c r="V23" i="5"/>
  <c r="U23" i="5"/>
  <c r="T23" i="5"/>
  <c r="S23" i="5"/>
  <c r="R23" i="5"/>
  <c r="Q23" i="5"/>
  <c r="P23" i="5"/>
  <c r="O23" i="5"/>
  <c r="Q22" i="5"/>
  <c r="P22" i="5"/>
  <c r="O22" i="5"/>
  <c r="Q21" i="5"/>
  <c r="P21" i="5"/>
  <c r="O21" i="5"/>
  <c r="Q20" i="5"/>
  <c r="P20" i="5"/>
  <c r="O20" i="5"/>
  <c r="Q19" i="5"/>
  <c r="P19" i="5"/>
  <c r="O19" i="5"/>
  <c r="Q18" i="5"/>
  <c r="P18" i="5"/>
  <c r="O18" i="5"/>
  <c r="Q17" i="5"/>
  <c r="P17" i="5"/>
  <c r="O17" i="5"/>
  <c r="Q16" i="5"/>
  <c r="P16" i="5"/>
  <c r="O16" i="5"/>
  <c r="Q15" i="5"/>
  <c r="P15" i="5"/>
  <c r="O15" i="5"/>
  <c r="Q14" i="5"/>
  <c r="P14" i="5"/>
  <c r="O14" i="5"/>
  <c r="Q13" i="5"/>
  <c r="P13" i="5"/>
  <c r="O13" i="5"/>
  <c r="Q12" i="5"/>
  <c r="P12" i="5"/>
  <c r="O12" i="5"/>
  <c r="Q11" i="5"/>
  <c r="P11" i="5"/>
  <c r="O11" i="5"/>
  <c r="Q10" i="5"/>
  <c r="P10" i="5"/>
  <c r="O10" i="5"/>
  <c r="Q9" i="5"/>
  <c r="P9" i="5"/>
  <c r="O9" i="5"/>
  <c r="Q8" i="5"/>
  <c r="P8" i="5"/>
  <c r="O8" i="5"/>
  <c r="Q7" i="5"/>
  <c r="P7" i="5"/>
  <c r="O7" i="5"/>
  <c r="Q6" i="5"/>
  <c r="P6" i="5"/>
  <c r="O6" i="5"/>
  <c r="Q5" i="5"/>
  <c r="P5" i="5"/>
  <c r="O5" i="5"/>
  <c r="Q4" i="5"/>
  <c r="P4" i="5"/>
  <c r="O4" i="5"/>
  <c r="Q3" i="5"/>
  <c r="P3" i="5"/>
  <c r="O3" i="5"/>
  <c r="AB2" i="5"/>
  <c r="AA2" i="5"/>
  <c r="Z2" i="5"/>
  <c r="Y2" i="5"/>
  <c r="X2" i="5"/>
  <c r="W2" i="5"/>
  <c r="V2" i="5"/>
  <c r="U2" i="5"/>
  <c r="T2" i="5"/>
  <c r="S2" i="5"/>
  <c r="R2" i="5"/>
  <c r="Q2" i="5"/>
  <c r="P2" i="5"/>
  <c r="O2" i="5"/>
  <c r="A64" i="15" l="1"/>
  <c r="B63" i="15"/>
  <c r="CN6" i="11"/>
  <c r="CN7" i="11" s="1"/>
  <c r="CN8" i="11" s="1"/>
  <c r="CN9" i="11" s="1"/>
  <c r="CN10" i="11" s="1"/>
  <c r="CN11" i="11" s="1"/>
  <c r="CN12" i="11" s="1"/>
  <c r="CN13" i="11" s="1"/>
  <c r="CN29" i="11" a="1"/>
  <c r="CN29" i="11" s="1"/>
  <c r="CJ6" i="11"/>
  <c r="BT7" i="11"/>
  <c r="CG5" i="11"/>
  <c r="CB5" i="11"/>
  <c r="BN29" i="11" a="1"/>
  <c r="BN29" i="11" s="1"/>
  <c r="BD8" i="11"/>
  <c r="BT8" i="11" s="1"/>
  <c r="CF5" i="11"/>
  <c r="AV9" i="11"/>
  <c r="BP29" i="11" a="1"/>
  <c r="BP29" i="11" s="1"/>
  <c r="CE5" i="11"/>
  <c r="CD5" i="11"/>
  <c r="BN21" i="11" a="1"/>
  <c r="BN21" i="11" s="1"/>
  <c r="BP19" i="11" a="1"/>
  <c r="BP19" i="11" s="1"/>
  <c r="BX19" i="11" a="1"/>
  <c r="BX19" i="11" s="1"/>
  <c r="CI5" i="11"/>
  <c r="BQ6" i="11"/>
  <c r="BN19" i="11" a="1"/>
  <c r="BN19" i="11" s="1"/>
  <c r="BM6" i="11"/>
  <c r="BO6" i="11"/>
  <c r="CH5" i="11"/>
  <c r="CK5" i="11"/>
  <c r="CC5" i="11"/>
  <c r="BL6" i="11"/>
  <c r="BU6" i="11"/>
  <c r="CJ7" i="11"/>
  <c r="BV6" i="11"/>
  <c r="CL5" i="11"/>
  <c r="CM5" i="11"/>
  <c r="BS6" i="11"/>
  <c r="BR6" i="11"/>
  <c r="BW6" i="11"/>
  <c r="BW7" i="11" s="1"/>
  <c r="BW8" i="11" s="1"/>
  <c r="BW9" i="11" s="1"/>
  <c r="BW10" i="11" s="1"/>
  <c r="BW11" i="11" s="1"/>
  <c r="BW12" i="11" s="1"/>
  <c r="BW13" i="11" s="1"/>
  <c r="A65" i="15" l="1"/>
  <c r="B65" i="15" s="1"/>
  <c r="B64" i="15"/>
  <c r="CD6" i="11"/>
  <c r="CD7" i="11" s="1"/>
  <c r="CD8" i="11" s="1"/>
  <c r="CD9" i="11" s="1"/>
  <c r="CD10" i="11" s="1"/>
  <c r="CD11" i="11" s="1"/>
  <c r="CD12" i="11" s="1"/>
  <c r="CD13" i="11" s="1"/>
  <c r="CD19" i="11" a="1"/>
  <c r="CD19" i="11" s="1"/>
  <c r="CN19" i="11" a="1"/>
  <c r="CN19" i="11" s="1"/>
  <c r="CD29" i="11" a="1"/>
  <c r="CD29" i="11" s="1"/>
  <c r="CF6" i="11"/>
  <c r="BP28" i="11" a="1"/>
  <c r="BP28" i="11" s="1"/>
  <c r="CB6" i="11"/>
  <c r="BD9" i="11"/>
  <c r="BT9" i="11" s="1"/>
  <c r="BW28" i="11" a="1"/>
  <c r="BW28" i="11" s="1"/>
  <c r="BW29" i="11" a="1"/>
  <c r="BW29" i="11" s="1"/>
  <c r="BX28" i="11" a="1"/>
  <c r="BX28" i="11" s="1"/>
  <c r="BN28" i="11" a="1"/>
  <c r="BN28" i="11" s="1"/>
  <c r="AV10" i="11"/>
  <c r="CL6" i="11"/>
  <c r="CH6" i="11"/>
  <c r="BQ7" i="11"/>
  <c r="BW19" i="11" a="1"/>
  <c r="BW19" i="11" s="1"/>
  <c r="CG6" i="11"/>
  <c r="BW21" i="11" a="1"/>
  <c r="BW21" i="11" s="1"/>
  <c r="BU7" i="11"/>
  <c r="BU8" i="11" s="1"/>
  <c r="BU9" i="11" s="1"/>
  <c r="BU10" i="11" s="1"/>
  <c r="BU11" i="11" s="1"/>
  <c r="BU12" i="11" s="1"/>
  <c r="BU13" i="11" s="1"/>
  <c r="CC6" i="11"/>
  <c r="BO7" i="11"/>
  <c r="BR7" i="11"/>
  <c r="CM6" i="11"/>
  <c r="BV7" i="11"/>
  <c r="CJ8" i="11"/>
  <c r="BS7" i="11"/>
  <c r="CK6" i="11"/>
  <c r="BM7" i="11"/>
  <c r="BL7" i="11"/>
  <c r="CB7" i="11" s="1"/>
  <c r="CE6" i="11"/>
  <c r="CI6" i="11"/>
  <c r="CE7" i="11" l="1"/>
  <c r="CF7" i="11"/>
  <c r="BU28" i="11" a="1"/>
  <c r="BU28" i="11" s="1"/>
  <c r="BW26" i="11" a="1"/>
  <c r="BW26" i="11" s="1"/>
  <c r="BP26" i="11" a="1"/>
  <c r="BP26" i="11" s="1"/>
  <c r="BU26" i="11" a="1"/>
  <c r="BU26" i="11" s="1"/>
  <c r="BX26" i="11" a="1"/>
  <c r="BX26" i="11" s="1"/>
  <c r="AV11" i="11"/>
  <c r="BQ8" i="11"/>
  <c r="BD10" i="11"/>
  <c r="BU29" i="11" a="1"/>
  <c r="BU29" i="11" s="1"/>
  <c r="BN26" i="11" a="1"/>
  <c r="BN26" i="11" s="1"/>
  <c r="BU19" i="11" a="1"/>
  <c r="BU19" i="11" s="1"/>
  <c r="BM8" i="11"/>
  <c r="CH7" i="11"/>
  <c r="BU21" i="11" a="1"/>
  <c r="BU21" i="11" s="1"/>
  <c r="CG7" i="11"/>
  <c r="CM7" i="11"/>
  <c r="CI7" i="11"/>
  <c r="BV8" i="11"/>
  <c r="BR8" i="11"/>
  <c r="BL8" i="11"/>
  <c r="CJ9" i="11"/>
  <c r="BO8" i="11"/>
  <c r="CK7" i="11"/>
  <c r="CE8" i="11"/>
  <c r="BS8" i="11"/>
  <c r="CL7" i="11"/>
  <c r="CC7" i="11"/>
  <c r="CM8" i="11" l="1"/>
  <c r="CM9" i="11" s="1"/>
  <c r="CM10" i="11" s="1"/>
  <c r="CM11" i="11" s="1"/>
  <c r="CM12" i="11" s="1"/>
  <c r="CM13" i="11" s="1"/>
  <c r="CN28" i="11" a="1"/>
  <c r="CN28" i="11" s="1"/>
  <c r="CM28" i="11" a="1"/>
  <c r="CM28" i="11" s="1"/>
  <c r="CD28" i="11" a="1"/>
  <c r="CD28" i="11" s="1"/>
  <c r="CM29" i="11" a="1"/>
  <c r="CM29" i="11" s="1"/>
  <c r="CM19" i="11" a="1"/>
  <c r="CM19" i="11" s="1"/>
  <c r="CG8" i="11"/>
  <c r="CF8" i="11"/>
  <c r="CC8" i="11"/>
  <c r="CH8" i="11"/>
  <c r="AV12" i="11"/>
  <c r="BT10" i="11"/>
  <c r="BV9" i="11"/>
  <c r="BV10" i="11" s="1"/>
  <c r="BV11" i="11" s="1"/>
  <c r="BV12" i="11" s="1"/>
  <c r="BV13" i="11" s="1"/>
  <c r="BD11" i="11"/>
  <c r="BD12" i="11" s="1"/>
  <c r="BD13" i="11" s="1"/>
  <c r="BD28" i="11" s="1" a="1"/>
  <c r="BD28" i="11" s="1"/>
  <c r="BD24" i="11" a="1"/>
  <c r="BD24" i="11" s="1"/>
  <c r="BD29" i="11" a="1"/>
  <c r="BD29" i="11" s="1"/>
  <c r="BQ9" i="11"/>
  <c r="BM9" i="11"/>
  <c r="BV21" i="11" a="1"/>
  <c r="BV21" i="11" s="1"/>
  <c r="CC9" i="11"/>
  <c r="CL8" i="11"/>
  <c r="CK8" i="11"/>
  <c r="BL9" i="11"/>
  <c r="BO9" i="11"/>
  <c r="CE9" i="11" s="1"/>
  <c r="BR9" i="11"/>
  <c r="CH9" i="11" s="1"/>
  <c r="BS9" i="11"/>
  <c r="CJ10" i="11"/>
  <c r="CB8" i="11"/>
  <c r="CI8" i="11"/>
  <c r="CL9" i="11" l="1"/>
  <c r="CL10" i="11" s="1"/>
  <c r="CL11" i="11" s="1"/>
  <c r="CL12" i="11" s="1"/>
  <c r="CL13" i="11" s="1"/>
  <c r="CN27" i="11" a="1"/>
  <c r="CN27" i="11" s="1"/>
  <c r="CM27" i="11" a="1"/>
  <c r="CM27" i="11" s="1"/>
  <c r="CL27" i="11" a="1"/>
  <c r="CL27" i="11" s="1"/>
  <c r="CD27" i="11" a="1"/>
  <c r="CD27" i="11" s="1"/>
  <c r="CL29" i="11" a="1"/>
  <c r="CL29" i="11" s="1"/>
  <c r="CL19" i="11" a="1"/>
  <c r="CL19" i="11" s="1"/>
  <c r="CL28" i="11" a="1"/>
  <c r="CL28" i="11" s="1"/>
  <c r="CF9" i="11"/>
  <c r="BV19" i="11" a="1"/>
  <c r="BV19" i="11" s="1"/>
  <c r="BD27" i="11" a="1"/>
  <c r="BD27" i="11" s="1"/>
  <c r="BD26" i="11" a="1"/>
  <c r="BD26" i="11" s="1"/>
  <c r="BD18" i="11" a="1"/>
  <c r="BD18" i="11" s="1"/>
  <c r="BP27" i="11" a="1"/>
  <c r="BP27" i="11" s="1"/>
  <c r="BQ10" i="11"/>
  <c r="BU27" i="11" a="1"/>
  <c r="BU27" i="11" s="1"/>
  <c r="BV27" i="11" a="1"/>
  <c r="BV27" i="11" s="1"/>
  <c r="BV26" i="11" a="1"/>
  <c r="BV26" i="11" s="1"/>
  <c r="BW27" i="11" a="1"/>
  <c r="BW27" i="11" s="1"/>
  <c r="BN27" i="11" a="1"/>
  <c r="BN27" i="11" s="1"/>
  <c r="BH25" i="11" a="1"/>
  <c r="BH25" i="11" s="1"/>
  <c r="AW25" i="11" a="1"/>
  <c r="AW25" i="11" s="1"/>
  <c r="BG25" i="11" a="1"/>
  <c r="BG25" i="11" s="1"/>
  <c r="BE25" i="11" a="1"/>
  <c r="BE25" i="11" s="1"/>
  <c r="AZ25" i="11" a="1"/>
  <c r="AZ25" i="11" s="1"/>
  <c r="AX25" i="11" a="1"/>
  <c r="AX25" i="11" s="1"/>
  <c r="BC25" i="11" a="1"/>
  <c r="BC25" i="11" s="1"/>
  <c r="BA25" i="11" a="1"/>
  <c r="BA25" i="11" s="1"/>
  <c r="BB25" i="11" a="1"/>
  <c r="BB25" i="11" s="1"/>
  <c r="BF25" i="11" a="1"/>
  <c r="BF25" i="11" s="1"/>
  <c r="AY25" i="11" a="1"/>
  <c r="AY25" i="11" s="1"/>
  <c r="BD22" i="11" a="1"/>
  <c r="BD22" i="11" s="1"/>
  <c r="BD25" i="11" a="1"/>
  <c r="BD25" i="11" s="1"/>
  <c r="BD20" i="11" a="1"/>
  <c r="BD20" i="11" s="1"/>
  <c r="BT11" i="11"/>
  <c r="BT12" i="11" s="1"/>
  <c r="BT13" i="11" s="1"/>
  <c r="BT25" i="11" s="1" a="1"/>
  <c r="BT25" i="11" s="1"/>
  <c r="BV28" i="11" a="1"/>
  <c r="BV28" i="11" s="1"/>
  <c r="BV29" i="11" a="1"/>
  <c r="BV29" i="11" s="1"/>
  <c r="BD19" i="11" a="1"/>
  <c r="BD19" i="11" s="1"/>
  <c r="BD21" i="11" a="1"/>
  <c r="BD21" i="11" s="1"/>
  <c r="AV13" i="11"/>
  <c r="AW17" i="11" s="1" a="1"/>
  <c r="AW17" i="11" s="1"/>
  <c r="BX27" i="11" a="1"/>
  <c r="BX27" i="11" s="1"/>
  <c r="CG9" i="11"/>
  <c r="BD23" i="11" a="1"/>
  <c r="BD23" i="11" s="1"/>
  <c r="CB9" i="11"/>
  <c r="BM10" i="11"/>
  <c r="BM11" i="11" s="1"/>
  <c r="BM12" i="11" s="1"/>
  <c r="BM13" i="11" s="1"/>
  <c r="BL10" i="11"/>
  <c r="BO10" i="11"/>
  <c r="BS10" i="11"/>
  <c r="BS11" i="11" s="1"/>
  <c r="BS12" i="11" s="1"/>
  <c r="BS13" i="11" s="1"/>
  <c r="CK9" i="11"/>
  <c r="CI9" i="11"/>
  <c r="BR10" i="11"/>
  <c r="BR11" i="11" s="1"/>
  <c r="BR12" i="11" s="1"/>
  <c r="BR13" i="11" s="1"/>
  <c r="CF10" i="11" l="1"/>
  <c r="CJ11" i="11"/>
  <c r="BT29" i="11" a="1"/>
  <c r="BT29" i="11" s="1"/>
  <c r="AV17" i="11" a="1"/>
  <c r="AV17" i="11" s="1"/>
  <c r="BT21" i="11" a="1"/>
  <c r="BT21" i="11" s="1"/>
  <c r="BS26" i="11" a="1"/>
  <c r="BS26" i="11" s="1"/>
  <c r="BN25" i="11" a="1"/>
  <c r="BN25" i="11" s="1"/>
  <c r="BM27" i="11" a="1"/>
  <c r="BM27" i="11" s="1"/>
  <c r="AV18" i="11" a="1"/>
  <c r="AV18" i="11" s="1"/>
  <c r="BI18" i="11" s="1"/>
  <c r="AV24" i="11" a="1"/>
  <c r="AV24" i="11" s="1"/>
  <c r="BI24" i="11" s="1"/>
  <c r="AV22" i="11" a="1"/>
  <c r="AV22" i="11" s="1"/>
  <c r="BI22" i="11" s="1"/>
  <c r="AV20" i="11" a="1"/>
  <c r="AV20" i="11" s="1"/>
  <c r="BI20" i="11" s="1"/>
  <c r="AV23" i="11" a="1"/>
  <c r="AV23" i="11" s="1"/>
  <c r="BI23" i="11" s="1"/>
  <c r="AV28" i="11" a="1"/>
  <c r="AV28" i="11" s="1"/>
  <c r="BI28" i="11" s="1"/>
  <c r="AV27" i="11" a="1"/>
  <c r="AV27" i="11" s="1"/>
  <c r="BI27" i="11" s="1"/>
  <c r="AV19" i="11" a="1"/>
  <c r="AV19" i="11" s="1"/>
  <c r="BI19" i="11" s="1"/>
  <c r="AV21" i="11" a="1"/>
  <c r="AV21" i="11" s="1"/>
  <c r="BI21" i="11" s="1"/>
  <c r="AX17" i="11" a="1"/>
  <c r="AX17" i="11" s="1"/>
  <c r="BF17" i="11" a="1"/>
  <c r="BF17" i="11" s="1"/>
  <c r="BA17" i="11" a="1"/>
  <c r="BA17" i="11" s="1"/>
  <c r="BB17" i="11" a="1"/>
  <c r="BB17" i="11" s="1"/>
  <c r="AV26" i="11" a="1"/>
  <c r="AV26" i="11" s="1"/>
  <c r="BI26" i="11" s="1"/>
  <c r="AV29" i="11" a="1"/>
  <c r="AV29" i="11" s="1"/>
  <c r="BI29" i="11" s="1"/>
  <c r="BH17" i="11" a="1"/>
  <c r="BH17" i="11" s="1"/>
  <c r="BT27" i="11" a="1"/>
  <c r="BT27" i="11" s="1"/>
  <c r="BQ11" i="11"/>
  <c r="BQ12" i="11" s="1"/>
  <c r="BQ13" i="11" s="1"/>
  <c r="BS25" i="11" a="1"/>
  <c r="BS25" i="11" s="1"/>
  <c r="BS27" i="11" a="1"/>
  <c r="BS27" i="11" s="1"/>
  <c r="BS28" i="11" a="1"/>
  <c r="BS28" i="11" s="1"/>
  <c r="BS29" i="11" a="1"/>
  <c r="BS29" i="11" s="1"/>
  <c r="BT28" i="11" a="1"/>
  <c r="BT28" i="11" s="1"/>
  <c r="AZ17" i="11" a="1"/>
  <c r="AZ17" i="11" s="1"/>
  <c r="BT19" i="11" a="1"/>
  <c r="BT19" i="11" s="1"/>
  <c r="AV25" i="11" a="1"/>
  <c r="AV25" i="11" s="1"/>
  <c r="BI25" i="11" s="1"/>
  <c r="BV25" i="11" a="1"/>
  <c r="BV25" i="11" s="1"/>
  <c r="CE10" i="11"/>
  <c r="BG17" i="11" a="1"/>
  <c r="BG17" i="11" s="1"/>
  <c r="BR27" i="11" a="1"/>
  <c r="BR27" i="11" s="1"/>
  <c r="CG10" i="11"/>
  <c r="BM28" i="11" a="1"/>
  <c r="BM28" i="11" s="1"/>
  <c r="BM25" i="11" a="1"/>
  <c r="BM25" i="11" s="1"/>
  <c r="BM26" i="11" a="1"/>
  <c r="BM26" i="11" s="1"/>
  <c r="BM29" i="11" a="1"/>
  <c r="BM29" i="11" s="1"/>
  <c r="BC17" i="11" a="1"/>
  <c r="BC17" i="11" s="1"/>
  <c r="BU25" i="11" a="1"/>
  <c r="BU25" i="11" s="1"/>
  <c r="BW25" i="11" a="1"/>
  <c r="BW25" i="11" s="1"/>
  <c r="BP25" i="11" a="1"/>
  <c r="BP25" i="11" s="1"/>
  <c r="BT26" i="11" a="1"/>
  <c r="BT26" i="11" s="1"/>
  <c r="BX25" i="11" a="1"/>
  <c r="BX25" i="11" s="1"/>
  <c r="BQ21" i="11" a="1"/>
  <c r="BQ21" i="11" s="1"/>
  <c r="BR25" i="11" a="1"/>
  <c r="BR25" i="11" s="1"/>
  <c r="BR29" i="11" a="1"/>
  <c r="BR29" i="11" s="1"/>
  <c r="BR28" i="11" a="1"/>
  <c r="BR28" i="11" s="1"/>
  <c r="BR26" i="11" a="1"/>
  <c r="BR26" i="11" s="1"/>
  <c r="AY17" i="11" a="1"/>
  <c r="AY17" i="11" s="1"/>
  <c r="BD17" i="11" a="1"/>
  <c r="BD17" i="11" s="1"/>
  <c r="BE17" i="11" a="1"/>
  <c r="BE17" i="11" s="1"/>
  <c r="BN24" i="11" a="1"/>
  <c r="BN24" i="11" s="1"/>
  <c r="BN18" i="11" a="1"/>
  <c r="BN18" i="11" s="1"/>
  <c r="BV18" i="11" a="1"/>
  <c r="BV18" i="11" s="1"/>
  <c r="BU18" i="11" a="1"/>
  <c r="BU18" i="11" s="1"/>
  <c r="BM21" i="11" a="1"/>
  <c r="BM21" i="11" s="1"/>
  <c r="BW18" i="11" a="1"/>
  <c r="BW18" i="11" s="1"/>
  <c r="BT18" i="11" a="1"/>
  <c r="BT18" i="11" s="1"/>
  <c r="BM18" i="11" a="1"/>
  <c r="BM18" i="11" s="1"/>
  <c r="BM19" i="11" a="1"/>
  <c r="BM19" i="11" s="1"/>
  <c r="BX18" i="11" a="1"/>
  <c r="BX18" i="11" s="1"/>
  <c r="BR18" i="11" a="1"/>
  <c r="BR18" i="11" s="1"/>
  <c r="BP18" i="11" a="1"/>
  <c r="BP18" i="11" s="1"/>
  <c r="BS18" i="11" a="1"/>
  <c r="BS18" i="11" s="1"/>
  <c r="BS19" i="11" a="1"/>
  <c r="BS19" i="11" s="1"/>
  <c r="BX24" i="11" a="1"/>
  <c r="BX24" i="11" s="1"/>
  <c r="BP24" i="11" a="1"/>
  <c r="BP24" i="11" s="1"/>
  <c r="BV24" i="11" a="1"/>
  <c r="BV24" i="11" s="1"/>
  <c r="BW24" i="11" a="1"/>
  <c r="BW24" i="11" s="1"/>
  <c r="BS21" i="11" a="1"/>
  <c r="BS21" i="11" s="1"/>
  <c r="BM24" i="11" a="1"/>
  <c r="BM24" i="11" s="1"/>
  <c r="BT24" i="11" a="1"/>
  <c r="BT24" i="11" s="1"/>
  <c r="BO11" i="11"/>
  <c r="BO12" i="11" s="1"/>
  <c r="BO13" i="11" s="1"/>
  <c r="BU23" i="11" a="1"/>
  <c r="BU23" i="11" s="1"/>
  <c r="BX23" i="11" a="1"/>
  <c r="BX23" i="11" s="1"/>
  <c r="BR21" i="11" a="1"/>
  <c r="BR21" i="11" s="1"/>
  <c r="BR24" i="11" a="1"/>
  <c r="BR24" i="11" s="1"/>
  <c r="BS23" i="11" a="1"/>
  <c r="BS23" i="11" s="1"/>
  <c r="BP23" i="11" a="1"/>
  <c r="BP23" i="11" s="1"/>
  <c r="BN23" i="11" a="1"/>
  <c r="BN23" i="11" s="1"/>
  <c r="BR23" i="11" a="1"/>
  <c r="BR23" i="11" s="1"/>
  <c r="BM23" i="11" a="1"/>
  <c r="BM23" i="11" s="1"/>
  <c r="BR22" i="11" a="1"/>
  <c r="BR22" i="11" s="1"/>
  <c r="BR19" i="11" a="1"/>
  <c r="BR19" i="11" s="1"/>
  <c r="BW23" i="11" a="1"/>
  <c r="BW23" i="11" s="1"/>
  <c r="BV23" i="11" a="1"/>
  <c r="BV23" i="11" s="1"/>
  <c r="BT23" i="11" a="1"/>
  <c r="BT23" i="11" s="1"/>
  <c r="CC10" i="11"/>
  <c r="BS24" i="11" a="1"/>
  <c r="BS24" i="11" s="1"/>
  <c r="BU24" i="11" a="1"/>
  <c r="BU24" i="11" s="1"/>
  <c r="CH10" i="11"/>
  <c r="CJ12" i="11"/>
  <c r="CI10" i="11"/>
  <c r="BL11" i="11"/>
  <c r="CB10" i="11"/>
  <c r="CK10" i="11"/>
  <c r="CI11" i="11" l="1"/>
  <c r="CI12" i="11" s="1"/>
  <c r="CI13" i="11" s="1"/>
  <c r="CD24" i="11" a="1"/>
  <c r="CD24" i="11" s="1"/>
  <c r="CI24" i="11" a="1"/>
  <c r="CI24" i="11" s="1"/>
  <c r="CL24" i="11" a="1"/>
  <c r="CL24" i="11" s="1"/>
  <c r="CM24" i="11" a="1"/>
  <c r="CM24" i="11" s="1"/>
  <c r="CN24" i="11" a="1"/>
  <c r="CN24" i="11" s="1"/>
  <c r="CI29" i="11" a="1"/>
  <c r="CI29" i="11" s="1"/>
  <c r="CI19" i="11" a="1"/>
  <c r="CI19" i="11" s="1"/>
  <c r="CI28" i="11" a="1"/>
  <c r="CI28" i="11" s="1"/>
  <c r="CI27" i="11" a="1"/>
  <c r="CI27" i="11" s="1"/>
  <c r="CH11" i="11"/>
  <c r="CC11" i="11"/>
  <c r="BI17" i="11"/>
  <c r="CF11" i="11"/>
  <c r="BQ24" i="11" a="1"/>
  <c r="BQ24" i="11" s="1"/>
  <c r="BO20" i="11" a="1"/>
  <c r="BO20" i="11" s="1"/>
  <c r="BO25" i="11" a="1"/>
  <c r="BO25" i="11" s="1"/>
  <c r="BO29" i="11" a="1"/>
  <c r="BO29" i="11" s="1"/>
  <c r="BO28" i="11" a="1"/>
  <c r="BO28" i="11" s="1"/>
  <c r="BV22" i="11" a="1"/>
  <c r="BV22" i="11" s="1"/>
  <c r="BP22" i="11" a="1"/>
  <c r="BP22" i="11" s="1"/>
  <c r="BQ23" i="11" a="1"/>
  <c r="BQ23" i="11" s="1"/>
  <c r="BQ19" i="11" a="1"/>
  <c r="BQ19" i="11" s="1"/>
  <c r="BM22" i="11" a="1"/>
  <c r="BM22" i="11" s="1"/>
  <c r="BX22" i="11" a="1"/>
  <c r="BX22" i="11" s="1"/>
  <c r="BO26" i="11" a="1"/>
  <c r="BO26" i="11" s="1"/>
  <c r="BW22" i="11" a="1"/>
  <c r="BW22" i="11" s="1"/>
  <c r="BQ25" i="11" a="1"/>
  <c r="BQ25" i="11" s="1"/>
  <c r="BQ29" i="11" a="1"/>
  <c r="BQ29" i="11" s="1"/>
  <c r="BQ28" i="11" a="1"/>
  <c r="BQ28" i="11" s="1"/>
  <c r="BQ27" i="11" a="1"/>
  <c r="BQ27" i="11" s="1"/>
  <c r="BQ26" i="11" a="1"/>
  <c r="BQ26" i="11" s="1"/>
  <c r="BO27" i="11" a="1"/>
  <c r="BO27" i="11" s="1"/>
  <c r="BT22" i="11" a="1"/>
  <c r="BT22" i="11" s="1"/>
  <c r="BS22" i="11" a="1"/>
  <c r="BS22" i="11" s="1"/>
  <c r="BU22" i="11" a="1"/>
  <c r="BU22" i="11" s="1"/>
  <c r="BQ18" i="11" a="1"/>
  <c r="BQ18" i="11" s="1"/>
  <c r="BN22" i="11" a="1"/>
  <c r="BN22" i="11" s="1"/>
  <c r="CG11" i="11"/>
  <c r="BQ22" i="11" a="1"/>
  <c r="BQ22" i="11" s="1"/>
  <c r="BO23" i="11" a="1"/>
  <c r="BO23" i="11" s="1"/>
  <c r="BO24" i="11" a="1"/>
  <c r="BO24" i="11" s="1"/>
  <c r="BR20" i="11" a="1"/>
  <c r="BR20" i="11" s="1"/>
  <c r="BM20" i="11" a="1"/>
  <c r="BM20" i="11" s="1"/>
  <c r="BV20" i="11" a="1"/>
  <c r="BV20" i="11" s="1"/>
  <c r="BO22" i="11" a="1"/>
  <c r="BO22" i="11" s="1"/>
  <c r="BQ20" i="11" a="1"/>
  <c r="BQ20" i="11" s="1"/>
  <c r="BO18" i="11" a="1"/>
  <c r="BO18" i="11" s="1"/>
  <c r="BN20" i="11" a="1"/>
  <c r="BN20" i="11" s="1"/>
  <c r="BW20" i="11" a="1"/>
  <c r="BW20" i="11" s="1"/>
  <c r="BO21" i="11" a="1"/>
  <c r="BO21" i="11" s="1"/>
  <c r="BX20" i="11" a="1"/>
  <c r="BX20" i="11" s="1"/>
  <c r="BP20" i="11" a="1"/>
  <c r="BP20" i="11" s="1"/>
  <c r="BT20" i="11" a="1"/>
  <c r="BT20" i="11" s="1"/>
  <c r="BS20" i="11" a="1"/>
  <c r="BS20" i="11" s="1"/>
  <c r="BO19" i="11" a="1"/>
  <c r="BO19" i="11" s="1"/>
  <c r="BU20" i="11" a="1"/>
  <c r="BU20" i="11" s="1"/>
  <c r="CE11" i="11"/>
  <c r="CJ13" i="11"/>
  <c r="CK11" i="11"/>
  <c r="BL12" i="11"/>
  <c r="BL13" i="11" s="1"/>
  <c r="CB11" i="11"/>
  <c r="CK12" i="11" l="1"/>
  <c r="CK13" i="11" s="1"/>
  <c r="CD26" i="11" a="1"/>
  <c r="CD26" i="11" s="1"/>
  <c r="CI26" i="11" a="1"/>
  <c r="CI26" i="11" s="1"/>
  <c r="CJ26" i="11" a="1"/>
  <c r="CJ26" i="11" s="1"/>
  <c r="CK26" i="11" a="1"/>
  <c r="CK26" i="11" s="1"/>
  <c r="CL26" i="11" a="1"/>
  <c r="CL26" i="11" s="1"/>
  <c r="CM26" i="11" a="1"/>
  <c r="CM26" i="11" s="1"/>
  <c r="CN26" i="11" a="1"/>
  <c r="CN26" i="11" s="1"/>
  <c r="CK25" i="11" a="1"/>
  <c r="CK25" i="11" s="1"/>
  <c r="CK29" i="11" a="1"/>
  <c r="CK29" i="11" s="1"/>
  <c r="CK19" i="11" a="1"/>
  <c r="CK19" i="11" s="1"/>
  <c r="CK28" i="11" a="1"/>
  <c r="CK28" i="11" s="1"/>
  <c r="CK27" i="11" a="1"/>
  <c r="CK27" i="11" s="1"/>
  <c r="CK24" i="11" a="1"/>
  <c r="CK24" i="11" s="1"/>
  <c r="CJ24" i="11" a="1"/>
  <c r="CJ24" i="11" s="1"/>
  <c r="CI25" i="11" a="1"/>
  <c r="CI25" i="11" s="1"/>
  <c r="CJ19" i="11" a="1"/>
  <c r="CJ19" i="11" s="1"/>
  <c r="CD25" i="11" a="1"/>
  <c r="CD25" i="11" s="1"/>
  <c r="CJ29" i="11" a="1"/>
  <c r="CJ29" i="11" s="1"/>
  <c r="CJ25" i="11" a="1"/>
  <c r="CJ25" i="11" s="1"/>
  <c r="CN25" i="11" a="1"/>
  <c r="CN25" i="11" s="1"/>
  <c r="CJ28" i="11" a="1"/>
  <c r="CJ28" i="11" s="1"/>
  <c r="CM25" i="11" a="1"/>
  <c r="CM25" i="11" s="1"/>
  <c r="CJ27" i="11" a="1"/>
  <c r="CJ27" i="11" s="1"/>
  <c r="CL25" i="11" a="1"/>
  <c r="CL25" i="11" s="1"/>
  <c r="CE12" i="11"/>
  <c r="CG12" i="11"/>
  <c r="CF12" i="11"/>
  <c r="CC12" i="11"/>
  <c r="CH12" i="11"/>
  <c r="BL27" i="11" a="1"/>
  <c r="BL27" i="11" s="1"/>
  <c r="BY27" i="11" s="1"/>
  <c r="BL25" i="11" a="1"/>
  <c r="BL25" i="11" s="1"/>
  <c r="BY25" i="11" s="1"/>
  <c r="BL17" i="11" a="1"/>
  <c r="BL17" i="11" s="1"/>
  <c r="BL26" i="11" a="1"/>
  <c r="BL26" i="11" s="1"/>
  <c r="BY26" i="11" s="1"/>
  <c r="BL29" i="11" a="1"/>
  <c r="BL29" i="11" s="1"/>
  <c r="BY29" i="11" s="1"/>
  <c r="BL28" i="11" a="1"/>
  <c r="BL28" i="11" s="1"/>
  <c r="BY28" i="11" s="1"/>
  <c r="BL18" i="11" a="1"/>
  <c r="BL18" i="11" s="1"/>
  <c r="BY18" i="11" s="1"/>
  <c r="CB12" i="11"/>
  <c r="BL20" i="11" a="1"/>
  <c r="BL20" i="11" s="1"/>
  <c r="BY20" i="11" s="1"/>
  <c r="BL21" i="11" a="1"/>
  <c r="BL21" i="11" s="1"/>
  <c r="BY21" i="11" s="1"/>
  <c r="BN17" i="11" a="1"/>
  <c r="BN17" i="11" s="1"/>
  <c r="BR17" i="11" a="1"/>
  <c r="BR17" i="11" s="1"/>
  <c r="BU17" i="11" a="1"/>
  <c r="BU17" i="11" s="1"/>
  <c r="BX17" i="11" a="1"/>
  <c r="BX17" i="11" s="1"/>
  <c r="BV17" i="11" a="1"/>
  <c r="BV17" i="11" s="1"/>
  <c r="BO17" i="11" a="1"/>
  <c r="BO17" i="11" s="1"/>
  <c r="BL22" i="11" a="1"/>
  <c r="BL22" i="11" s="1"/>
  <c r="BY22" i="11" s="1"/>
  <c r="BL19" i="11" a="1"/>
  <c r="BL19" i="11" s="1"/>
  <c r="BY19" i="11" s="1"/>
  <c r="BM17" i="11" a="1"/>
  <c r="BM17" i="11" s="1"/>
  <c r="BS17" i="11" a="1"/>
  <c r="BS17" i="11" s="1"/>
  <c r="BT17" i="11" a="1"/>
  <c r="BT17" i="11" s="1"/>
  <c r="BW17" i="11" a="1"/>
  <c r="BW17" i="11" s="1"/>
  <c r="BQ17" i="11" a="1"/>
  <c r="BQ17" i="11" s="1"/>
  <c r="BL24" i="11" a="1"/>
  <c r="BL24" i="11" s="1"/>
  <c r="BY24" i="11" s="1"/>
  <c r="BP17" i="11" a="1"/>
  <c r="BP17" i="11" s="1"/>
  <c r="BL23" i="11" a="1"/>
  <c r="BL23" i="11" s="1"/>
  <c r="BY23" i="11" s="1"/>
  <c r="BY17" i="11" l="1"/>
  <c r="CH13" i="11"/>
  <c r="CH24" i="11" s="1" a="1"/>
  <c r="CH24" i="11" s="1"/>
  <c r="CH27" i="11" a="1"/>
  <c r="CH27" i="11" s="1"/>
  <c r="CH28" i="11" a="1"/>
  <c r="CH28" i="11" s="1"/>
  <c r="CD23" i="11" a="1"/>
  <c r="CD23" i="11" s="1"/>
  <c r="CH23" i="11" a="1"/>
  <c r="CH23" i="11" s="1"/>
  <c r="CJ23" i="11" a="1"/>
  <c r="CJ23" i="11" s="1"/>
  <c r="CL23" i="11" a="1"/>
  <c r="CL23" i="11" s="1"/>
  <c r="CM23" i="11" a="1"/>
  <c r="CM23" i="11" s="1"/>
  <c r="CN23" i="11" a="1"/>
  <c r="CN23" i="11" s="1"/>
  <c r="CH25" i="11" a="1"/>
  <c r="CH25" i="11" s="1"/>
  <c r="CH29" i="11" a="1"/>
  <c r="CH29" i="11" s="1"/>
  <c r="CH19" i="11" a="1"/>
  <c r="CH19" i="11" s="1"/>
  <c r="CI23" i="11" a="1"/>
  <c r="CI23" i="11" s="1"/>
  <c r="CH26" i="11" a="1"/>
  <c r="CH26" i="11" s="1"/>
  <c r="CK23" i="11" a="1"/>
  <c r="CK23" i="11" s="1"/>
  <c r="CC13" i="11"/>
  <c r="CC27" i="11" a="1"/>
  <c r="CC27" i="11" s="1"/>
  <c r="CC18" i="11" a="1"/>
  <c r="CC18" i="11" s="1"/>
  <c r="CD18" i="11" a="1"/>
  <c r="CD18" i="11" s="1"/>
  <c r="CH18" i="11" a="1"/>
  <c r="CH18" i="11" s="1"/>
  <c r="CJ18" i="11" a="1"/>
  <c r="CJ18" i="11" s="1"/>
  <c r="CL18" i="11" a="1"/>
  <c r="CL18" i="11" s="1"/>
  <c r="CM18" i="11" a="1"/>
  <c r="CM18" i="11" s="1"/>
  <c r="CN18" i="11" a="1"/>
  <c r="CN18" i="11" s="1"/>
  <c r="CC25" i="11" a="1"/>
  <c r="CC25" i="11" s="1"/>
  <c r="CC29" i="11" a="1"/>
  <c r="CC29" i="11" s="1"/>
  <c r="CC19" i="11" a="1"/>
  <c r="CC19" i="11" s="1"/>
  <c r="CC28" i="11" a="1"/>
  <c r="CC28" i="11" s="1"/>
  <c r="CI18" i="11" a="1"/>
  <c r="CI18" i="11" s="1"/>
  <c r="CC26" i="11" a="1"/>
  <c r="CC26" i="11" s="1"/>
  <c r="CK18" i="11" a="1"/>
  <c r="CK18" i="11" s="1"/>
  <c r="CF13" i="11"/>
  <c r="CF19" i="11" a="1"/>
  <c r="CF19" i="11" s="1"/>
  <c r="CF28" i="11" a="1"/>
  <c r="CF28" i="11" s="1"/>
  <c r="CF26" i="11" a="1"/>
  <c r="CF26" i="11" s="1"/>
  <c r="CG13" i="11"/>
  <c r="CG26" i="11" a="1"/>
  <c r="CG26" i="11" s="1"/>
  <c r="CE13" i="11"/>
  <c r="CE26" i="11" a="1"/>
  <c r="CE26" i="11" s="1"/>
  <c r="CB13" i="11"/>
  <c r="CB19" i="11" l="1" a="1"/>
  <c r="CB19" i="11" s="1"/>
  <c r="CD17" i="11" a="1"/>
  <c r="CD17" i="11" s="1"/>
  <c r="CE17" i="11" a="1"/>
  <c r="CE17" i="11" s="1"/>
  <c r="CJ17" i="11" a="1"/>
  <c r="CJ17" i="11" s="1"/>
  <c r="CN17" i="11" a="1"/>
  <c r="CN17" i="11" s="1"/>
  <c r="CB17" i="11" a="1"/>
  <c r="CB17" i="11" s="1"/>
  <c r="CB25" i="11" a="1"/>
  <c r="CB25" i="11" s="1"/>
  <c r="CB29" i="11" a="1"/>
  <c r="CB29" i="11" s="1"/>
  <c r="CC17" i="11" a="1"/>
  <c r="CC17" i="11" s="1"/>
  <c r="CL17" i="11" a="1"/>
  <c r="CL17" i="11" s="1"/>
  <c r="CK17" i="11" a="1"/>
  <c r="CK17" i="11" s="1"/>
  <c r="CI17" i="11" a="1"/>
  <c r="CI17" i="11" s="1"/>
  <c r="CB28" i="11" a="1"/>
  <c r="CB28" i="11" s="1"/>
  <c r="CM17" i="11" a="1"/>
  <c r="CM17" i="11" s="1"/>
  <c r="CG17" i="11" a="1"/>
  <c r="CG17" i="11" s="1"/>
  <c r="CH17" i="11" a="1"/>
  <c r="CH17" i="11" s="1"/>
  <c r="CF17" i="11" a="1"/>
  <c r="CF17" i="11" s="1"/>
  <c r="CB27" i="11" a="1"/>
  <c r="CB27" i="11" s="1"/>
  <c r="CB24" i="11" a="1"/>
  <c r="CB24" i="11" s="1"/>
  <c r="CB26" i="11" a="1"/>
  <c r="CB26" i="11" s="1"/>
  <c r="CO26" i="11" s="1"/>
  <c r="CB23" i="11" a="1"/>
  <c r="CB23" i="11" s="1"/>
  <c r="CB18" i="11" a="1"/>
  <c r="CB18" i="11" s="1"/>
  <c r="CE24" i="11" a="1"/>
  <c r="CE24" i="11" s="1"/>
  <c r="CE19" i="11" a="1"/>
  <c r="CE19" i="11" s="1"/>
  <c r="CD20" i="11" a="1"/>
  <c r="CD20" i="11" s="1"/>
  <c r="CE20" i="11" a="1"/>
  <c r="CE20" i="11" s="1"/>
  <c r="CJ20" i="11" a="1"/>
  <c r="CJ20" i="11" s="1"/>
  <c r="CN20" i="11" a="1"/>
  <c r="CN20" i="11" s="1"/>
  <c r="CE25" i="11" a="1"/>
  <c r="CE25" i="11" s="1"/>
  <c r="CE29" i="11" a="1"/>
  <c r="CE29" i="11" s="1"/>
  <c r="CM20" i="11" a="1"/>
  <c r="CM20" i="11" s="1"/>
  <c r="CE28" i="11" a="1"/>
  <c r="CE28" i="11" s="1"/>
  <c r="CL20" i="11" a="1"/>
  <c r="CL20" i="11" s="1"/>
  <c r="CE27" i="11" a="1"/>
  <c r="CE27" i="11" s="1"/>
  <c r="CI20" i="11" a="1"/>
  <c r="CI20" i="11" s="1"/>
  <c r="CK20" i="11" a="1"/>
  <c r="CK20" i="11" s="1"/>
  <c r="CB20" i="11" a="1"/>
  <c r="CB20" i="11" s="1"/>
  <c r="CE23" i="11" a="1"/>
  <c r="CE23" i="11" s="1"/>
  <c r="CH20" i="11" a="1"/>
  <c r="CH20" i="11" s="1"/>
  <c r="CE18" i="11" a="1"/>
  <c r="CE18" i="11" s="1"/>
  <c r="CC20" i="11" a="1"/>
  <c r="CC20" i="11" s="1"/>
  <c r="CF20" i="11" a="1"/>
  <c r="CF20" i="11" s="1"/>
  <c r="CG20" i="11" a="1"/>
  <c r="CG20" i="11" s="1"/>
  <c r="CG24" i="11" a="1"/>
  <c r="CG24" i="11" s="1"/>
  <c r="CG19" i="11" a="1"/>
  <c r="CG19" i="11" s="1"/>
  <c r="CD22" i="11" a="1"/>
  <c r="CD22" i="11" s="1"/>
  <c r="CE22" i="11" a="1"/>
  <c r="CE22" i="11" s="1"/>
  <c r="CG22" i="11" a="1"/>
  <c r="CG22" i="11" s="1"/>
  <c r="CJ22" i="11" a="1"/>
  <c r="CJ22" i="11" s="1"/>
  <c r="CM22" i="11" a="1"/>
  <c r="CM22" i="11" s="1"/>
  <c r="CN22" i="11" a="1"/>
  <c r="CN22" i="11" s="1"/>
  <c r="CG25" i="11" a="1"/>
  <c r="CG25" i="11" s="1"/>
  <c r="CG29" i="11" a="1"/>
  <c r="CG29" i="11" s="1"/>
  <c r="CI22" i="11" a="1"/>
  <c r="CI22" i="11" s="1"/>
  <c r="CK22" i="11" a="1"/>
  <c r="CK22" i="11" s="1"/>
  <c r="CG27" i="11" a="1"/>
  <c r="CG27" i="11" s="1"/>
  <c r="CL22" i="11" a="1"/>
  <c r="CL22" i="11" s="1"/>
  <c r="CG28" i="11" a="1"/>
  <c r="CG28" i="11" s="1"/>
  <c r="CB22" i="11" a="1"/>
  <c r="CB22" i="11" s="1"/>
  <c r="CG23" i="11" a="1"/>
  <c r="CG23" i="11" s="1"/>
  <c r="CH22" i="11" a="1"/>
  <c r="CH22" i="11" s="1"/>
  <c r="CG18" i="11" a="1"/>
  <c r="CG18" i="11" s="1"/>
  <c r="CC22" i="11" a="1"/>
  <c r="CC22" i="11" s="1"/>
  <c r="CF22" i="11" a="1"/>
  <c r="CF22" i="11" s="1"/>
  <c r="CD21" i="11" a="1"/>
  <c r="CD21" i="11" s="1"/>
  <c r="CF21" i="11" a="1"/>
  <c r="CF21" i="11" s="1"/>
  <c r="CJ21" i="11" a="1"/>
  <c r="CJ21" i="11" s="1"/>
  <c r="CN21" i="11" a="1"/>
  <c r="CN21" i="11" s="1"/>
  <c r="CF29" i="11" a="1"/>
  <c r="CF29" i="11" s="1"/>
  <c r="CM21" i="11" a="1"/>
  <c r="CM21" i="11" s="1"/>
  <c r="CF27" i="11" a="1"/>
  <c r="CF27" i="11" s="1"/>
  <c r="CL21" i="11" a="1"/>
  <c r="CL21" i="11" s="1"/>
  <c r="CK21" i="11" a="1"/>
  <c r="CK21" i="11" s="1"/>
  <c r="CF24" i="11" a="1"/>
  <c r="CF24" i="11" s="1"/>
  <c r="CI21" i="11" a="1"/>
  <c r="CI21" i="11" s="1"/>
  <c r="CG21" i="11" a="1"/>
  <c r="CG21" i="11" s="1"/>
  <c r="CE21" i="11" a="1"/>
  <c r="CE21" i="11" s="1"/>
  <c r="CF25" i="11" a="1"/>
  <c r="CF25" i="11" s="1"/>
  <c r="CB21" i="11" a="1"/>
  <c r="CB21" i="11" s="1"/>
  <c r="CF23" i="11" a="1"/>
  <c r="CF23" i="11" s="1"/>
  <c r="CH21" i="11" a="1"/>
  <c r="CH21" i="11" s="1"/>
  <c r="CF18" i="11" a="1"/>
  <c r="CF18" i="11" s="1"/>
  <c r="CC21" i="11" a="1"/>
  <c r="CC21" i="11" s="1"/>
  <c r="CC24" i="11" a="1"/>
  <c r="CC24" i="11" s="1"/>
  <c r="CC23" i="11" a="1"/>
  <c r="CC23" i="11" s="1"/>
  <c r="CO21" i="11" l="1"/>
  <c r="CO22" i="11"/>
  <c r="CO20" i="11"/>
  <c r="CO18" i="11"/>
  <c r="CO23" i="11"/>
  <c r="CO24" i="11"/>
  <c r="CO27" i="11"/>
  <c r="CO28" i="11"/>
  <c r="CO29" i="11"/>
  <c r="CO25" i="11"/>
  <c r="CO17" i="11"/>
  <c r="CO19" i="11"/>
  <c r="S20" i="15" l="1"/>
  <c r="S6"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Budiman Budiman</author>
  </authors>
  <commentList>
    <comment ref="F83" authorId="0" shapeId="0" xr:uid="{A4C63ACE-1968-4B02-8622-0A1702FF29E5}">
      <text>
        <r>
          <rPr>
            <b/>
            <sz val="9"/>
            <color indexed="81"/>
            <rFont val="Tahoma"/>
            <family val="2"/>
          </rPr>
          <t>Budiman Budiman:</t>
        </r>
        <r>
          <rPr>
            <sz val="9"/>
            <color indexed="81"/>
            <rFont val="Tahoma"/>
            <family val="2"/>
          </rPr>
          <t xml:space="preserve">
The lower the safety level the higher the risk.</t>
        </r>
      </text>
    </comment>
    <comment ref="F87" authorId="0" shapeId="0" xr:uid="{7B13FD81-8BB7-4C7F-A87A-C8ADABAE0469}">
      <text>
        <r>
          <rPr>
            <b/>
            <sz val="9"/>
            <color indexed="81"/>
            <rFont val="Tahoma"/>
            <family val="2"/>
          </rPr>
          <t>Budiman Budiman:</t>
        </r>
        <r>
          <rPr>
            <sz val="9"/>
            <color indexed="81"/>
            <rFont val="Tahoma"/>
            <family val="2"/>
          </rPr>
          <t xml:space="preserve">
The lower the aspiration level the lower the risk.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tc={C7EAF9FD-ECB8-48F8-997B-AD1A189B1B02}</author>
    <author>tc={95A3B496-63FA-40F9-ABED-B0AF80811154}</author>
  </authors>
  <commentList>
    <comment ref="A3" authorId="0" shapeId="0" xr:uid="{C7EAF9FD-ECB8-48F8-997B-AD1A189B1B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higher the better</t>
        </r>
      </text>
    </comment>
    <comment ref="A5" authorId="1" shapeId="0" xr:uid="{95A3B496-63FA-40F9-ABED-B0AF808111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lower the better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Marcin F</author>
    <author>Marcin Fałdziński</author>
    <author>MF</author>
  </authors>
  <commentList>
    <comment ref="A3" authorId="0" shapeId="0" xr:uid="{F152C7D8-2668-4FA9-9B51-FE78B3C26BCD}">
      <text>
        <r>
          <rPr>
            <b/>
            <sz val="9"/>
            <color indexed="81"/>
            <rFont val="Tahoma"/>
            <family val="2"/>
            <charset val="238"/>
          </rPr>
          <t>Whether the variance in the cells C3:C9 is equal to the varince from the cells B15:G20 (the variance-covariance matrix)</t>
        </r>
      </text>
    </comment>
    <comment ref="C3" authorId="1" shapeId="0" xr:uid="{EB9FC36A-A26A-4196-B554-DA7D7C292A5D}">
      <text>
        <r>
          <rPr>
            <b/>
            <sz val="9"/>
            <color indexed="81"/>
            <rFont val="Tahoma"/>
            <family val="2"/>
            <charset val="238"/>
          </rPr>
          <t xml:space="preserve">The standard deviation </t>
        </r>
        <r>
          <rPr>
            <sz val="9"/>
            <color indexed="81"/>
            <rFont val="Tahoma"/>
            <family val="2"/>
            <charset val="238"/>
          </rPr>
          <t>(not multiplied by 100)</t>
        </r>
      </text>
    </comment>
    <comment ref="D3" authorId="1" shapeId="0" xr:uid="{9D20CF9E-FE4F-4413-8532-72AA8E4B632B}">
      <text>
        <r>
          <rPr>
            <b/>
            <sz val="9"/>
            <color indexed="81"/>
            <rFont val="Tahoma"/>
            <family val="2"/>
            <charset val="238"/>
          </rPr>
          <t>The expected return (not mulitplied by 100)
Important: assets must be ordered decreasing to Ri</t>
        </r>
      </text>
    </comment>
    <comment ref="E3" authorId="2" shapeId="0" xr:uid="{C0F62E7C-9FC1-4335-AED8-16146F56A260}">
      <text>
        <r>
          <rPr>
            <b/>
            <sz val="9"/>
            <color indexed="81"/>
            <rFont val="Tahoma"/>
            <family val="2"/>
            <charset val="238"/>
          </rPr>
          <t>Weight</t>
        </r>
        <r>
          <rPr>
            <sz val="9"/>
            <color indexed="81"/>
            <rFont val="Tahoma"/>
            <family val="2"/>
            <charset val="238"/>
          </rPr>
          <t xml:space="preserve">
</t>
        </r>
      </text>
    </comment>
    <comment ref="F3" authorId="0" shapeId="0" xr:uid="{65029F95-9B62-458C-A038-C99A93E39ABA}">
      <text>
        <r>
          <rPr>
            <b/>
            <sz val="9"/>
            <color indexed="81"/>
            <rFont val="Tahoma"/>
            <family val="2"/>
            <charset val="238"/>
          </rPr>
          <t>Estimated parameter beta (Sharpe model)</t>
        </r>
      </text>
    </comment>
    <comment ref="B12" authorId="1" shapeId="0" xr:uid="{E691C339-BB84-4AE9-A22A-9074F640549A}">
      <text>
        <r>
          <rPr>
            <sz val="9"/>
            <color indexed="81"/>
            <rFont val="Tahoma"/>
            <family val="2"/>
            <charset val="238"/>
          </rPr>
          <t xml:space="preserve">
</t>
        </r>
        <r>
          <rPr>
            <b/>
            <sz val="9"/>
            <color indexed="81"/>
            <rFont val="Tahoma"/>
            <family val="2"/>
            <charset val="238"/>
          </rPr>
          <t>The Risk-Free asset</t>
        </r>
        <r>
          <rPr>
            <sz val="9"/>
            <color indexed="81"/>
            <rFont val="Tahoma"/>
            <family val="2"/>
            <charset val="238"/>
          </rPr>
          <t xml:space="preserve">
</t>
        </r>
      </text>
    </comment>
    <comment ref="H14" authorId="1" shapeId="0" xr:uid="{395A8FA2-1DB0-4F3F-83ED-52EE922B0DC0}">
      <text>
        <r>
          <rPr>
            <b/>
            <sz val="9"/>
            <color indexed="81"/>
            <rFont val="Tahoma"/>
            <family val="2"/>
            <charset val="238"/>
          </rPr>
          <t>The risk-free asset</t>
        </r>
        <r>
          <rPr>
            <sz val="9"/>
            <color indexed="81"/>
            <rFont val="Tahoma"/>
            <family val="2"/>
            <charset val="238"/>
          </rPr>
          <t xml:space="preserve">
</t>
        </r>
      </text>
    </comment>
    <comment ref="A17" authorId="1" shapeId="0" xr:uid="{3E48B688-2F3C-47AC-AEDD-074745ED8EA9}">
      <text>
        <r>
          <rPr>
            <b/>
            <sz val="9"/>
            <color indexed="81"/>
            <rFont val="Tahoma"/>
            <family val="2"/>
            <charset val="238"/>
          </rPr>
          <t>The variance-covariance matrix</t>
        </r>
        <r>
          <rPr>
            <sz val="9"/>
            <color indexed="81"/>
            <rFont val="Tahoma"/>
            <family val="2"/>
            <charset val="238"/>
          </rPr>
          <t xml:space="preserve">
</t>
        </r>
      </text>
    </comment>
    <comment ref="A59" authorId="1" shapeId="0" xr:uid="{FE74472A-5872-4AC5-B1EF-0C1C8597DDF3}">
      <text>
        <r>
          <rPr>
            <b/>
            <sz val="9"/>
            <color indexed="81"/>
            <rFont val="Tahoma"/>
            <family val="2"/>
            <charset val="238"/>
          </rPr>
          <t xml:space="preserve">
The Sp for market portfolio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Marcin F</author>
    <author>Marcin Fałdziński</author>
    <author>MF</author>
  </authors>
  <commentList>
    <comment ref="A3" authorId="0" shapeId="0" xr:uid="{1DEEE924-EE12-447B-BD87-E6AE03F47F90}">
      <text>
        <r>
          <rPr>
            <b/>
            <sz val="9"/>
            <color indexed="81"/>
            <rFont val="Tahoma"/>
            <family val="2"/>
            <charset val="238"/>
          </rPr>
          <t>Whether the variance in the cells C3:C9 is equal to the varince from the cells B15:G20 (the variance-covariance matrix)</t>
        </r>
      </text>
    </comment>
    <comment ref="C3" authorId="1" shapeId="0" xr:uid="{4EF0236C-7D99-468A-8B0A-A6279576B536}">
      <text>
        <r>
          <rPr>
            <b/>
            <sz val="9"/>
            <color indexed="81"/>
            <rFont val="Tahoma"/>
            <family val="2"/>
            <charset val="238"/>
          </rPr>
          <t xml:space="preserve">The standard deviation </t>
        </r>
        <r>
          <rPr>
            <sz val="9"/>
            <color indexed="81"/>
            <rFont val="Tahoma"/>
            <family val="2"/>
            <charset val="238"/>
          </rPr>
          <t>(not multiplied by 100)</t>
        </r>
      </text>
    </comment>
    <comment ref="D3" authorId="1" shapeId="0" xr:uid="{06ADDC3B-28A4-46D3-83A3-495E463EEB0A}">
      <text>
        <r>
          <rPr>
            <b/>
            <sz val="9"/>
            <color indexed="81"/>
            <rFont val="Tahoma"/>
            <family val="2"/>
            <charset val="238"/>
          </rPr>
          <t>The expected return (not mulitplied by 100)
Important: assets must be ordered decreasing to Ri</t>
        </r>
      </text>
    </comment>
    <comment ref="E3" authorId="2" shapeId="0" xr:uid="{942E74F8-8DE9-40F2-B841-48869D2F57DD}">
      <text>
        <r>
          <rPr>
            <b/>
            <sz val="9"/>
            <color indexed="81"/>
            <rFont val="Tahoma"/>
            <family val="2"/>
            <charset val="238"/>
          </rPr>
          <t>Weight</t>
        </r>
        <r>
          <rPr>
            <sz val="9"/>
            <color indexed="81"/>
            <rFont val="Tahoma"/>
            <family val="2"/>
            <charset val="238"/>
          </rPr>
          <t xml:space="preserve">
</t>
        </r>
      </text>
    </comment>
    <comment ref="F3" authorId="0" shapeId="0" xr:uid="{4EB577D0-092F-404D-9D10-6D89DFB8C8FB}">
      <text>
        <r>
          <rPr>
            <b/>
            <sz val="9"/>
            <color indexed="81"/>
            <rFont val="Tahoma"/>
            <family val="2"/>
            <charset val="238"/>
          </rPr>
          <t>Estimated parameter beta (Sharpe model)</t>
        </r>
      </text>
    </comment>
    <comment ref="B12" authorId="1" shapeId="0" xr:uid="{28FCA1BE-CDEA-4D5B-8E91-39B971E23DBD}">
      <text>
        <r>
          <rPr>
            <sz val="9"/>
            <color indexed="81"/>
            <rFont val="Tahoma"/>
            <family val="2"/>
            <charset val="238"/>
          </rPr>
          <t xml:space="preserve">
</t>
        </r>
        <r>
          <rPr>
            <b/>
            <sz val="9"/>
            <color indexed="81"/>
            <rFont val="Tahoma"/>
            <family val="2"/>
            <charset val="238"/>
          </rPr>
          <t>The Risk-Free asset</t>
        </r>
        <r>
          <rPr>
            <sz val="9"/>
            <color indexed="81"/>
            <rFont val="Tahoma"/>
            <family val="2"/>
            <charset val="238"/>
          </rPr>
          <t xml:space="preserve">
</t>
        </r>
      </text>
    </comment>
    <comment ref="H14" authorId="1" shapeId="0" xr:uid="{821B7DB3-8697-4E5F-B6E1-1FBE3A2CDBC6}">
      <text>
        <r>
          <rPr>
            <b/>
            <sz val="9"/>
            <color indexed="81"/>
            <rFont val="Tahoma"/>
            <family val="2"/>
            <charset val="238"/>
          </rPr>
          <t>The risk-free asset</t>
        </r>
        <r>
          <rPr>
            <sz val="9"/>
            <color indexed="81"/>
            <rFont val="Tahoma"/>
            <family val="2"/>
            <charset val="238"/>
          </rPr>
          <t xml:space="preserve">
</t>
        </r>
      </text>
    </comment>
    <comment ref="A17" authorId="1" shapeId="0" xr:uid="{3829FEB9-20BF-4CEC-95F9-354F6F2DF7B5}">
      <text>
        <r>
          <rPr>
            <b/>
            <sz val="9"/>
            <color indexed="81"/>
            <rFont val="Tahoma"/>
            <family val="2"/>
            <charset val="238"/>
          </rPr>
          <t>The variance-covariance matrix</t>
        </r>
        <r>
          <rPr>
            <sz val="9"/>
            <color indexed="81"/>
            <rFont val="Tahoma"/>
            <family val="2"/>
            <charset val="238"/>
          </rPr>
          <t xml:space="preserve">
</t>
        </r>
      </text>
    </comment>
    <comment ref="A59" authorId="1" shapeId="0" xr:uid="{68171AFE-A16A-4889-9927-873DF78C507C}">
      <text>
        <r>
          <rPr>
            <b/>
            <sz val="9"/>
            <color indexed="81"/>
            <rFont val="Tahoma"/>
            <family val="2"/>
            <charset val="238"/>
          </rPr>
          <t xml:space="preserve">
The Sp for market portfolio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Budiman Budiman</author>
  </authors>
  <commentList>
    <comment ref="A56" authorId="0" shapeId="0" xr:uid="{6C2EE9C2-3851-4FDC-AB1E-6D2054AFB28E}">
      <text>
        <r>
          <rPr>
            <b/>
            <sz val="9"/>
            <color indexed="81"/>
            <rFont val="Tahoma"/>
            <family val="2"/>
          </rPr>
          <t>Budiman Budiman:</t>
        </r>
        <r>
          <rPr>
            <sz val="9"/>
            <color indexed="81"/>
            <rFont val="Tahoma"/>
            <family val="2"/>
          </rPr>
          <t xml:space="preserve">
Alpha</t>
        </r>
      </text>
    </comment>
    <comment ref="B57" authorId="0" shapeId="0" xr:uid="{61E85DE5-0D77-4214-A0F9-177F047E34C2}">
      <text>
        <r>
          <rPr>
            <b/>
            <sz val="9"/>
            <color indexed="81"/>
            <rFont val="Tahoma"/>
            <family val="2"/>
          </rPr>
          <t>Budiman Budiman:</t>
        </r>
        <r>
          <rPr>
            <sz val="9"/>
            <color indexed="81"/>
            <rFont val="Tahoma"/>
            <family val="2"/>
          </rPr>
          <t xml:space="preserve">
Beta</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<sst xmlns="http://schemas.openxmlformats.org/spreadsheetml/2006/main" count="765" uniqueCount="175">
  <si>
    <t>ADVANCED PORTFOLIO THEORY PROJECT</t>
  </si>
  <si>
    <t>Team Members</t>
  </si>
  <si>
    <t>List of Selected Companies</t>
  </si>
  <si>
    <t>Name</t>
  </si>
  <si>
    <t>Student ID</t>
  </si>
  <si>
    <t>No</t>
  </si>
  <si>
    <t>Company</t>
  </si>
  <si>
    <t>Ticker</t>
  </si>
  <si>
    <t>Budiman</t>
  </si>
  <si>
    <t>Apple</t>
  </si>
  <si>
    <t>AAPL</t>
  </si>
  <si>
    <t>Lin Jin</t>
  </si>
  <si>
    <t>Birkshire Hathaway</t>
  </si>
  <si>
    <t>BRK.K</t>
  </si>
  <si>
    <t>Jingbo Zhang</t>
  </si>
  <si>
    <t>Exxon Mobil</t>
  </si>
  <si>
    <t>XOM</t>
  </si>
  <si>
    <t>Shubo He</t>
  </si>
  <si>
    <t>Walmart</t>
  </si>
  <si>
    <t>WMT</t>
  </si>
  <si>
    <t>Gulnaz Kadyrova</t>
  </si>
  <si>
    <t>Bank of America</t>
  </si>
  <si>
    <t>BAC</t>
  </si>
  <si>
    <t>Walt Disney</t>
  </si>
  <si>
    <t>DIS</t>
  </si>
  <si>
    <t>Amazon</t>
  </si>
  <si>
    <t>AMZN</t>
  </si>
  <si>
    <t>JP Morgan &amp; Chase</t>
  </si>
  <si>
    <t>JPM</t>
  </si>
  <si>
    <t>Home Depot</t>
  </si>
  <si>
    <t>HD</t>
  </si>
  <si>
    <t>Coca-Cola</t>
  </si>
  <si>
    <t>KO</t>
  </si>
  <si>
    <t>Phillip Morris International</t>
  </si>
  <si>
    <t>PM</t>
  </si>
  <si>
    <t>Starbucks Corporation</t>
  </si>
  <si>
    <t>SBUX</t>
  </si>
  <si>
    <t>Benchmark Index: S&amp;P 500</t>
  </si>
  <si>
    <t>Date</t>
  </si>
  <si>
    <t>S&amp;P 500</t>
  </si>
  <si>
    <t>Year</t>
  </si>
  <si>
    <t>Month</t>
  </si>
  <si>
    <t>Day</t>
  </si>
  <si>
    <t>AAPL2</t>
  </si>
  <si>
    <t>BRK.K3</t>
  </si>
  <si>
    <t>XOM4</t>
  </si>
  <si>
    <t>WMT5</t>
  </si>
  <si>
    <t>BAC6</t>
  </si>
  <si>
    <t>DIS7</t>
  </si>
  <si>
    <t>AMZN8</t>
  </si>
  <si>
    <t>JPM9</t>
  </si>
  <si>
    <t>HD10</t>
  </si>
  <si>
    <t>KO11</t>
  </si>
  <si>
    <t>PM12</t>
  </si>
  <si>
    <t>SBUX2</t>
  </si>
  <si>
    <t>S&amp;P 5002</t>
  </si>
  <si>
    <t>Quarter</t>
  </si>
  <si>
    <t>I</t>
  </si>
  <si>
    <t>II</t>
  </si>
  <si>
    <t>III</t>
  </si>
  <si>
    <t>IV</t>
  </si>
  <si>
    <t>MAX</t>
  </si>
  <si>
    <t>MIN</t>
  </si>
  <si>
    <t>Note:</t>
  </si>
  <si>
    <t>RETURN</t>
  </si>
  <si>
    <t>Average</t>
  </si>
  <si>
    <t>Highest Return</t>
  </si>
  <si>
    <t>Median</t>
  </si>
  <si>
    <t>Lowest Return</t>
  </si>
  <si>
    <t>RISK</t>
  </si>
  <si>
    <t>Neutral</t>
  </si>
  <si>
    <t>Standard deviation</t>
  </si>
  <si>
    <t>Highest Risk</t>
  </si>
  <si>
    <t>Mean absolute deviaton</t>
  </si>
  <si>
    <t>Lowest Risk</t>
  </si>
  <si>
    <t>Quartile deviation</t>
  </si>
  <si>
    <t>LP 4</t>
  </si>
  <si>
    <t>Negative</t>
  </si>
  <si>
    <t>Semi Standard deviation</t>
  </si>
  <si>
    <t>Semi mean absolute deviation</t>
  </si>
  <si>
    <t>Semi quartile deviation</t>
  </si>
  <si>
    <t>LPM (p=4)</t>
  </si>
  <si>
    <t>Coefficient of variation</t>
  </si>
  <si>
    <t>Semi coefficient of variation</t>
  </si>
  <si>
    <t>SAFETY LEVEL</t>
  </si>
  <si>
    <t>ASPIRATION LEVEL</t>
  </si>
  <si>
    <r>
      <t xml:space="preserve">According to data presented above, </t>
    </r>
    <r>
      <rPr>
        <b/>
        <sz val="11"/>
        <color theme="1"/>
        <rFont val="Calibri"/>
        <family val="2"/>
        <scheme val="minor"/>
      </rPr>
      <t>AAPL</t>
    </r>
    <r>
      <rPr>
        <sz val="11"/>
        <color theme="1"/>
        <rFont val="Calibri"/>
        <family val="2"/>
        <scheme val="minor"/>
      </rPr>
      <t>,</t>
    </r>
    <r>
      <rPr>
        <b/>
        <sz val="11"/>
        <color theme="1"/>
        <rFont val="Calibri"/>
        <family val="2"/>
        <scheme val="minor"/>
      </rPr>
      <t xml:space="preserve"> AMZN</t>
    </r>
    <r>
      <rPr>
        <sz val="11"/>
        <color theme="1"/>
        <rFont val="Calibri"/>
        <family val="2"/>
        <scheme val="minor"/>
      </rPr>
      <t xml:space="preserve">, and </t>
    </r>
    <r>
      <rPr>
        <b/>
        <sz val="11"/>
        <color theme="1"/>
        <rFont val="Calibri"/>
        <family val="2"/>
        <scheme val="minor"/>
      </rPr>
      <t>SBUX</t>
    </r>
    <r>
      <rPr>
        <sz val="11"/>
        <color theme="1"/>
        <rFont val="Calibri"/>
        <family val="2"/>
        <scheme val="minor"/>
      </rPr>
      <t xml:space="preserve"> are best stocks to invest on as they documented highest returns among other companies (even the returns are above S&amp;P 500). Besides that, the risks of those stocks are still in a managable level given the high returns.</t>
    </r>
  </si>
  <si>
    <t>Interval</t>
  </si>
  <si>
    <t>Empirical Distribution</t>
  </si>
  <si>
    <t>Cumulative  Empirical Distribution</t>
  </si>
  <si>
    <t>Cumulative Empirical Distribution (Second Order)</t>
  </si>
  <si>
    <t>Cumulative Empirical Distribution (Third Order)</t>
  </si>
  <si>
    <t>Return Rate</t>
  </si>
  <si>
    <t>Total</t>
  </si>
  <si>
    <t>Dominations</t>
  </si>
  <si>
    <t>Distance for corresponding measures</t>
  </si>
  <si>
    <t>Wage</t>
  </si>
  <si>
    <t>Pattern</t>
  </si>
  <si>
    <t>S</t>
  </si>
  <si>
    <t>D</t>
  </si>
  <si>
    <t>Safety Level (5%)</t>
  </si>
  <si>
    <t>Aspiration Level (5%)</t>
  </si>
  <si>
    <t>Total distance</t>
  </si>
  <si>
    <t> </t>
  </si>
  <si>
    <t>Solver I (min(Sp) when Rp is given)</t>
  </si>
  <si>
    <t>Solver III (Global Minimum Variance)</t>
  </si>
  <si>
    <t>α</t>
  </si>
  <si>
    <t>z</t>
  </si>
  <si>
    <t>Ref</t>
  </si>
  <si>
    <t>Sef</t>
  </si>
  <si>
    <t>wi</t>
  </si>
  <si>
    <t>Solver II (max(Rp) when Sp is given)</t>
  </si>
  <si>
    <t>Solver V (Market portfolio)</t>
  </si>
  <si>
    <t>Check</t>
  </si>
  <si>
    <t>Asset</t>
  </si>
  <si>
    <r>
      <t>w</t>
    </r>
    <r>
      <rPr>
        <b/>
        <vertAlign val="subscript"/>
        <sz val="11"/>
        <rFont val="Calibri"/>
        <family val="2"/>
        <charset val="238"/>
      </rPr>
      <t>i</t>
    </r>
    <r>
      <rPr>
        <b/>
        <sz val="11"/>
        <rFont val="Calibri"/>
        <family val="2"/>
        <charset val="238"/>
      </rPr>
      <t xml:space="preserve"> =</t>
    </r>
  </si>
  <si>
    <t>Beta</t>
  </si>
  <si>
    <t>R portfolio</t>
  </si>
  <si>
    <t>given return=</t>
  </si>
  <si>
    <t>S portfolio</t>
  </si>
  <si>
    <t>given level of risk=</t>
  </si>
  <si>
    <t>min</t>
  </si>
  <si>
    <t>max</t>
  </si>
  <si>
    <t>Risk Free</t>
  </si>
  <si>
    <t>Asset:</t>
  </si>
  <si>
    <t>∑=</t>
  </si>
  <si>
    <t>SUM</t>
  </si>
  <si>
    <t>Graph</t>
  </si>
  <si>
    <t>Slope of CML</t>
  </si>
  <si>
    <t>Portfolio evaluation measures:</t>
  </si>
  <si>
    <t>Sharpe ratio</t>
  </si>
  <si>
    <t>Treynor ratio</t>
  </si>
  <si>
    <t>Jensen ratio</t>
  </si>
  <si>
    <t>Black-Treynor ratio</t>
  </si>
  <si>
    <t>Beta (Sharpe model)</t>
  </si>
  <si>
    <t>The Capital Market Line (CML)</t>
  </si>
  <si>
    <t>Sp</t>
  </si>
  <si>
    <t>Rp</t>
  </si>
  <si>
    <t>Increments</t>
  </si>
  <si>
    <t>Efficient portfolios</t>
  </si>
  <si>
    <t>Given Rp</t>
  </si>
  <si>
    <r>
      <t>w</t>
    </r>
    <r>
      <rPr>
        <b/>
        <vertAlign val="subscript"/>
        <sz val="11"/>
        <rFont val="Calibri"/>
        <family val="2"/>
        <charset val="238"/>
      </rPr>
      <t>i</t>
    </r>
    <r>
      <rPr>
        <b/>
        <sz val="11"/>
        <rFont val="Calibri"/>
        <family val="2"/>
        <charset val="238"/>
      </rPr>
      <t xml:space="preserve"> </t>
    </r>
  </si>
  <si>
    <t>Solver IV (efficient portfolios)</t>
  </si>
  <si>
    <r>
      <t>S</t>
    </r>
    <r>
      <rPr>
        <b/>
        <vertAlign val="subscript"/>
        <sz val="11"/>
        <color indexed="12"/>
        <rFont val="Calibri"/>
        <family val="2"/>
        <charset val="238"/>
      </rPr>
      <t>i</t>
    </r>
  </si>
  <si>
    <r>
      <t>R</t>
    </r>
    <r>
      <rPr>
        <b/>
        <vertAlign val="subscript"/>
        <sz val="11"/>
        <color indexed="12"/>
        <rFont val="Calibri"/>
        <family val="2"/>
        <charset val="238"/>
      </rPr>
      <t>i</t>
    </r>
  </si>
  <si>
    <t>JMP</t>
  </si>
  <si>
    <t>SUMMARY OUTPUT</t>
  </si>
  <si>
    <t>Regression Statistics</t>
  </si>
  <si>
    <t>Multiple R</t>
  </si>
  <si>
    <t>R Square</t>
  </si>
  <si>
    <t>Adjusted R Square</t>
  </si>
  <si>
    <t>Standard Error</t>
  </si>
  <si>
    <t>Observations</t>
  </si>
  <si>
    <t>ANOVA</t>
  </si>
  <si>
    <t>Regression</t>
  </si>
  <si>
    <t>Residual</t>
  </si>
  <si>
    <t>Intercept</t>
  </si>
  <si>
    <t>df</t>
  </si>
  <si>
    <t>SS</t>
  </si>
  <si>
    <t>MS</t>
  </si>
  <si>
    <t>F</t>
  </si>
  <si>
    <t>Significance F</t>
  </si>
  <si>
    <t>Coefficients</t>
  </si>
  <si>
    <t>t Stat</t>
  </si>
  <si>
    <t>P-value</t>
  </si>
  <si>
    <t>Lower 95%</t>
  </si>
  <si>
    <t>Upper 95%</t>
  </si>
  <si>
    <t>Lower 95.0%</t>
  </si>
  <si>
    <t>Upper 95.0%</t>
  </si>
  <si>
    <t>Assets</t>
  </si>
  <si>
    <t>Short-sell not allowed</t>
  </si>
  <si>
    <t>Short-sell allowed</t>
  </si>
  <si>
    <t xml:space="preserve"> &gt;&gt;&gt;&gt;</t>
  </si>
  <si>
    <t>Portfolio Beta</t>
  </si>
  <si>
    <t>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</si>
</sst>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
    <numFmt numFmtId="165" formatCode="#,##0.0000"/>
    <numFmt numFmtId="166" formatCode="0.000000"/>
    <numFmt numFmtId="167" formatCode="0.00000"/>
    <numFmt numFmtId="168" formatCode="0.0000"/>
    <numFmt numFmtId="169" formatCode="0.0%"/>
    <numFmt numFmtId="170" formatCode="0.000%"/>
    <numFmt numFmtId="171" formatCode="0.0000%"/>
  </numFmts>
  <fonts count="5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sz val="11"/>
      <color theme="1"/>
      <name val="Calibri"/>
      <family val="2"/>
      <charset val="238"/>
      <scheme val="minor"/>
    </font>
    <font>
      <b/>
      <sz val="10"/>
      <name val="Arial"/>
      <family val="2"/>
      <charset val="238"/>
    </font>
    <font>
      <sz val="10"/>
      <name val="Arial"/>
      <family val="2"/>
      <charset val="238"/>
    </font>
    <font>
      <sz val="11"/>
      <name val="Calibri"/>
      <family val="2"/>
      <scheme val="minor"/>
    </font>
    <font>
      <b/>
      <i/>
      <sz val="14"/>
      <color theme="0"/>
      <name val="Calibri"/>
      <family val="2"/>
      <scheme val="minor"/>
    </font>
    <font>
      <b/>
      <sz val="11"/>
      <name val="Calibri"/>
      <family val="2"/>
      <scheme val="minor"/>
    </font>
    <font>
      <sz val="9"/>
      <color indexed="81"/>
      <name val="Tahoma"/>
      <family val="2"/>
    </font>
    <font>
      <b/>
      <sz val="9"/>
      <color indexed="81"/>
      <name val="Tahoma"/>
      <family val="2"/>
    </font>
    <font>
      <b/>
      <sz val="11"/>
      <color rgb="FFFFFFFF"/>
      <name val="Calibri"/>
      <family val="2"/>
    </font>
    <font>
      <sz val="11"/>
      <color rgb="FF000000"/>
      <name val="Calibri"/>
      <family val="2"/>
    </font>
    <font>
      <sz val="10"/>
      <name val="Arial"/>
      <family val="2"/>
    </font>
    <font>
      <sz val="11"/>
      <color rgb="FF000000"/>
      <name val="Calibri"/>
      <family val="2"/>
      <scheme val="minor"/>
    </font>
    <font>
      <b/>
      <sz val="11"/>
      <color rgb="FFFFFFFF"/>
      <name val="Calibri"/>
      <family val="2"/>
      <scheme val="minor"/>
    </font>
    <font>
      <b/>
      <sz val="12"/>
      <name val="Times New Roman"/>
      <family val="1"/>
      <charset val="238"/>
    </font>
    <font>
      <b/>
      <sz val="11"/>
      <name val="Times New Roman CE"/>
      <family val="1"/>
      <charset val="238"/>
    </font>
    <font>
      <b/>
      <vertAlign val="subscript"/>
      <sz val="11"/>
      <name val="Calibri"/>
      <family val="2"/>
      <charset val="238"/>
    </font>
    <font>
      <b/>
      <sz val="11"/>
      <name val="Calibri"/>
      <family val="2"/>
      <charset val="238"/>
    </font>
    <font>
      <i/>
      <sz val="11"/>
      <color rgb="FF000000"/>
      <name val="Calibri"/>
      <family val="2"/>
    </font>
    <font>
      <b/>
      <sz val="10"/>
      <name val="Arial"/>
      <family val="2"/>
    </font>
    <font>
      <sz val="10"/>
      <name val="Calibri"/>
      <family val="2"/>
      <charset val="238"/>
      <scheme val="minor"/>
    </font>
    <font>
      <b/>
      <sz val="10"/>
      <color rgb="FFC00000"/>
      <name val="Calibri"/>
      <family val="2"/>
      <charset val="238"/>
      <scheme val="minor"/>
    </font>
    <font>
      <b/>
      <sz val="10"/>
      <name val="Calibri"/>
      <family val="2"/>
      <charset val="238"/>
      <scheme val="minor"/>
    </font>
    <font>
      <sz val="10"/>
      <name val="Arial CE"/>
      <charset val="238"/>
    </font>
    <font>
      <b/>
      <sz val="11"/>
      <color indexed="12"/>
      <name val="Calibri"/>
      <family val="2"/>
      <charset val="238"/>
      <scheme val="minor"/>
    </font>
    <font>
      <b/>
      <vertAlign val="subscript"/>
      <sz val="11"/>
      <color indexed="12"/>
      <name val="Calibri"/>
      <family val="2"/>
      <charset val="238"/>
    </font>
    <font>
      <b/>
      <sz val="11"/>
      <name val="Calibri"/>
      <family val="2"/>
      <charset val="238"/>
      <scheme val="minor"/>
    </font>
    <font>
      <b/>
      <sz val="11"/>
      <color indexed="12"/>
      <name val="Times New Roman CE"/>
      <family val="1"/>
      <charset val="238"/>
    </font>
    <font>
      <b/>
      <sz val="11"/>
      <color indexed="10"/>
      <name val="Calibri"/>
      <family val="2"/>
      <charset val="238"/>
      <scheme val="minor"/>
    </font>
    <font>
      <b/>
      <sz val="11"/>
      <color indexed="10"/>
      <name val="Times New Roman CE"/>
      <family val="1"/>
      <charset val="238"/>
    </font>
    <font>
      <sz val="11"/>
      <name val="Times New Roman CE"/>
      <charset val="238"/>
    </font>
    <font>
      <b/>
      <sz val="12"/>
      <name val="Calibri"/>
      <family val="2"/>
      <charset val="238"/>
      <scheme val="minor"/>
    </font>
    <font>
      <sz val="11"/>
      <name val="Calibri"/>
      <family val="2"/>
      <charset val="238"/>
      <scheme val="minor"/>
    </font>
    <font>
      <b/>
      <sz val="9"/>
      <color indexed="81"/>
      <name val="Tahoma"/>
      <family val="2"/>
      <charset val="238"/>
    </font>
    <font>
      <sz val="9"/>
      <color indexed="81"/>
      <name val="Tahoma"/>
      <family val="2"/>
      <charset val="238"/>
    </font>
    <font>
      <b/>
      <sz val="10"/>
      <name val="Calibri"/>
      <family val="2"/>
      <scheme val="minor"/>
    </font>
    <font>
      <i/>
      <sz val="11"/>
      <color theme="1"/>
      <name val="Calibri"/>
      <family val="2"/>
      <scheme val="minor"/>
    </font>
  </fonts>
  <fills count="6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theme="8" tint="0.39997558519241921"/>
        <bgColor indexed="64"/>
      </patternFill>
    </fill>
    <fill>
      <patternFill patternType="solid">
        <fgColor theme="8" tint="0.79998168889431442"/>
        <bgColor indexed="64"/>
      </patternFill>
    </fill>
    <fill>
      <patternFill patternType="solid">
        <fgColor rgb="FF002060"/>
        <bgColor indexed="64"/>
      </patternFill>
    </fill>
    <fill>
      <patternFill patternType="solid">
        <fgColor rgb="FF00B0F0"/>
        <bgColor indexed="64"/>
      </patternFill>
    </fill>
    <fill>
      <patternFill patternType="solid">
        <fgColor theme="4" tint="0.79998168889431442"/>
        <bgColor indexed="64"/>
      </patternFill>
    </fill>
    <fill>
      <patternFill patternType="solid">
        <fgColor rgb="FFEC7063"/>
        <bgColor indexed="64"/>
      </patternFill>
    </fill>
    <fill>
      <patternFill patternType="solid">
        <fgColor rgb="FFF5B7B1"/>
        <bgColor indexed="64"/>
      </patternFill>
    </fill>
    <fill>
      <patternFill patternType="solid">
        <fgColor rgb="FF82E0AA"/>
        <bgColor indexed="64"/>
      </patternFill>
    </fill>
    <fill>
      <patternFill patternType="solid">
        <fgColor rgb="FFD5F5E3"/>
        <bgColor indexed="64"/>
      </patternFill>
    </fill>
    <fill>
      <patternFill patternType="solid">
        <fgColor theme="0" tint="-0.14999847407452621"/>
        <bgColor indexed="64"/>
      </patternFill>
    </fill>
    <fill>
      <patternFill patternType="solid">
        <fgColor rgb="FFFFFFFF"/>
        <bgColor indexed="64"/>
      </patternFill>
    </fill>
    <fill>
      <patternFill patternType="solid">
        <fgColor rgb="FFD9E1F2"/>
        <bgColor indexed="64"/>
      </patternFill>
    </fill>
    <fill>
      <patternFill patternType="solid">
        <fgColor rgb="FFC6E0B4"/>
        <bgColor indexed="64"/>
      </patternFill>
    </fill>
    <fill>
      <patternFill patternType="solid">
        <fgColor rgb="FFBDD7EE"/>
        <bgColor indexed="64"/>
      </patternFill>
    </fill>
    <fill>
      <patternFill patternType="solid">
        <fgColor indexed="13"/>
        <bgColor indexed="64"/>
      </patternFill>
    </fill>
    <fill>
      <patternFill patternType="solid">
        <fgColor rgb="FF63BE7B"/>
        <bgColor rgb="FF000000"/>
      </patternFill>
    </fill>
    <fill>
      <patternFill patternType="solid">
        <fgColor indexed="15"/>
        <bgColor indexed="64"/>
      </patternFill>
    </fill>
    <fill>
      <patternFill patternType="solid">
        <fgColor rgb="FF6BC182"/>
        <bgColor rgb="FF000000"/>
      </patternFill>
    </fill>
    <fill>
      <patternFill patternType="solid">
        <fgColor rgb="FFABDBB9"/>
        <bgColor rgb="FF000000"/>
      </patternFill>
    </fill>
    <fill>
      <patternFill patternType="solid">
        <fgColor rgb="FFC0E4CC"/>
        <bgColor rgb="FF000000"/>
      </patternFill>
    </fill>
    <fill>
      <patternFill patternType="solid">
        <fgColor rgb="FFE8F4EE"/>
        <bgColor rgb="FF000000"/>
      </patternFill>
    </fill>
    <fill>
      <patternFill patternType="solid">
        <fgColor rgb="FFFCFCFF"/>
        <bgColor rgb="FF000000"/>
      </patternFill>
    </fill>
    <fill>
      <patternFill patternType="solid">
        <fgColor indexed="42"/>
        <bgColor indexed="64"/>
      </patternFill>
    </fill>
    <fill>
      <patternFill patternType="solid">
        <fgColor rgb="FFFFFF00"/>
        <bgColor indexed="64"/>
      </patternFill>
    </fill>
    <fill>
      <patternFill patternType="solid">
        <fgColor rgb="FFFFC000"/>
        <bgColor indexed="64"/>
      </patternFill>
    </fill>
  </fills>
  <borders count="5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rgb="FF8EA9DB"/>
      </top>
      <bottom style="thin">
        <color rgb="FF8EA9DB"/>
      </bottom>
      <diagonal/>
    </border>
    <border>
      <left/>
      <right/>
      <top style="thin">
        <color theme="4" tint="0.39997558519241921"/>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bottom/>
      <diagonal/>
    </border>
    <border>
      <left/>
      <right/>
      <top style="medium">
        <color indexed="64"/>
      </top>
      <bottom style="thin">
        <color indexed="64"/>
      </bottom>
      <diagonal/>
    </border>
    <border>
      <left style="medium">
        <color indexed="64"/>
      </left>
      <right style="thick">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21" fillId="0" borderId="0"/>
    <xf numFmtId="0" fontId="41" fillId="0" borderId="0"/>
    <xf numFmtId="9" fontId="21" fillId="0" borderId="0" applyFont="0" applyFill="0" applyBorder="0" applyAlignment="0" applyProtection="0"/>
    <xf numFmtId="0" fontId="48" fillId="0" borderId="0"/>
  </cellStyleXfs>
  <cellXfs count="214">
    <xf numFmtId="0" fontId="0" fillId="0" borderId="0" xfId="0"/>
    <xf numFmtId="14" fontId="0" fillId="0" borderId="0" xfId="0" applyNumberFormat="1"/>
    <xf numFmtId="0" fontId="13" fillId="33" borderId="10" xfId="0" applyFont="1" applyFill="1" applyBorder="1"/>
    <xf numFmtId="0" fontId="0" fillId="34" borderId="10" xfId="0" applyFill="1" applyBorder="1"/>
    <xf numFmtId="0" fontId="0" fillId="0" borderId="10"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0" xfId="0" applyAlignment="1">
      <alignment horizontal="center" vertical="center"/>
    </xf>
    <xf numFmtId="0" fontId="19" fillId="0" borderId="0" xfId="0" applyFont="1"/>
    <xf numFmtId="0" fontId="20" fillId="0" borderId="0" xfId="0" applyFont="1"/>
    <xf numFmtId="0" fontId="21" fillId="0" borderId="0" xfId="0" applyFont="1"/>
    <xf numFmtId="164" fontId="0" fillId="0" borderId="0" xfId="0" applyNumberFormat="1"/>
    <xf numFmtId="165" fontId="0" fillId="0" borderId="0" xfId="0" applyNumberFormat="1"/>
    <xf numFmtId="0" fontId="22" fillId="0" borderId="0" xfId="0" applyFont="1"/>
    <xf numFmtId="0" fontId="13" fillId="33" borderId="10" xfId="0" applyFont="1" applyFill="1" applyBorder="1" applyAlignment="1">
      <alignment horizontal="center" vertical="center"/>
    </xf>
    <xf numFmtId="9" fontId="0" fillId="0" borderId="0" xfId="0" applyNumberFormat="1"/>
    <xf numFmtId="0" fontId="0" fillId="36" borderId="0" xfId="0" applyFill="1"/>
    <xf numFmtId="0" fontId="13" fillId="38" borderId="0" xfId="0" applyFont="1" applyFill="1"/>
    <xf numFmtId="0" fontId="0" fillId="39" borderId="0" xfId="0" applyFill="1"/>
    <xf numFmtId="9" fontId="0" fillId="39" borderId="0" xfId="0" applyNumberFormat="1" applyFill="1"/>
    <xf numFmtId="0" fontId="24" fillId="0" borderId="0" xfId="0" applyFont="1" applyAlignment="1">
      <alignment horizontal="left" vertical="top"/>
    </xf>
    <xf numFmtId="0" fontId="0" fillId="38" borderId="0" xfId="0" applyFill="1"/>
    <xf numFmtId="0" fontId="13" fillId="0" borderId="0" xfId="0" applyFont="1"/>
    <xf numFmtId="0" fontId="16" fillId="39" borderId="0" xfId="0" applyFont="1" applyFill="1"/>
    <xf numFmtId="0" fontId="24" fillId="35" borderId="0" xfId="0" applyFont="1" applyFill="1"/>
    <xf numFmtId="164" fontId="0" fillId="40" borderId="0" xfId="0" applyNumberFormat="1" applyFill="1"/>
    <xf numFmtId="0" fontId="0" fillId="40" borderId="0" xfId="0" applyFill="1"/>
    <xf numFmtId="0" fontId="0" fillId="41" borderId="0" xfId="0" applyFill="1"/>
    <xf numFmtId="164" fontId="0" fillId="41" borderId="0" xfId="0" applyNumberFormat="1" applyFill="1"/>
    <xf numFmtId="0" fontId="0" fillId="42" borderId="0" xfId="0" applyFill="1"/>
    <xf numFmtId="0" fontId="0" fillId="43" borderId="0" xfId="0" applyFill="1"/>
    <xf numFmtId="0" fontId="13" fillId="33" borderId="11" xfId="0" applyFont="1" applyFill="1" applyBorder="1" applyAlignment="1">
      <alignment horizontal="center" vertical="center"/>
    </xf>
    <xf numFmtId="166" fontId="0" fillId="36" borderId="0" xfId="0" applyNumberFormat="1" applyFill="1"/>
    <xf numFmtId="166" fontId="0" fillId="0" borderId="0" xfId="0" applyNumberFormat="1"/>
    <xf numFmtId="167" fontId="0" fillId="0" borderId="0" xfId="0" applyNumberFormat="1"/>
    <xf numFmtId="2" fontId="0" fillId="34" borderId="10" xfId="0" applyNumberFormat="1" applyFill="1" applyBorder="1"/>
    <xf numFmtId="2" fontId="0" fillId="34" borderId="11" xfId="0" applyNumberFormat="1" applyFill="1" applyBorder="1"/>
    <xf numFmtId="2" fontId="0" fillId="0" borderId="10" xfId="0" applyNumberFormat="1" applyBorder="1"/>
    <xf numFmtId="2" fontId="0" fillId="0" borderId="11" xfId="0" applyNumberFormat="1" applyBorder="1"/>
    <xf numFmtId="0" fontId="17" fillId="0" borderId="0" xfId="0" applyFont="1"/>
    <xf numFmtId="0" fontId="16" fillId="0" borderId="0" xfId="0" applyFont="1"/>
    <xf numFmtId="0" fontId="28" fillId="0" borderId="0" xfId="0" applyFont="1"/>
    <xf numFmtId="168" fontId="21" fillId="0" borderId="0" xfId="0" applyNumberFormat="1" applyFont="1"/>
    <xf numFmtId="1" fontId="21" fillId="0" borderId="0" xfId="0" applyNumberFormat="1" applyFont="1"/>
    <xf numFmtId="1" fontId="29" fillId="0" borderId="0" xfId="0" applyNumberFormat="1" applyFont="1"/>
    <xf numFmtId="1" fontId="0" fillId="0" borderId="0" xfId="0" applyNumberFormat="1"/>
    <xf numFmtId="1" fontId="0" fillId="45" borderId="0" xfId="0" applyNumberFormat="1" applyFill="1"/>
    <xf numFmtId="1" fontId="30" fillId="0" borderId="0" xfId="0" applyNumberFormat="1" applyFont="1"/>
    <xf numFmtId="0" fontId="0" fillId="47" borderId="0" xfId="0" applyFill="1"/>
    <xf numFmtId="1" fontId="29" fillId="47" borderId="0" xfId="0" applyNumberFormat="1" applyFont="1" applyFill="1"/>
    <xf numFmtId="0" fontId="13" fillId="37" borderId="10" xfId="0" applyFont="1" applyFill="1" applyBorder="1" applyAlignment="1">
      <alignment horizontal="center" vertical="center"/>
    </xf>
    <xf numFmtId="0" fontId="27" fillId="37" borderId="31" xfId="0" applyFont="1" applyFill="1" applyBorder="1" applyAlignment="1">
      <alignment horizontal="center" vertical="center"/>
    </xf>
    <xf numFmtId="0" fontId="31" fillId="37" borderId="0" xfId="0" applyFont="1" applyFill="1" applyAlignment="1">
      <alignment horizontal="center" vertical="center"/>
    </xf>
    <xf numFmtId="0" fontId="0" fillId="48" borderId="0" xfId="0" applyFill="1"/>
    <xf numFmtId="0" fontId="28" fillId="0" borderId="29" xfId="0" applyFont="1" applyBorder="1"/>
    <xf numFmtId="0" fontId="36" fillId="0" borderId="46" xfId="0" applyFont="1" applyBorder="1"/>
    <xf numFmtId="0" fontId="38" fillId="0" borderId="0" xfId="43" applyFont="1"/>
    <xf numFmtId="0" fontId="39" fillId="0" borderId="0" xfId="43" applyFont="1"/>
    <xf numFmtId="0" fontId="40" fillId="0" borderId="0" xfId="43" applyFont="1"/>
    <xf numFmtId="0" fontId="32" fillId="0" borderId="33" xfId="43" applyFont="1" applyBorder="1" applyAlignment="1">
      <alignment horizontal="center"/>
    </xf>
    <xf numFmtId="0" fontId="20" fillId="0" borderId="33" xfId="43" applyFont="1" applyBorder="1" applyAlignment="1">
      <alignment horizontal="center"/>
    </xf>
    <xf numFmtId="0" fontId="21" fillId="0" borderId="0" xfId="43"/>
    <xf numFmtId="0" fontId="38" fillId="0" borderId="12" xfId="43" applyFont="1" applyBorder="1"/>
    <xf numFmtId="0" fontId="38" fillId="0" borderId="13" xfId="43" applyFont="1" applyBorder="1"/>
    <xf numFmtId="0" fontId="38" fillId="0" borderId="14" xfId="43" applyFont="1" applyBorder="1"/>
    <xf numFmtId="169" fontId="44" fillId="49" borderId="34" xfId="44" applyNumberFormat="1" applyFont="1" applyFill="1" applyBorder="1" applyAlignment="1">
      <alignment horizontal="center" vertical="center"/>
    </xf>
    <xf numFmtId="10" fontId="38" fillId="0" borderId="35" xfId="43" applyNumberFormat="1" applyFont="1" applyBorder="1"/>
    <xf numFmtId="0" fontId="38" fillId="0" borderId="35" xfId="43" applyFont="1" applyBorder="1"/>
    <xf numFmtId="0" fontId="38" fillId="0" borderId="15" xfId="43" applyFont="1" applyBorder="1"/>
    <xf numFmtId="0" fontId="38" fillId="0" borderId="16" xfId="43" applyFont="1" applyBorder="1"/>
    <xf numFmtId="0" fontId="40" fillId="49" borderId="36" xfId="44" applyFont="1" applyFill="1" applyBorder="1" applyAlignment="1">
      <alignment horizontal="center" vertical="center"/>
    </xf>
    <xf numFmtId="10" fontId="46" fillId="49" borderId="36" xfId="44" applyNumberFormat="1" applyFont="1" applyFill="1" applyBorder="1" applyAlignment="1">
      <alignment horizontal="center"/>
    </xf>
    <xf numFmtId="0" fontId="38" fillId="51" borderId="36" xfId="44" applyFont="1" applyFill="1" applyBorder="1" applyAlignment="1">
      <alignment horizontal="center"/>
    </xf>
    <xf numFmtId="0" fontId="40" fillId="51" borderId="36" xfId="44" applyFont="1" applyFill="1" applyBorder="1" applyAlignment="1">
      <alignment horizontal="center"/>
    </xf>
    <xf numFmtId="10" fontId="38" fillId="51" borderId="36" xfId="44" applyNumberFormat="1" applyFont="1" applyFill="1" applyBorder="1" applyAlignment="1">
      <alignment horizontal="center"/>
    </xf>
    <xf numFmtId="0" fontId="38" fillId="0" borderId="37" xfId="43" applyFont="1" applyBorder="1"/>
    <xf numFmtId="4" fontId="38" fillId="0" borderId="37" xfId="43" applyNumberFormat="1" applyFont="1" applyBorder="1"/>
    <xf numFmtId="10" fontId="38" fillId="0" borderId="37" xfId="43" applyNumberFormat="1" applyFont="1" applyBorder="1"/>
    <xf numFmtId="10" fontId="47" fillId="49" borderId="47" xfId="45" applyNumberFormat="1" applyFont="1" applyFill="1" applyBorder="1" applyAlignment="1">
      <alignment horizontal="center"/>
    </xf>
    <xf numFmtId="169" fontId="38" fillId="51" borderId="36" xfId="44" applyNumberFormat="1" applyFont="1" applyFill="1" applyBorder="1" applyAlignment="1">
      <alignment horizontal="center"/>
    </xf>
    <xf numFmtId="0" fontId="38" fillId="0" borderId="38" xfId="43" applyFont="1" applyBorder="1"/>
    <xf numFmtId="10" fontId="38" fillId="0" borderId="0" xfId="43" applyNumberFormat="1" applyFont="1"/>
    <xf numFmtId="0" fontId="46" fillId="49" borderId="33" xfId="46" applyFont="1" applyFill="1" applyBorder="1" applyAlignment="1">
      <alignment horizontal="center"/>
    </xf>
    <xf numFmtId="10" fontId="38" fillId="0" borderId="33" xfId="45" applyNumberFormat="1" applyFont="1" applyBorder="1"/>
    <xf numFmtId="0" fontId="40" fillId="0" borderId="0" xfId="43" applyFont="1" applyAlignment="1">
      <alignment horizontal="center" vertical="center"/>
    </xf>
    <xf numFmtId="0" fontId="38" fillId="0" borderId="0" xfId="43" applyFont="1" applyAlignment="1">
      <alignment horizontal="center"/>
    </xf>
    <xf numFmtId="0" fontId="49" fillId="0" borderId="0" xfId="43" applyFont="1" applyAlignment="1">
      <alignment horizontal="center" vertical="center"/>
    </xf>
    <xf numFmtId="164" fontId="38" fillId="0" borderId="0" xfId="43" applyNumberFormat="1" applyFont="1"/>
    <xf numFmtId="170" fontId="38" fillId="0" borderId="0" xfId="43" applyNumberFormat="1" applyFont="1"/>
    <xf numFmtId="10" fontId="38" fillId="0" borderId="33" xfId="43" applyNumberFormat="1" applyFont="1" applyBorder="1"/>
    <xf numFmtId="171" fontId="38" fillId="0" borderId="0" xfId="45" applyNumberFormat="1" applyFont="1"/>
    <xf numFmtId="10" fontId="38" fillId="58" borderId="0" xfId="43" applyNumberFormat="1" applyFont="1" applyFill="1"/>
    <xf numFmtId="0" fontId="38" fillId="0" borderId="17" xfId="43" applyFont="1" applyBorder="1"/>
    <xf numFmtId="0" fontId="38" fillId="0" borderId="18" xfId="43" applyFont="1" applyBorder="1"/>
    <xf numFmtId="166" fontId="38" fillId="0" borderId="18" xfId="43" applyNumberFormat="1" applyFont="1" applyBorder="1"/>
    <xf numFmtId="0" fontId="38" fillId="0" borderId="19" xfId="43" applyFont="1" applyBorder="1"/>
    <xf numFmtId="10" fontId="47" fillId="49" borderId="40" xfId="44" applyNumberFormat="1" applyFont="1" applyFill="1" applyBorder="1" applyAlignment="1">
      <alignment horizontal="center"/>
    </xf>
    <xf numFmtId="166" fontId="38" fillId="0" borderId="0" xfId="43" applyNumberFormat="1" applyFont="1"/>
    <xf numFmtId="10" fontId="47" fillId="49" borderId="48" xfId="45" applyNumberFormat="1" applyFont="1" applyFill="1" applyBorder="1" applyAlignment="1">
      <alignment horizontal="center"/>
    </xf>
    <xf numFmtId="0" fontId="44" fillId="0" borderId="20" xfId="43" applyFont="1" applyBorder="1" applyAlignment="1">
      <alignment horizontal="right"/>
    </xf>
    <xf numFmtId="10" fontId="46" fillId="49" borderId="33" xfId="45" applyNumberFormat="1" applyFont="1" applyFill="1" applyBorder="1" applyAlignment="1">
      <alignment horizontal="center"/>
    </xf>
    <xf numFmtId="170" fontId="38" fillId="0" borderId="13" xfId="43" applyNumberFormat="1" applyFont="1" applyBorder="1"/>
    <xf numFmtId="170" fontId="38" fillId="0" borderId="14" xfId="43" applyNumberFormat="1" applyFont="1" applyBorder="1"/>
    <xf numFmtId="170" fontId="38" fillId="0" borderId="16" xfId="43" applyNumberFormat="1" applyFont="1" applyBorder="1"/>
    <xf numFmtId="0" fontId="40" fillId="0" borderId="0" xfId="43" applyFont="1" applyAlignment="1">
      <alignment horizontal="center"/>
    </xf>
    <xf numFmtId="0" fontId="40" fillId="49" borderId="33" xfId="44" applyFont="1" applyFill="1" applyBorder="1" applyAlignment="1">
      <alignment horizontal="right"/>
    </xf>
    <xf numFmtId="10" fontId="46" fillId="49" borderId="33" xfId="44" applyNumberFormat="1" applyFont="1" applyFill="1" applyBorder="1" applyAlignment="1">
      <alignment horizontal="center"/>
    </xf>
    <xf numFmtId="4" fontId="38" fillId="0" borderId="0" xfId="43" applyNumberFormat="1" applyFont="1"/>
    <xf numFmtId="0" fontId="44" fillId="0" borderId="0" xfId="43" applyFont="1"/>
    <xf numFmtId="0" fontId="40" fillId="0" borderId="41" xfId="43" applyFont="1" applyBorder="1" applyAlignment="1">
      <alignment horizontal="center"/>
    </xf>
    <xf numFmtId="0" fontId="40" fillId="0" borderId="42" xfId="43" applyFont="1" applyBorder="1" applyAlignment="1">
      <alignment horizontal="center"/>
    </xf>
    <xf numFmtId="10" fontId="40" fillId="0" borderId="15" xfId="43" applyNumberFormat="1" applyFont="1" applyBorder="1"/>
    <xf numFmtId="10" fontId="38" fillId="0" borderId="15" xfId="43" applyNumberFormat="1" applyFont="1" applyBorder="1"/>
    <xf numFmtId="10" fontId="38" fillId="0" borderId="17" xfId="43" applyNumberFormat="1" applyFont="1" applyBorder="1"/>
    <xf numFmtId="168" fontId="42" fillId="0" borderId="34" xfId="44" applyNumberFormat="1" applyFont="1" applyBorder="1" applyAlignment="1">
      <alignment horizontal="center"/>
    </xf>
    <xf numFmtId="10" fontId="38" fillId="0" borderId="36" xfId="45" applyNumberFormat="1" applyFont="1" applyBorder="1" applyAlignment="1">
      <alignment horizontal="center"/>
    </xf>
    <xf numFmtId="10" fontId="38" fillId="0" borderId="49" xfId="45" applyNumberFormat="1" applyFont="1" applyBorder="1" applyAlignment="1">
      <alignment horizontal="center"/>
    </xf>
    <xf numFmtId="0" fontId="38" fillId="0" borderId="33" xfId="43" applyFont="1" applyBorder="1"/>
    <xf numFmtId="10" fontId="38" fillId="0" borderId="38" xfId="43" applyNumberFormat="1" applyFont="1" applyBorder="1"/>
    <xf numFmtId="168" fontId="42" fillId="49" borderId="44" xfId="46" applyNumberFormat="1" applyFont="1" applyFill="1" applyBorder="1" applyAlignment="1">
      <alignment horizontal="center"/>
    </xf>
    <xf numFmtId="0" fontId="42" fillId="49" borderId="50" xfId="46" applyFont="1" applyFill="1" applyBorder="1" applyAlignment="1">
      <alignment horizontal="center"/>
    </xf>
    <xf numFmtId="0" fontId="44" fillId="0" borderId="12" xfId="46" applyFont="1" applyBorder="1" applyAlignment="1">
      <alignment horizontal="center"/>
    </xf>
    <xf numFmtId="0" fontId="46" fillId="49" borderId="44" xfId="46" applyFont="1" applyFill="1" applyBorder="1" applyAlignment="1">
      <alignment horizontal="center"/>
    </xf>
    <xf numFmtId="0" fontId="46" fillId="49" borderId="51" xfId="46" applyFont="1" applyFill="1" applyBorder="1" applyAlignment="1">
      <alignment horizontal="center"/>
    </xf>
    <xf numFmtId="0" fontId="46" fillId="49" borderId="43" xfId="46" applyFont="1" applyFill="1" applyBorder="1" applyAlignment="1">
      <alignment horizontal="center"/>
    </xf>
    <xf numFmtId="169" fontId="44" fillId="49" borderId="45" xfId="44" applyNumberFormat="1" applyFont="1" applyFill="1" applyBorder="1" applyAlignment="1">
      <alignment horizontal="center"/>
    </xf>
    <xf numFmtId="0" fontId="40" fillId="49" borderId="33" xfId="44" applyFont="1" applyFill="1" applyBorder="1" applyAlignment="1">
      <alignment horizontal="center"/>
    </xf>
    <xf numFmtId="0" fontId="40" fillId="49" borderId="33" xfId="44" applyFont="1" applyFill="1" applyBorder="1" applyAlignment="1">
      <alignment horizontal="center" wrapText="1"/>
    </xf>
    <xf numFmtId="10" fontId="40" fillId="0" borderId="34" xfId="43" applyNumberFormat="1" applyFont="1" applyBorder="1"/>
    <xf numFmtId="10" fontId="38" fillId="0" borderId="23" xfId="43" applyNumberFormat="1" applyFont="1" applyBorder="1"/>
    <xf numFmtId="10" fontId="38" fillId="0" borderId="34" xfId="43" applyNumberFormat="1" applyFont="1" applyBorder="1"/>
    <xf numFmtId="0" fontId="40" fillId="0" borderId="33" xfId="44" applyFont="1" applyBorder="1" applyAlignment="1">
      <alignment horizontal="right"/>
    </xf>
    <xf numFmtId="10" fontId="38" fillId="0" borderId="45" xfId="43" applyNumberFormat="1" applyFont="1" applyBorder="1"/>
    <xf numFmtId="10" fontId="40" fillId="0" borderId="39" xfId="43" applyNumberFormat="1" applyFont="1" applyBorder="1"/>
    <xf numFmtId="10" fontId="38" fillId="0" borderId="39" xfId="43" applyNumberFormat="1" applyFont="1" applyBorder="1"/>
    <xf numFmtId="10" fontId="50" fillId="49" borderId="36" xfId="46" applyNumberFormat="1" applyFont="1" applyFill="1" applyBorder="1"/>
    <xf numFmtId="0" fontId="53" fillId="0" borderId="18" xfId="43" applyFont="1" applyBorder="1" applyAlignment="1">
      <alignment horizontal="center"/>
    </xf>
    <xf numFmtId="0" fontId="53" fillId="0" borderId="0" xfId="43" applyFont="1" applyAlignment="1">
      <alignment horizontal="center"/>
    </xf>
    <xf numFmtId="0" fontId="45" fillId="0" borderId="33" xfId="44" applyFont="1" applyBorder="1" applyAlignment="1">
      <alignment horizontal="center"/>
    </xf>
    <xf numFmtId="0" fontId="37" fillId="0" borderId="33" xfId="43" applyFont="1" applyBorder="1"/>
    <xf numFmtId="10" fontId="30" fillId="0" borderId="33" xfId="42" applyNumberFormat="1" applyFont="1" applyBorder="1"/>
    <xf numFmtId="10" fontId="30" fillId="50" borderId="33" xfId="42" applyNumberFormat="1" applyFont="1" applyFill="1" applyBorder="1"/>
    <xf numFmtId="10" fontId="30" fillId="52" borderId="33" xfId="42" applyNumberFormat="1" applyFont="1" applyFill="1" applyBorder="1"/>
    <xf numFmtId="10" fontId="30" fillId="53" borderId="33" xfId="42" applyNumberFormat="1" applyFont="1" applyFill="1" applyBorder="1"/>
    <xf numFmtId="10" fontId="30" fillId="54" borderId="33" xfId="42" applyNumberFormat="1" applyFont="1" applyFill="1" applyBorder="1"/>
    <xf numFmtId="10" fontId="30" fillId="55" borderId="33" xfId="42" applyNumberFormat="1" applyFont="1" applyFill="1" applyBorder="1"/>
    <xf numFmtId="10" fontId="30" fillId="56" borderId="33" xfId="42" applyNumberFormat="1" applyFont="1" applyFill="1" applyBorder="1"/>
    <xf numFmtId="169" fontId="44" fillId="49" borderId="33" xfId="44" applyNumberFormat="1" applyFont="1" applyFill="1" applyBorder="1" applyAlignment="1">
      <alignment horizontal="center" vertical="center"/>
    </xf>
    <xf numFmtId="169" fontId="38" fillId="0" borderId="33" xfId="45" applyNumberFormat="1" applyFont="1" applyBorder="1"/>
    <xf numFmtId="165" fontId="21" fillId="0" borderId="33" xfId="43" applyNumberFormat="1" applyBorder="1" applyAlignment="1">
      <alignment horizontal="center"/>
    </xf>
    <xf numFmtId="0" fontId="38" fillId="57" borderId="33" xfId="44" applyFont="1" applyFill="1" applyBorder="1" applyAlignment="1">
      <alignment horizontal="center"/>
    </xf>
    <xf numFmtId="10" fontId="38" fillId="57" borderId="33" xfId="45" applyNumberFormat="1" applyFont="1" applyFill="1" applyBorder="1"/>
    <xf numFmtId="10" fontId="38" fillId="57" borderId="33" xfId="45" applyNumberFormat="1" applyFont="1" applyFill="1" applyBorder="1" applyAlignment="1">
      <alignment horizontal="center" vertical="center"/>
    </xf>
    <xf numFmtId="10" fontId="38" fillId="49" borderId="33" xfId="44" applyNumberFormat="1" applyFont="1" applyFill="1" applyBorder="1"/>
    <xf numFmtId="0" fontId="46" fillId="49" borderId="33" xfId="45" applyNumberFormat="1" applyFont="1" applyFill="1" applyBorder="1" applyAlignment="1">
      <alignment horizontal="center"/>
    </xf>
    <xf numFmtId="10" fontId="38" fillId="0" borderId="52" xfId="43" applyNumberFormat="1" applyFont="1" applyBorder="1"/>
    <xf numFmtId="10" fontId="38" fillId="0" borderId="53" xfId="43" applyNumberFormat="1" applyFont="1" applyBorder="1"/>
    <xf numFmtId="10" fontId="38" fillId="0" borderId="54" xfId="43" applyNumberFormat="1" applyFont="1" applyBorder="1"/>
    <xf numFmtId="0" fontId="28" fillId="0" borderId="27" xfId="0" applyFont="1" applyBorder="1"/>
    <xf numFmtId="0" fontId="28" fillId="0" borderId="30" xfId="0" applyFont="1" applyBorder="1"/>
    <xf numFmtId="1" fontId="38" fillId="0" borderId="37" xfId="43" applyNumberFormat="1" applyFont="1" applyBorder="1"/>
    <xf numFmtId="168" fontId="38" fillId="59" borderId="0" xfId="43" applyNumberFormat="1" applyFont="1" applyFill="1"/>
    <xf numFmtId="0" fontId="53" fillId="0" borderId="0" xfId="43" applyFont="1"/>
    <xf numFmtId="3" fontId="38" fillId="0" borderId="37" xfId="43" applyNumberFormat="1" applyFont="1" applyBorder="1"/>
    <xf numFmtId="10" fontId="47" fillId="49" borderId="48" xfId="45" applyNumberFormat="1" applyFont="1" applyFill="1" applyBorder="1" applyAlignment="1">
      <alignment horizontal="right"/>
    </xf>
    <xf numFmtId="0" fontId="20" fillId="0" borderId="33" xfId="43" applyFont="1" applyBorder="1" applyAlignment="1">
      <alignment horizontal="center"/>
    </xf>
    <xf numFmtId="0" fontId="0" fillId="0" borderId="0" xfId="0" applyFill="1" applyBorder="1" applyAlignment="1"/>
    <xf numFmtId="0" fontId="0" fillId="0" borderId="29" xfId="0" applyFill="1" applyBorder="1" applyAlignment="1"/>
    <xf numFmtId="0" fontId="54" fillId="0" borderId="46" xfId="0" applyFont="1" applyFill="1" applyBorder="1" applyAlignment="1">
      <alignment horizontal="center"/>
    </xf>
    <xf numFmtId="0" fontId="54" fillId="0" borderId="46" xfId="0" applyFont="1" applyFill="1" applyBorder="1" applyAlignment="1">
      <alignment horizontal="centerContinuous"/>
    </xf>
    <xf numFmtId="168" fontId="0" fillId="0" borderId="0" xfId="0" applyNumberFormat="1"/>
    <xf numFmtId="2" fontId="0" fillId="0" borderId="0" xfId="0" applyNumberFormat="1"/>
    <xf numFmtId="0" fontId="16" fillId="36" borderId="0" xfId="0" applyFont="1" applyFill="1"/>
    <xf numFmtId="0" fontId="0" fillId="0" borderId="0" xfId="0" applyBorder="1"/>
    <xf numFmtId="0" fontId="16" fillId="36" borderId="0" xfId="0" applyFont="1" applyFill="1" applyBorder="1"/>
    <xf numFmtId="0" fontId="16" fillId="0" borderId="0" xfId="0" applyFont="1" applyFill="1"/>
    <xf numFmtId="10" fontId="38" fillId="0" borderId="0" xfId="45" applyNumberFormat="1" applyFont="1" applyBorder="1"/>
    <xf numFmtId="10" fontId="38" fillId="0" borderId="0" xfId="43" applyNumberFormat="1" applyFont="1" applyBorder="1"/>
    <xf numFmtId="0" fontId="16" fillId="36" borderId="18" xfId="0" applyFont="1" applyFill="1" applyBorder="1" applyAlignment="1">
      <alignment horizontal="center" vertical="center"/>
    </xf>
    <xf numFmtId="168" fontId="0" fillId="0" borderId="18" xfId="0" applyNumberFormat="1" applyBorder="1"/>
    <xf numFmtId="0" fontId="16" fillId="0" borderId="20" xfId="0" applyFont="1" applyBorder="1" applyAlignment="1">
      <alignment horizontal="center"/>
    </xf>
    <xf numFmtId="0" fontId="16" fillId="0" borderId="21" xfId="0" applyFont="1" applyBorder="1" applyAlignment="1">
      <alignment horizontal="center"/>
    </xf>
    <xf numFmtId="0" fontId="16" fillId="0" borderId="22" xfId="0" applyFont="1" applyBorder="1" applyAlignment="1">
      <alignment horizontal="center"/>
    </xf>
    <xf numFmtId="0" fontId="23" fillId="37" borderId="12" xfId="0" applyFont="1" applyFill="1" applyBorder="1" applyAlignment="1">
      <alignment horizontal="center" vertical="center"/>
    </xf>
    <xf numFmtId="0" fontId="23" fillId="37" borderId="13" xfId="0" applyFont="1" applyFill="1" applyBorder="1" applyAlignment="1">
      <alignment horizontal="center" vertical="center"/>
    </xf>
    <xf numFmtId="0" fontId="23" fillId="37" borderId="14" xfId="0" applyFont="1" applyFill="1" applyBorder="1" applyAlignment="1">
      <alignment horizontal="center" vertical="center"/>
    </xf>
    <xf numFmtId="0" fontId="23" fillId="37" borderId="17" xfId="0" applyFont="1" applyFill="1" applyBorder="1" applyAlignment="1">
      <alignment horizontal="center" vertical="center"/>
    </xf>
    <xf numFmtId="0" fontId="23" fillId="37" borderId="18" xfId="0" applyFont="1" applyFill="1" applyBorder="1" applyAlignment="1">
      <alignment horizontal="center" vertical="center"/>
    </xf>
    <xf numFmtId="0" fontId="23" fillId="37" borderId="19" xfId="0" applyFont="1" applyFill="1" applyBorder="1" applyAlignment="1">
      <alignment horizontal="center" vertical="center"/>
    </xf>
    <xf numFmtId="0" fontId="16" fillId="0" borderId="20" xfId="0" applyFont="1" applyBorder="1" applyAlignment="1">
      <alignment horizontal="center" vertical="center"/>
    </xf>
    <xf numFmtId="0" fontId="16" fillId="0" borderId="21" xfId="0" applyFont="1" applyBorder="1" applyAlignment="1">
      <alignment horizontal="center" vertical="center"/>
    </xf>
    <xf numFmtId="0" fontId="16" fillId="0" borderId="22" xfId="0" applyFont="1" applyBorder="1" applyAlignment="1">
      <alignment horizontal="center" vertical="center"/>
    </xf>
    <xf numFmtId="0" fontId="0" fillId="44" borderId="23" xfId="0" applyFill="1" applyBorder="1" applyAlignment="1">
      <alignment horizontal="left" vertical="center" wrapText="1"/>
    </xf>
    <xf numFmtId="0" fontId="0" fillId="44" borderId="24" xfId="0" applyFill="1" applyBorder="1" applyAlignment="1">
      <alignment horizontal="left" vertical="center" wrapText="1"/>
    </xf>
    <xf numFmtId="0" fontId="0" fillId="44" borderId="25" xfId="0" applyFill="1" applyBorder="1" applyAlignment="1">
      <alignment horizontal="left" vertical="center" wrapText="1"/>
    </xf>
    <xf numFmtId="0" fontId="0" fillId="44" borderId="26" xfId="0" applyFill="1" applyBorder="1" applyAlignment="1">
      <alignment horizontal="left" vertical="center" wrapText="1"/>
    </xf>
    <xf numFmtId="0" fontId="0" fillId="44" borderId="0" xfId="0" applyFill="1" applyAlignment="1">
      <alignment horizontal="left" vertical="center" wrapText="1"/>
    </xf>
    <xf numFmtId="0" fontId="0" fillId="44" borderId="27" xfId="0" applyFill="1" applyBorder="1" applyAlignment="1">
      <alignment horizontal="left" vertical="center" wrapText="1"/>
    </xf>
    <xf numFmtId="0" fontId="0" fillId="44" borderId="28" xfId="0" applyFill="1" applyBorder="1" applyAlignment="1">
      <alignment horizontal="left" vertical="center" wrapText="1"/>
    </xf>
    <xf numFmtId="0" fontId="0" fillId="44" borderId="29" xfId="0" applyFill="1" applyBorder="1" applyAlignment="1">
      <alignment horizontal="left" vertical="center" wrapText="1"/>
    </xf>
    <xf numFmtId="0" fontId="0" fillId="44" borderId="30" xfId="0" applyFill="1" applyBorder="1" applyAlignment="1">
      <alignment horizontal="left" vertical="center" wrapText="1"/>
    </xf>
    <xf numFmtId="0" fontId="16" fillId="46" borderId="32" xfId="0" applyFont="1" applyFill="1" applyBorder="1" applyAlignment="1">
      <alignment horizontal="center"/>
    </xf>
    <xf numFmtId="0" fontId="20" fillId="0" borderId="33" xfId="43" applyFont="1" applyBorder="1" applyAlignment="1">
      <alignment horizontal="center"/>
    </xf>
    <xf numFmtId="169" fontId="33" fillId="49" borderId="23" xfId="44" applyNumberFormat="1" applyFont="1" applyFill="1" applyBorder="1" applyAlignment="1">
      <alignment horizontal="center"/>
    </xf>
    <xf numFmtId="169" fontId="33" fillId="49" borderId="24" xfId="44" applyNumberFormat="1" applyFont="1" applyFill="1" applyBorder="1" applyAlignment="1">
      <alignment horizontal="center"/>
    </xf>
    <xf numFmtId="169" fontId="33" fillId="49" borderId="25" xfId="44" applyNumberFormat="1" applyFont="1" applyFill="1" applyBorder="1" applyAlignment="1">
      <alignment horizontal="center"/>
    </xf>
    <xf numFmtId="169" fontId="53" fillId="59" borderId="0" xfId="43" applyNumberFormat="1" applyFont="1" applyFill="1" applyAlignment="1">
      <alignment horizontal="left"/>
    </xf>
    <xf numFmtId="0" fontId="53" fillId="59" borderId="0" xfId="43" applyFont="1" applyFill="1" applyAlignment="1">
      <alignment horizontal="left"/>
    </xf>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ny_dane4" xfId="44" xr:uid="{CB4A9ED7-9E55-4744-89D6-168405B5DCE9}"/>
    <cellStyle name="Normalny_dane4b" xfId="46" xr:uid="{3D48D556-9F4D-4EEB-90A8-22B3E59AEDCE}"/>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 name="常规 2" xfId="43" xr:uid="{41BCCC61-3F67-44B2-965C-6E9123EF576A}"/>
    <cellStyle name="百分比 2" xfId="45" xr:uid="{A6131A34-C8AD-45F3-BACD-AEB7DD491F60}"/>
  </cellStyles>
  <dxfs count="2">
    <dxf>
      <numFmt numFmtId="19" formatCode="dd/mm/yyyy"/>
    </dxf>
    <dxf>
      <alignment horizontal="center" vertical="center" textRotation="0" wrapText="0" indent="0" justifyLastLine="0" shrinkToFit="0" readingOrder="0"/>
    </dxf>
  </dxfs>
  <tableStyles count="0" defaultTableStyle="TableStyleMedium2" defaultPivotStyle="PivotStyleLight16"/>
  <colors>
    <mruColors>
      <color rgb="FFABEBC6"/>
      <color rgb="FFA3E4D7"/>
      <color rgb="FFE74C3C"/>
      <color rgb="FFD5F5E3"/>
      <color rgb="FF82E0AA"/>
      <color rgb="FFF5B7B1"/>
      <color rgb="FFEC7063"/>
      <color rgb="FFF1948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AAPL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'29-Mar-23'!$R$3:$R$13</c:f>
              <c:numCache>
                <c:formatCode>General</c:formatCode>
                <c:ptCount val="11"/>
                <c:pt idx="0">
                  <c:v>0</c:v>
                </c:pt>
                <c:pt idx="1">
                  <c:v>0</c:v>
                </c:pt>
                <c:pt idx="2">
                  <c:v>0</c:v>
                </c:pt>
                <c:pt idx="3">
                  <c:v>0</c:v>
                </c:pt>
                <c:pt idx="4">
                  <c:v>1</c:v>
                </c:pt>
                <c:pt idx="5">
                  <c:v>12</c:v>
                </c:pt>
                <c:pt idx="6">
                  <c:v>21</c:v>
                </c:pt>
                <c:pt idx="7">
                  <c:v>1</c:v>
                </c:pt>
                <c:pt idx="8">
                  <c:v>0</c:v>
                </c:pt>
                <c:pt idx="9">
                  <c:v>0</c:v>
                </c:pt>
                <c:pt idx="10">
                  <c:v>0</c:v>
                </c:pt>
              </c:numCache>
            </c:numRef>
          </c:val>
          <c:extLst>
            <c:ext xmlns:c16="http://schemas.microsoft.com/office/drawing/2014/chart" uri="{C3380CC4-5D6E-409C-BE32-E72D297353CC}">
              <c16:uniqueId val="{00000000-93EB-44DD-911C-6FB4C78E244B}"/>
            </c:ext>
          </c:extLst>
        </c:ser>
        <c:dLbls>
          <c:showLegendKey val="0"/>
          <c:showVal val="0"/>
          <c:showCatName val="0"/>
          <c:showSerName val="0"/>
          <c:showPercent val="0"/>
          <c:showBubbleSize val="0"/>
        </c:dLbls>
        <c:gapWidth val="219"/>
        <c:overlap val="-27"/>
        <c:axId val="1914027727"/>
        <c:axId val="1914030639"/>
      </c:barChart>
      <c:catAx>
        <c:axId val="191402772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4030639"/>
        <c:crosses val="autoZero"/>
        <c:auto val="1"/>
        <c:lblAlgn val="ctr"/>
        <c:lblOffset val="100"/>
        <c:noMultiLvlLbl val="0"/>
      </c:catAx>
      <c:valAx>
        <c:axId val="19140306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4027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AMZN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'29-Mar-23'!$X$3:$X$13</c:f>
              <c:numCache>
                <c:formatCode>General</c:formatCode>
                <c:ptCount val="11"/>
                <c:pt idx="0">
                  <c:v>0</c:v>
                </c:pt>
                <c:pt idx="1">
                  <c:v>0</c:v>
                </c:pt>
                <c:pt idx="2">
                  <c:v>0</c:v>
                </c:pt>
                <c:pt idx="3">
                  <c:v>0</c:v>
                </c:pt>
                <c:pt idx="4">
                  <c:v>0</c:v>
                </c:pt>
                <c:pt idx="5">
                  <c:v>13</c:v>
                </c:pt>
                <c:pt idx="6">
                  <c:v>22</c:v>
                </c:pt>
                <c:pt idx="7">
                  <c:v>0</c:v>
                </c:pt>
                <c:pt idx="8">
                  <c:v>0</c:v>
                </c:pt>
                <c:pt idx="9">
                  <c:v>0</c:v>
                </c:pt>
                <c:pt idx="10">
                  <c:v>0</c:v>
                </c:pt>
              </c:numCache>
            </c:numRef>
          </c:val>
          <c:extLst>
            <c:ext xmlns:c16="http://schemas.microsoft.com/office/drawing/2014/chart" uri="{C3380CC4-5D6E-409C-BE32-E72D297353CC}">
              <c16:uniqueId val="{00000000-BC92-4D86-B688-6FB7ADEF06CE}"/>
            </c:ext>
          </c:extLst>
        </c:ser>
        <c:dLbls>
          <c:showLegendKey val="0"/>
          <c:showVal val="0"/>
          <c:showCatName val="0"/>
          <c:showSerName val="0"/>
          <c:showPercent val="0"/>
          <c:showBubbleSize val="0"/>
        </c:dLbls>
        <c:gapWidth val="219"/>
        <c:overlap val="-27"/>
        <c:axId val="1909918863"/>
        <c:axId val="1909912207"/>
      </c:barChart>
      <c:catAx>
        <c:axId val="1909918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912207"/>
        <c:crosses val="autoZero"/>
        <c:auto val="1"/>
        <c:lblAlgn val="ctr"/>
        <c:lblOffset val="100"/>
        <c:noMultiLvlLbl val="0"/>
      </c:catAx>
      <c:valAx>
        <c:axId val="19099122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9188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SBUX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'29-Mar-23'!$AC$3:$AC$13</c:f>
              <c:numCache>
                <c:formatCode>General</c:formatCode>
                <c:ptCount val="11"/>
                <c:pt idx="0">
                  <c:v>0</c:v>
                </c:pt>
                <c:pt idx="1">
                  <c:v>0</c:v>
                </c:pt>
                <c:pt idx="2">
                  <c:v>0</c:v>
                </c:pt>
                <c:pt idx="3">
                  <c:v>0</c:v>
                </c:pt>
                <c:pt idx="4">
                  <c:v>1</c:v>
                </c:pt>
                <c:pt idx="5">
                  <c:v>11</c:v>
                </c:pt>
                <c:pt idx="6">
                  <c:v>23</c:v>
                </c:pt>
                <c:pt idx="7">
                  <c:v>0</c:v>
                </c:pt>
                <c:pt idx="8">
                  <c:v>0</c:v>
                </c:pt>
                <c:pt idx="9">
                  <c:v>0</c:v>
                </c:pt>
                <c:pt idx="10">
                  <c:v>0</c:v>
                </c:pt>
              </c:numCache>
            </c:numRef>
          </c:val>
          <c:extLst>
            <c:ext xmlns:c16="http://schemas.microsoft.com/office/drawing/2014/chart" uri="{C3380CC4-5D6E-409C-BE32-E72D297353CC}">
              <c16:uniqueId val="{00000000-BDBD-44A4-A0F4-FAEC3DC33A5C}"/>
            </c:ext>
          </c:extLst>
        </c:ser>
        <c:dLbls>
          <c:showLegendKey val="0"/>
          <c:showVal val="0"/>
          <c:showCatName val="0"/>
          <c:showSerName val="0"/>
          <c:showPercent val="0"/>
          <c:showBubbleSize val="0"/>
        </c:dLbls>
        <c:gapWidth val="219"/>
        <c:overlap val="-27"/>
        <c:axId val="1573510927"/>
        <c:axId val="1573512175"/>
      </c:barChart>
      <c:catAx>
        <c:axId val="1573510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3512175"/>
        <c:crosses val="autoZero"/>
        <c:auto val="1"/>
        <c:lblAlgn val="ctr"/>
        <c:lblOffset val="100"/>
        <c:noMultiLvlLbl val="0"/>
      </c:catAx>
      <c:valAx>
        <c:axId val="15735121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351092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Stocks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'29-Mar-23'!$AV$3:$AV$13</c:f>
              <c:numCache>
                <c:formatCode>General</c:formatCode>
                <c:ptCount val="11"/>
                <c:pt idx="0">
                  <c:v>0</c:v>
                </c:pt>
                <c:pt idx="1">
                  <c:v>0</c:v>
                </c:pt>
                <c:pt idx="2">
                  <c:v>0</c:v>
                </c:pt>
                <c:pt idx="3">
                  <c:v>0</c:v>
                </c:pt>
                <c:pt idx="4">
                  <c:v>2.8571428571428571E-2</c:v>
                </c:pt>
                <c:pt idx="5">
                  <c:v>0.37142857142857144</c:v>
                </c:pt>
                <c:pt idx="6">
                  <c:v>0.97142857142857142</c:v>
                </c:pt>
                <c:pt idx="7">
                  <c:v>1</c:v>
                </c:pt>
                <c:pt idx="8">
                  <c:v>1</c:v>
                </c:pt>
                <c:pt idx="9">
                  <c:v>1</c:v>
                </c:pt>
                <c:pt idx="10">
                  <c:v>1</c:v>
                </c:pt>
              </c:numCache>
            </c:numRef>
          </c:val>
          <c:smooth val="0"/>
          <c:extLst>
            <c:ext xmlns:c16="http://schemas.microsoft.com/office/drawing/2014/chart" uri="{C3380CC4-5D6E-409C-BE32-E72D297353CC}">
              <c16:uniqueId val="{00000000-DC1E-4285-804B-C5CA5CB75717}"/>
            </c:ext>
          </c:extLst>
        </c:ser>
        <c:ser>
          <c:idx val="1"/>
          <c:order val="1"/>
          <c:spPr>
            <a:ln w="28575" cap="rnd">
              <a:solidFill>
                <a:schemeClr val="accent2"/>
              </a:solidFill>
              <a:round/>
            </a:ln>
            <a:effectLst/>
          </c:spPr>
          <c:marker>
            <c:symbol val="none"/>
          </c:marker>
          <c:val>
            <c:numRef>
              <c:f>'29-Mar-23'!$AW$3:$AW$13</c:f>
              <c:numCache>
                <c:formatCode>General</c:formatCode>
                <c:ptCount val="11"/>
                <c:pt idx="0">
                  <c:v>0</c:v>
                </c:pt>
                <c:pt idx="1">
                  <c:v>0</c:v>
                </c:pt>
                <c:pt idx="2">
                  <c:v>0</c:v>
                </c:pt>
                <c:pt idx="3">
                  <c:v>0</c:v>
                </c:pt>
                <c:pt idx="4">
                  <c:v>2.8571428571428571E-2</c:v>
                </c:pt>
                <c:pt idx="5">
                  <c:v>0.45714285714285713</c:v>
                </c:pt>
                <c:pt idx="6">
                  <c:v>1</c:v>
                </c:pt>
                <c:pt idx="7">
                  <c:v>1</c:v>
                </c:pt>
                <c:pt idx="8">
                  <c:v>1</c:v>
                </c:pt>
                <c:pt idx="9">
                  <c:v>1</c:v>
                </c:pt>
                <c:pt idx="10">
                  <c:v>1</c:v>
                </c:pt>
              </c:numCache>
            </c:numRef>
          </c:val>
          <c:smooth val="0"/>
          <c:extLst>
            <c:ext xmlns:c16="http://schemas.microsoft.com/office/drawing/2014/chart" uri="{C3380CC4-5D6E-409C-BE32-E72D297353CC}">
              <c16:uniqueId val="{00000001-DC1E-4285-804B-C5CA5CB75717}"/>
            </c:ext>
          </c:extLst>
        </c:ser>
        <c:ser>
          <c:idx val="2"/>
          <c:order val="2"/>
          <c:spPr>
            <a:ln w="28575" cap="rnd">
              <a:solidFill>
                <a:schemeClr val="accent3"/>
              </a:solidFill>
              <a:round/>
            </a:ln>
            <a:effectLst/>
          </c:spPr>
          <c:marker>
            <c:symbol val="none"/>
          </c:marker>
          <c:val>
            <c:numRef>
              <c:f>'29-Mar-23'!$AX$3:$AX$13</c:f>
              <c:numCache>
                <c:formatCode>General</c:formatCode>
                <c:ptCount val="11"/>
                <c:pt idx="0">
                  <c:v>0</c:v>
                </c:pt>
                <c:pt idx="1">
                  <c:v>0</c:v>
                </c:pt>
                <c:pt idx="2">
                  <c:v>0</c:v>
                </c:pt>
                <c:pt idx="3">
                  <c:v>0</c:v>
                </c:pt>
                <c:pt idx="4">
                  <c:v>2.8571428571428571E-2</c:v>
                </c:pt>
                <c:pt idx="5">
                  <c:v>0.54285714285714282</c:v>
                </c:pt>
                <c:pt idx="6">
                  <c:v>1</c:v>
                </c:pt>
                <c:pt idx="7">
                  <c:v>1</c:v>
                </c:pt>
                <c:pt idx="8">
                  <c:v>1</c:v>
                </c:pt>
                <c:pt idx="9">
                  <c:v>1</c:v>
                </c:pt>
                <c:pt idx="10">
                  <c:v>1</c:v>
                </c:pt>
              </c:numCache>
            </c:numRef>
          </c:val>
          <c:smooth val="0"/>
          <c:extLst>
            <c:ext xmlns:c16="http://schemas.microsoft.com/office/drawing/2014/chart" uri="{C3380CC4-5D6E-409C-BE32-E72D297353CC}">
              <c16:uniqueId val="{00000002-DC1E-4285-804B-C5CA5CB75717}"/>
            </c:ext>
          </c:extLst>
        </c:ser>
        <c:ser>
          <c:idx val="3"/>
          <c:order val="3"/>
          <c:spPr>
            <a:ln w="28575" cap="rnd">
              <a:solidFill>
                <a:schemeClr val="accent4"/>
              </a:solidFill>
              <a:round/>
            </a:ln>
            <a:effectLst/>
          </c:spPr>
          <c:marker>
            <c:symbol val="none"/>
          </c:marker>
          <c:val>
            <c:numRef>
              <c:f>'29-Mar-23'!$AY$3:$AY$13</c:f>
              <c:numCache>
                <c:formatCode>General</c:formatCode>
                <c:ptCount val="11"/>
                <c:pt idx="0">
                  <c:v>0</c:v>
                </c:pt>
                <c:pt idx="1">
                  <c:v>0</c:v>
                </c:pt>
                <c:pt idx="2">
                  <c:v>0</c:v>
                </c:pt>
                <c:pt idx="3">
                  <c:v>0</c:v>
                </c:pt>
                <c:pt idx="4">
                  <c:v>0</c:v>
                </c:pt>
                <c:pt idx="5">
                  <c:v>0.42857142857142855</c:v>
                </c:pt>
                <c:pt idx="6">
                  <c:v>1</c:v>
                </c:pt>
                <c:pt idx="7">
                  <c:v>1</c:v>
                </c:pt>
                <c:pt idx="8">
                  <c:v>1</c:v>
                </c:pt>
                <c:pt idx="9">
                  <c:v>1</c:v>
                </c:pt>
                <c:pt idx="10">
                  <c:v>1</c:v>
                </c:pt>
              </c:numCache>
            </c:numRef>
          </c:val>
          <c:smooth val="0"/>
          <c:extLst>
            <c:ext xmlns:c16="http://schemas.microsoft.com/office/drawing/2014/chart" uri="{C3380CC4-5D6E-409C-BE32-E72D297353CC}">
              <c16:uniqueId val="{00000003-DC1E-4285-804B-C5CA5CB75717}"/>
            </c:ext>
          </c:extLst>
        </c:ser>
        <c:ser>
          <c:idx val="4"/>
          <c:order val="4"/>
          <c:spPr>
            <a:ln w="28575" cap="rnd">
              <a:solidFill>
                <a:schemeClr val="accent5"/>
              </a:solidFill>
              <a:round/>
            </a:ln>
            <a:effectLst/>
          </c:spPr>
          <c:marker>
            <c:symbol val="none"/>
          </c:marker>
          <c:val>
            <c:numRef>
              <c:f>'29-Mar-23'!$AZ$3:$AZ$13</c:f>
              <c:numCache>
                <c:formatCode>General</c:formatCode>
                <c:ptCount val="11"/>
                <c:pt idx="0">
                  <c:v>0</c:v>
                </c:pt>
                <c:pt idx="1">
                  <c:v>0</c:v>
                </c:pt>
                <c:pt idx="2">
                  <c:v>0</c:v>
                </c:pt>
                <c:pt idx="3">
                  <c:v>0</c:v>
                </c:pt>
                <c:pt idx="4">
                  <c:v>2.8571428571428571E-2</c:v>
                </c:pt>
                <c:pt idx="5">
                  <c:v>0.48571428571428571</c:v>
                </c:pt>
                <c:pt idx="6">
                  <c:v>1</c:v>
                </c:pt>
                <c:pt idx="7">
                  <c:v>1</c:v>
                </c:pt>
                <c:pt idx="8">
                  <c:v>1</c:v>
                </c:pt>
                <c:pt idx="9">
                  <c:v>1</c:v>
                </c:pt>
                <c:pt idx="10">
                  <c:v>1</c:v>
                </c:pt>
              </c:numCache>
            </c:numRef>
          </c:val>
          <c:smooth val="0"/>
          <c:extLst>
            <c:ext xmlns:c16="http://schemas.microsoft.com/office/drawing/2014/chart" uri="{C3380CC4-5D6E-409C-BE32-E72D297353CC}">
              <c16:uniqueId val="{00000004-DC1E-4285-804B-C5CA5CB75717}"/>
            </c:ext>
          </c:extLst>
        </c:ser>
        <c:dLbls>
          <c:showLegendKey val="0"/>
          <c:showVal val="0"/>
          <c:showCatName val="0"/>
          <c:showSerName val="0"/>
          <c:showPercent val="0"/>
          <c:showBubbleSize val="0"/>
        </c:dLbls>
        <c:smooth val="0"/>
        <c:axId val="1700490175"/>
        <c:axId val="1700486847"/>
      </c:lineChart>
      <c:catAx>
        <c:axId val="170049017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0486847"/>
        <c:crosses val="autoZero"/>
        <c:auto val="1"/>
        <c:lblAlgn val="ctr"/>
        <c:lblOffset val="100"/>
        <c:noMultiLvlLbl val="0"/>
      </c:catAx>
      <c:valAx>
        <c:axId val="1700486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04901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411916433345712E-2"/>
          <c:y val="0.11317027281279399"/>
          <c:w val="0.88165191232568885"/>
          <c:h val="0.81094930161011158"/>
        </c:manualLayout>
      </c:layout>
      <c:scatterChart>
        <c:scatterStyle val="lineMarker"/>
        <c:varyColors val="0"/>
        <c:ser>
          <c:idx val="0"/>
          <c:order val="0"/>
          <c:tx>
            <c:v>CML Line</c:v>
          </c:tx>
          <c:spPr>
            <a:ln w="19050" cap="rnd">
              <a:solidFill>
                <a:srgbClr val="002060"/>
              </a:solidFill>
              <a:round/>
            </a:ln>
            <a:effectLst/>
          </c:spPr>
          <c:marker>
            <c:symbol val="circle"/>
            <c:size val="5"/>
            <c:spPr>
              <a:solidFill>
                <a:srgbClr val="002060"/>
              </a:solidFill>
              <a:ln w="9525">
                <a:solidFill>
                  <a:srgbClr val="002060"/>
                </a:solidFill>
              </a:ln>
              <a:effectLst/>
            </c:spPr>
          </c:marker>
          <c:xVal>
            <c:numRef>
              <c:f>'Short-sell-not-allowed'!$A$54:$A$65</c:f>
              <c:numCache>
                <c:formatCode>0.00%</c:formatCode>
                <c:ptCount val="12"/>
                <c:pt idx="0">
                  <c:v>0</c:v>
                </c:pt>
                <c:pt idx="1">
                  <c:v>1.6040277942336756E-2</c:v>
                </c:pt>
                <c:pt idx="2">
                  <c:v>3.2080555884673512E-2</c:v>
                </c:pt>
                <c:pt idx="3">
                  <c:v>4.8120833827010268E-2</c:v>
                </c:pt>
                <c:pt idx="4">
                  <c:v>6.4161111769347023E-2</c:v>
                </c:pt>
                <c:pt idx="5">
                  <c:v>8.0201389711683779E-2</c:v>
                </c:pt>
                <c:pt idx="6">
                  <c:v>9.6241667654020535E-2</c:v>
                </c:pt>
                <c:pt idx="7">
                  <c:v>0.11228194559635729</c:v>
                </c:pt>
                <c:pt idx="8">
                  <c:v>0.12832222353869405</c:v>
                </c:pt>
                <c:pt idx="9">
                  <c:v>0.1443625014810308</c:v>
                </c:pt>
                <c:pt idx="10">
                  <c:v>0.16040277942336756</c:v>
                </c:pt>
                <c:pt idx="11">
                  <c:v>0.17644305736570431</c:v>
                </c:pt>
              </c:numCache>
            </c:numRef>
          </c:xVal>
          <c:yVal>
            <c:numRef>
              <c:f>'Short-sell-not-allowed'!$B$54:$B$65</c:f>
              <c:numCache>
                <c:formatCode>0.00%</c:formatCode>
                <c:ptCount val="12"/>
                <c:pt idx="0">
                  <c:v>5.0000000000000001E-3</c:v>
                </c:pt>
                <c:pt idx="1">
                  <c:v>9.5051471488946382E-3</c:v>
                </c:pt>
                <c:pt idx="2">
                  <c:v>1.4010294297789275E-2</c:v>
                </c:pt>
                <c:pt idx="3">
                  <c:v>1.8515441446683913E-2</c:v>
                </c:pt>
                <c:pt idx="4">
                  <c:v>2.302058859557855E-2</c:v>
                </c:pt>
                <c:pt idx="5">
                  <c:v>2.7525735744473191E-2</c:v>
                </c:pt>
                <c:pt idx="6">
                  <c:v>3.2030882893367828E-2</c:v>
                </c:pt>
                <c:pt idx="7">
                  <c:v>3.6536030042262461E-2</c:v>
                </c:pt>
                <c:pt idx="8">
                  <c:v>4.1041177191157095E-2</c:v>
                </c:pt>
                <c:pt idx="9">
                  <c:v>4.5546324340051736E-2</c:v>
                </c:pt>
                <c:pt idx="10">
                  <c:v>5.0051471488946377E-2</c:v>
                </c:pt>
                <c:pt idx="11">
                  <c:v>5.455661863784101E-2</c:v>
                </c:pt>
              </c:numCache>
            </c:numRef>
          </c:yVal>
          <c:smooth val="0"/>
          <c:extLst>
            <c:ext xmlns:c16="http://schemas.microsoft.com/office/drawing/2014/chart" uri="{C3380CC4-5D6E-409C-BE32-E72D297353CC}">
              <c16:uniqueId val="{00000000-50A8-4BE1-9839-61F955971D46}"/>
            </c:ext>
          </c:extLst>
        </c:ser>
        <c:ser>
          <c:idx val="1"/>
          <c:order val="1"/>
          <c:tx>
            <c:v>GMV</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'Short-sell-not-allowed'!$S$22</c:f>
              <c:numCache>
                <c:formatCode>0.00%</c:formatCode>
                <c:ptCount val="1"/>
                <c:pt idx="0">
                  <c:v>6.6795097458810515E-2</c:v>
                </c:pt>
              </c:numCache>
            </c:numRef>
          </c:xVal>
          <c:yVal>
            <c:numRef>
              <c:f>'Short-sell-not-allowed'!$S$21</c:f>
              <c:numCache>
                <c:formatCode>0.00%</c:formatCode>
                <c:ptCount val="1"/>
                <c:pt idx="0">
                  <c:v>1.8266015493805507E-2</c:v>
                </c:pt>
              </c:numCache>
            </c:numRef>
          </c:yVal>
          <c:smooth val="0"/>
          <c:extLst>
            <c:ext xmlns:c16="http://schemas.microsoft.com/office/drawing/2014/chart" uri="{C3380CC4-5D6E-409C-BE32-E72D297353CC}">
              <c16:uniqueId val="{00000002-50A8-4BE1-9839-61F955971D46}"/>
            </c:ext>
          </c:extLst>
        </c:ser>
        <c:ser>
          <c:idx val="2"/>
          <c:order val="2"/>
          <c:tx>
            <c:v>Market Portfolio</c:v>
          </c:tx>
          <c:spPr>
            <a:ln w="19050" cap="rnd">
              <a:solidFill>
                <a:srgbClr val="FFFF00"/>
              </a:solidFill>
              <a:round/>
            </a:ln>
            <a:effectLst/>
          </c:spPr>
          <c:marker>
            <c:symbol val="circle"/>
            <c:size val="5"/>
            <c:spPr>
              <a:solidFill>
                <a:srgbClr val="FFFF00"/>
              </a:solidFill>
              <a:ln w="9525">
                <a:solidFill>
                  <a:srgbClr val="FFFF00"/>
                </a:solidFill>
              </a:ln>
              <a:effectLst/>
            </c:spPr>
          </c:marker>
          <c:xVal>
            <c:numRef>
              <c:f>'Short-sell-not-allowed'!$U$22</c:f>
              <c:numCache>
                <c:formatCode>0.00%</c:formatCode>
                <c:ptCount val="1"/>
                <c:pt idx="0">
                  <c:v>8.0201389711683779E-2</c:v>
                </c:pt>
              </c:numCache>
            </c:numRef>
          </c:xVal>
          <c:yVal>
            <c:numRef>
              <c:f>'Short-sell-not-allowed'!$U$21</c:f>
              <c:numCache>
                <c:formatCode>0.00%</c:formatCode>
                <c:ptCount val="1"/>
                <c:pt idx="0">
                  <c:v>2.7525735744473187E-2</c:v>
                </c:pt>
              </c:numCache>
            </c:numRef>
          </c:yVal>
          <c:smooth val="0"/>
          <c:extLst>
            <c:ext xmlns:c16="http://schemas.microsoft.com/office/drawing/2014/chart" uri="{C3380CC4-5D6E-409C-BE32-E72D297353CC}">
              <c16:uniqueId val="{00000003-50A8-4BE1-9839-61F955971D46}"/>
            </c:ext>
          </c:extLst>
        </c:ser>
        <c:ser>
          <c:idx val="3"/>
          <c:order val="3"/>
          <c:tx>
            <c:v>Assets</c:v>
          </c:tx>
          <c:spPr>
            <a:ln w="19050" cap="rnd">
              <a:noFill/>
              <a:round/>
            </a:ln>
            <a:effectLst/>
          </c:spPr>
          <c:marker>
            <c:symbol val="circle"/>
            <c:size val="5"/>
            <c:spPr>
              <a:solidFill>
                <a:srgbClr val="00B050"/>
              </a:solidFill>
              <a:ln w="9525">
                <a:solidFill>
                  <a:srgbClr val="00B050"/>
                </a:solidFill>
              </a:ln>
              <a:effectLst/>
            </c:spPr>
          </c:marker>
          <c:xVal>
            <c:numRef>
              <c:f>'Short-sell-not-allowed'!$C$4:$C$9</c:f>
              <c:numCache>
                <c:formatCode>0.00%</c:formatCode>
                <c:ptCount val="6"/>
                <c:pt idx="0">
                  <c:v>0.10921243</c:v>
                </c:pt>
                <c:pt idx="1">
                  <c:v>8.6824269999999995E-2</c:v>
                </c:pt>
                <c:pt idx="2">
                  <c:v>8.4169496999999996E-2</c:v>
                </c:pt>
                <c:pt idx="3">
                  <c:v>7.7499019000000002E-2</c:v>
                </c:pt>
                <c:pt idx="4">
                  <c:v>8.9148144999999998E-2</c:v>
                </c:pt>
                <c:pt idx="5">
                  <c:v>0.103477888</c:v>
                </c:pt>
              </c:numCache>
            </c:numRef>
          </c:xVal>
          <c:yVal>
            <c:numRef>
              <c:f>'Short-sell-not-allowed'!$D$4:$D$9</c:f>
              <c:numCache>
                <c:formatCode>0.00%</c:formatCode>
                <c:ptCount val="6"/>
                <c:pt idx="0">
                  <c:v>2.9919850000000001E-2</c:v>
                </c:pt>
                <c:pt idx="1">
                  <c:v>2.8465290000000001E-2</c:v>
                </c:pt>
                <c:pt idx="2">
                  <c:v>1.5407334999999999E-2</c:v>
                </c:pt>
                <c:pt idx="3">
                  <c:v>1.1027741000000001E-2</c:v>
                </c:pt>
                <c:pt idx="4">
                  <c:v>2.9615589999999999E-3</c:v>
                </c:pt>
                <c:pt idx="5">
                  <c:v>-1.1802799999999999E-3</c:v>
                </c:pt>
              </c:numCache>
            </c:numRef>
          </c:yVal>
          <c:smooth val="0"/>
          <c:extLst>
            <c:ext xmlns:c16="http://schemas.microsoft.com/office/drawing/2014/chart" uri="{C3380CC4-5D6E-409C-BE32-E72D297353CC}">
              <c16:uniqueId val="{00000004-50A8-4BE1-9839-61F955971D46}"/>
            </c:ext>
          </c:extLst>
        </c:ser>
        <c:ser>
          <c:idx val="4"/>
          <c:order val="4"/>
          <c:tx>
            <c:v>Efficient Sets</c:v>
          </c:tx>
          <c:spPr>
            <a:ln w="19050" cap="rnd">
              <a:solidFill>
                <a:srgbClr val="C00000"/>
              </a:solidFill>
              <a:round/>
            </a:ln>
            <a:effectLst/>
          </c:spPr>
          <c:marker>
            <c:symbol val="circle"/>
            <c:size val="5"/>
            <c:spPr>
              <a:solidFill>
                <a:srgbClr val="C00000"/>
              </a:solidFill>
              <a:ln w="9525">
                <a:solidFill>
                  <a:srgbClr val="C00000"/>
                </a:solidFill>
              </a:ln>
              <a:effectLst/>
            </c:spPr>
          </c:marker>
          <c:xVal>
            <c:numRef>
              <c:f>'Short-sell-not-allowed'!$A$71:$A$84</c:f>
              <c:numCache>
                <c:formatCode>0.00%</c:formatCode>
                <c:ptCount val="14"/>
                <c:pt idx="0">
                  <c:v>0.10347954459707459</c:v>
                </c:pt>
                <c:pt idx="1">
                  <c:v>9.4085276245564647E-2</c:v>
                </c:pt>
                <c:pt idx="2">
                  <c:v>8.5560205062267719E-2</c:v>
                </c:pt>
                <c:pt idx="3">
                  <c:v>7.8281553275134794E-2</c:v>
                </c:pt>
                <c:pt idx="4">
                  <c:v>7.3723620280937624E-2</c:v>
                </c:pt>
                <c:pt idx="5">
                  <c:v>7.0816088022040577E-2</c:v>
                </c:pt>
                <c:pt idx="6">
                  <c:v>6.8686220380620583E-2</c:v>
                </c:pt>
                <c:pt idx="7">
                  <c:v>6.7331676048379044E-2</c:v>
                </c:pt>
                <c:pt idx="8">
                  <c:v>6.6802096362937421E-2</c:v>
                </c:pt>
                <c:pt idx="9">
                  <c:v>6.7268465842943909E-2</c:v>
                </c:pt>
                <c:pt idx="10">
                  <c:v>6.9065145957839413E-2</c:v>
                </c:pt>
                <c:pt idx="11">
                  <c:v>7.3037836406852213E-2</c:v>
                </c:pt>
                <c:pt idx="12">
                  <c:v>8.0207786620794641E-2</c:v>
                </c:pt>
                <c:pt idx="13">
                  <c:v>0.10921080532621302</c:v>
                </c:pt>
              </c:numCache>
            </c:numRef>
          </c:xVal>
          <c:yVal>
            <c:numRef>
              <c:f>'Short-sell-not-allowed'!$B$71:$B$84</c:f>
              <c:numCache>
                <c:formatCode>0.00%</c:formatCode>
                <c:ptCount val="14"/>
                <c:pt idx="0">
                  <c:v>-1.1803233081509996E-3</c:v>
                </c:pt>
                <c:pt idx="1">
                  <c:v>1.2120376928558781E-3</c:v>
                </c:pt>
                <c:pt idx="2">
                  <c:v>3.6043553846134436E-3</c:v>
                </c:pt>
                <c:pt idx="3">
                  <c:v>5.9976729620204831E-3</c:v>
                </c:pt>
                <c:pt idx="4">
                  <c:v>8.3889906659097083E-3</c:v>
                </c:pt>
                <c:pt idx="5">
                  <c:v>1.0782308320125347E-2</c:v>
                </c:pt>
                <c:pt idx="6">
                  <c:v>1.3173626044200963E-2</c:v>
                </c:pt>
                <c:pt idx="7">
                  <c:v>1.5566943759556535E-2</c:v>
                </c:pt>
                <c:pt idx="8">
                  <c:v>1.7958261462638712E-2</c:v>
                </c:pt>
                <c:pt idx="9">
                  <c:v>2.0351579198033393E-2</c:v>
                </c:pt>
                <c:pt idx="10">
                  <c:v>2.274289694173014E-2</c:v>
                </c:pt>
                <c:pt idx="11">
                  <c:v>2.5135214661534545E-2</c:v>
                </c:pt>
                <c:pt idx="12">
                  <c:v>2.7527532376337184E-2</c:v>
                </c:pt>
                <c:pt idx="13">
                  <c:v>2.9919850000000001E-2</c:v>
                </c:pt>
              </c:numCache>
            </c:numRef>
          </c:yVal>
          <c:smooth val="0"/>
          <c:extLst>
            <c:ext xmlns:c16="http://schemas.microsoft.com/office/drawing/2014/chart" uri="{C3380CC4-5D6E-409C-BE32-E72D297353CC}">
              <c16:uniqueId val="{00000000-5852-4E4C-9356-8603DDD39EF5}"/>
            </c:ext>
          </c:extLst>
        </c:ser>
        <c:dLbls>
          <c:showLegendKey val="0"/>
          <c:showVal val="0"/>
          <c:showCatName val="0"/>
          <c:showSerName val="0"/>
          <c:showPercent val="0"/>
          <c:showBubbleSize val="0"/>
        </c:dLbls>
        <c:axId val="1412199168"/>
        <c:axId val="1412183776"/>
      </c:scatterChart>
      <c:valAx>
        <c:axId val="1412199168"/>
        <c:scaling>
          <c:orientation val="minMax"/>
        </c:scaling>
        <c:delete val="0"/>
        <c:axPos val="b"/>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2183776"/>
        <c:crosses val="autoZero"/>
        <c:crossBetween val="midCat"/>
      </c:valAx>
      <c:valAx>
        <c:axId val="1412183776"/>
        <c:scaling>
          <c:orientation val="minMax"/>
        </c:scaling>
        <c:delete val="0"/>
        <c:axPos val="l"/>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219916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411916433345712E-2"/>
          <c:y val="0.11317027281279399"/>
          <c:w val="0.88165191232568885"/>
          <c:h val="0.81094930161011158"/>
        </c:manualLayout>
      </c:layout>
      <c:scatterChart>
        <c:scatterStyle val="lineMarker"/>
        <c:varyColors val="0"/>
        <c:ser>
          <c:idx val="0"/>
          <c:order val="0"/>
          <c:tx>
            <c:v>CML Line</c:v>
          </c:tx>
          <c:spPr>
            <a:ln w="19050" cap="rnd">
              <a:solidFill>
                <a:srgbClr val="002060"/>
              </a:solidFill>
              <a:round/>
            </a:ln>
            <a:effectLst/>
          </c:spPr>
          <c:marker>
            <c:symbol val="circle"/>
            <c:size val="5"/>
            <c:spPr>
              <a:solidFill>
                <a:srgbClr val="002060"/>
              </a:solidFill>
              <a:ln w="9525">
                <a:solidFill>
                  <a:srgbClr val="002060"/>
                </a:solidFill>
              </a:ln>
              <a:effectLst/>
            </c:spPr>
          </c:marker>
          <c:xVal>
            <c:numRef>
              <c:f>'Short-sell-allowed'!$A$54:$A$65</c:f>
              <c:numCache>
                <c:formatCode>0.00%</c:formatCode>
                <c:ptCount val="12"/>
                <c:pt idx="0">
                  <c:v>0</c:v>
                </c:pt>
                <c:pt idx="1">
                  <c:v>1.8202751817170876E-2</c:v>
                </c:pt>
                <c:pt idx="2">
                  <c:v>3.6405503634341752E-2</c:v>
                </c:pt>
                <c:pt idx="3">
                  <c:v>5.4608255451512627E-2</c:v>
                </c:pt>
                <c:pt idx="4">
                  <c:v>7.2811007268683503E-2</c:v>
                </c:pt>
                <c:pt idx="5">
                  <c:v>9.1013759085854379E-2</c:v>
                </c:pt>
                <c:pt idx="6">
                  <c:v>0.10921651090302525</c:v>
                </c:pt>
                <c:pt idx="7">
                  <c:v>0.12741926272019613</c:v>
                </c:pt>
                <c:pt idx="8">
                  <c:v>0.14562201453736701</c:v>
                </c:pt>
                <c:pt idx="9">
                  <c:v>0.16382476635453788</c:v>
                </c:pt>
                <c:pt idx="10">
                  <c:v>0.18202751817170876</c:v>
                </c:pt>
                <c:pt idx="11">
                  <c:v>0.20023026998887963</c:v>
                </c:pt>
              </c:numCache>
            </c:numRef>
          </c:xVal>
          <c:yVal>
            <c:numRef>
              <c:f>'Short-sell-allowed'!$B$54:$B$65</c:f>
              <c:numCache>
                <c:formatCode>0.00%</c:formatCode>
                <c:ptCount val="12"/>
                <c:pt idx="0">
                  <c:v>5.0000000000000001E-3</c:v>
                </c:pt>
                <c:pt idx="1">
                  <c:v>1.3927226983981904E-2</c:v>
                </c:pt>
                <c:pt idx="2">
                  <c:v>2.285445396796381E-2</c:v>
                </c:pt>
                <c:pt idx="3">
                  <c:v>3.1781680951945716E-2</c:v>
                </c:pt>
                <c:pt idx="4">
                  <c:v>4.0708907935927616E-2</c:v>
                </c:pt>
                <c:pt idx="5">
                  <c:v>4.9636134919909522E-2</c:v>
                </c:pt>
                <c:pt idx="6">
                  <c:v>5.8563361903891428E-2</c:v>
                </c:pt>
                <c:pt idx="7">
                  <c:v>6.7490588887873335E-2</c:v>
                </c:pt>
                <c:pt idx="8">
                  <c:v>7.6417815871855241E-2</c:v>
                </c:pt>
                <c:pt idx="9">
                  <c:v>8.5345042855837147E-2</c:v>
                </c:pt>
                <c:pt idx="10">
                  <c:v>9.4272269839819053E-2</c:v>
                </c:pt>
                <c:pt idx="11">
                  <c:v>0.10319949682380096</c:v>
                </c:pt>
              </c:numCache>
            </c:numRef>
          </c:yVal>
          <c:smooth val="0"/>
          <c:extLst>
            <c:ext xmlns:c16="http://schemas.microsoft.com/office/drawing/2014/chart" uri="{C3380CC4-5D6E-409C-BE32-E72D297353CC}">
              <c16:uniqueId val="{00000000-552B-484A-96F3-01BE1B80A726}"/>
            </c:ext>
          </c:extLst>
        </c:ser>
        <c:ser>
          <c:idx val="1"/>
          <c:order val="1"/>
          <c:tx>
            <c:v>GMV</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'Short-sell-allowed'!$S$22</c:f>
              <c:numCache>
                <c:formatCode>0.00%</c:formatCode>
                <c:ptCount val="1"/>
                <c:pt idx="0">
                  <c:v>5.6078291541119374E-2</c:v>
                </c:pt>
              </c:numCache>
            </c:numRef>
          </c:xVal>
          <c:yVal>
            <c:numRef>
              <c:f>'Short-sell-allowed'!$S$21</c:f>
              <c:numCache>
                <c:formatCode>0.00%</c:formatCode>
                <c:ptCount val="1"/>
                <c:pt idx="0">
                  <c:v>2.4019144364130562E-2</c:v>
                </c:pt>
              </c:numCache>
            </c:numRef>
          </c:yVal>
          <c:smooth val="0"/>
          <c:extLst>
            <c:ext xmlns:c16="http://schemas.microsoft.com/office/drawing/2014/chart" uri="{C3380CC4-5D6E-409C-BE32-E72D297353CC}">
              <c16:uniqueId val="{00000001-552B-484A-96F3-01BE1B80A726}"/>
            </c:ext>
          </c:extLst>
        </c:ser>
        <c:ser>
          <c:idx val="2"/>
          <c:order val="2"/>
          <c:tx>
            <c:v>Market Portfolio</c:v>
          </c:tx>
          <c:spPr>
            <a:ln w="19050" cap="rnd">
              <a:solidFill>
                <a:srgbClr val="FFFF00"/>
              </a:solidFill>
              <a:round/>
            </a:ln>
            <a:effectLst/>
          </c:spPr>
          <c:marker>
            <c:symbol val="circle"/>
            <c:size val="5"/>
            <c:spPr>
              <a:solidFill>
                <a:srgbClr val="FFFF00"/>
              </a:solidFill>
              <a:ln w="9525">
                <a:solidFill>
                  <a:srgbClr val="FFFF00"/>
                </a:solidFill>
              </a:ln>
              <a:effectLst/>
            </c:spPr>
          </c:marker>
          <c:xVal>
            <c:numRef>
              <c:f>'Short-sell-allowed'!$U$22</c:f>
              <c:numCache>
                <c:formatCode>0.00%</c:formatCode>
                <c:ptCount val="1"/>
                <c:pt idx="0">
                  <c:v>9.1013759085854379E-2</c:v>
                </c:pt>
              </c:numCache>
            </c:numRef>
          </c:xVal>
          <c:yVal>
            <c:numRef>
              <c:f>'Short-sell-allowed'!$U$21</c:f>
              <c:numCache>
                <c:formatCode>0.00%</c:formatCode>
                <c:ptCount val="1"/>
                <c:pt idx="0">
                  <c:v>4.9636134919909522E-2</c:v>
                </c:pt>
              </c:numCache>
            </c:numRef>
          </c:yVal>
          <c:smooth val="0"/>
          <c:extLst>
            <c:ext xmlns:c16="http://schemas.microsoft.com/office/drawing/2014/chart" uri="{C3380CC4-5D6E-409C-BE32-E72D297353CC}">
              <c16:uniqueId val="{00000002-552B-484A-96F3-01BE1B80A726}"/>
            </c:ext>
          </c:extLst>
        </c:ser>
        <c:ser>
          <c:idx val="3"/>
          <c:order val="3"/>
          <c:tx>
            <c:v>Assets</c:v>
          </c:tx>
          <c:spPr>
            <a:ln w="19050" cap="rnd">
              <a:noFill/>
              <a:round/>
            </a:ln>
            <a:effectLst/>
          </c:spPr>
          <c:marker>
            <c:symbol val="circle"/>
            <c:size val="5"/>
            <c:spPr>
              <a:solidFill>
                <a:srgbClr val="00B050"/>
              </a:solidFill>
              <a:ln w="9525">
                <a:solidFill>
                  <a:srgbClr val="00B050"/>
                </a:solidFill>
              </a:ln>
              <a:effectLst/>
            </c:spPr>
          </c:marker>
          <c:xVal>
            <c:numRef>
              <c:f>'Short-sell-allowed'!$C$4:$C$9</c:f>
              <c:numCache>
                <c:formatCode>0.00%</c:formatCode>
                <c:ptCount val="6"/>
                <c:pt idx="0">
                  <c:v>0.10921243</c:v>
                </c:pt>
                <c:pt idx="1">
                  <c:v>8.6824269999999995E-2</c:v>
                </c:pt>
                <c:pt idx="2">
                  <c:v>8.4169496999999996E-2</c:v>
                </c:pt>
                <c:pt idx="3">
                  <c:v>7.7499019000000002E-2</c:v>
                </c:pt>
                <c:pt idx="4">
                  <c:v>8.9148144999999998E-2</c:v>
                </c:pt>
                <c:pt idx="5">
                  <c:v>0.103477888</c:v>
                </c:pt>
              </c:numCache>
            </c:numRef>
          </c:xVal>
          <c:yVal>
            <c:numRef>
              <c:f>'Short-sell-allowed'!$D$4:$D$9</c:f>
              <c:numCache>
                <c:formatCode>0.00%</c:formatCode>
                <c:ptCount val="6"/>
                <c:pt idx="0">
                  <c:v>2.9919850000000001E-2</c:v>
                </c:pt>
                <c:pt idx="1">
                  <c:v>2.8465290000000001E-2</c:v>
                </c:pt>
                <c:pt idx="2">
                  <c:v>1.5407334999999999E-2</c:v>
                </c:pt>
                <c:pt idx="3">
                  <c:v>1.1027741000000001E-2</c:v>
                </c:pt>
                <c:pt idx="4">
                  <c:v>2.9615589999999999E-3</c:v>
                </c:pt>
                <c:pt idx="5">
                  <c:v>-1.1802799999999999E-3</c:v>
                </c:pt>
              </c:numCache>
            </c:numRef>
          </c:yVal>
          <c:smooth val="0"/>
          <c:extLst>
            <c:ext xmlns:c16="http://schemas.microsoft.com/office/drawing/2014/chart" uri="{C3380CC4-5D6E-409C-BE32-E72D297353CC}">
              <c16:uniqueId val="{00000003-552B-484A-96F3-01BE1B80A726}"/>
            </c:ext>
          </c:extLst>
        </c:ser>
        <c:ser>
          <c:idx val="4"/>
          <c:order val="4"/>
          <c:tx>
            <c:v>Efficient Sets</c:v>
          </c:tx>
          <c:spPr>
            <a:ln w="19050" cap="rnd">
              <a:solidFill>
                <a:srgbClr val="C00000"/>
              </a:solidFill>
              <a:round/>
            </a:ln>
            <a:effectLst/>
          </c:spPr>
          <c:marker>
            <c:symbol val="circle"/>
            <c:size val="5"/>
            <c:spPr>
              <a:solidFill>
                <a:srgbClr val="C00000"/>
              </a:solidFill>
              <a:ln w="9525">
                <a:solidFill>
                  <a:srgbClr val="C00000"/>
                </a:solidFill>
              </a:ln>
              <a:effectLst/>
            </c:spPr>
          </c:marker>
          <c:xVal>
            <c:numRef>
              <c:f>'Short-sell-allowed'!$A$71:$A$84</c:f>
              <c:numCache>
                <c:formatCode>0.00%</c:formatCode>
                <c:ptCount val="14"/>
                <c:pt idx="0">
                  <c:v>8.0374431210616076E-2</c:v>
                </c:pt>
                <c:pt idx="1">
                  <c:v>7.6553609768391442E-2</c:v>
                </c:pt>
                <c:pt idx="2">
                  <c:v>7.2942581599949763E-2</c:v>
                </c:pt>
                <c:pt idx="3">
                  <c:v>6.9574022950557438E-2</c:v>
                </c:pt>
                <c:pt idx="4">
                  <c:v>6.6484798877417678E-2</c:v>
                </c:pt>
                <c:pt idx="5">
                  <c:v>6.3715552701627196E-2</c:v>
                </c:pt>
                <c:pt idx="6">
                  <c:v>6.1309732274748278E-2</c:v>
                </c:pt>
                <c:pt idx="7">
                  <c:v>5.9310605860158051E-2</c:v>
                </c:pt>
                <c:pt idx="8">
                  <c:v>5.7762942956946242E-2</c:v>
                </c:pt>
                <c:pt idx="9">
                  <c:v>5.6700970140117303E-2</c:v>
                </c:pt>
                <c:pt idx="10">
                  <c:v>5.615405984384076E-2</c:v>
                </c:pt>
                <c:pt idx="11">
                  <c:v>5.6136244471324433E-2</c:v>
                </c:pt>
                <c:pt idx="12">
                  <c:v>5.6648361254548196E-2</c:v>
                </c:pt>
                <c:pt idx="13">
                  <c:v>5.7676295951127582E-2</c:v>
                </c:pt>
              </c:numCache>
            </c:numRef>
          </c:xVal>
          <c:yVal>
            <c:numRef>
              <c:f>'Short-sell-allowed'!$B$71:$B$84</c:f>
              <c:numCache>
                <c:formatCode>0.00%</c:formatCode>
                <c:ptCount val="14"/>
                <c:pt idx="0">
                  <c:v>-1.1802798998235388E-3</c:v>
                </c:pt>
                <c:pt idx="1">
                  <c:v>1.2120375983723179E-3</c:v>
                </c:pt>
                <c:pt idx="2">
                  <c:v>3.6043554207335097E-3</c:v>
                </c:pt>
                <c:pt idx="3">
                  <c:v>5.9966729664211859E-3</c:v>
                </c:pt>
                <c:pt idx="4">
                  <c:v>8.3889906605108255E-3</c:v>
                </c:pt>
                <c:pt idx="5">
                  <c:v>1.0781308519261661E-2</c:v>
                </c:pt>
                <c:pt idx="6">
                  <c:v>1.3173626037300408E-2</c:v>
                </c:pt>
                <c:pt idx="7">
                  <c:v>1.5566943742187308E-2</c:v>
                </c:pt>
                <c:pt idx="8">
                  <c:v>1.7958261434809136E-2</c:v>
                </c:pt>
                <c:pt idx="9">
                  <c:v>2.0351579127458802E-2</c:v>
                </c:pt>
                <c:pt idx="10">
                  <c:v>2.2742896820079652E-2</c:v>
                </c:pt>
                <c:pt idx="11">
                  <c:v>2.5135214512713947E-2</c:v>
                </c:pt>
                <c:pt idx="12">
                  <c:v>2.7527532205352742E-2</c:v>
                </c:pt>
                <c:pt idx="13">
                  <c:v>2.9919849897981011E-2</c:v>
                </c:pt>
              </c:numCache>
            </c:numRef>
          </c:yVal>
          <c:smooth val="0"/>
          <c:extLst>
            <c:ext xmlns:c16="http://schemas.microsoft.com/office/drawing/2014/chart" uri="{C3380CC4-5D6E-409C-BE32-E72D297353CC}">
              <c16:uniqueId val="{00000004-552B-484A-96F3-01BE1B80A726}"/>
            </c:ext>
          </c:extLst>
        </c:ser>
        <c:dLbls>
          <c:showLegendKey val="0"/>
          <c:showVal val="0"/>
          <c:showCatName val="0"/>
          <c:showSerName val="0"/>
          <c:showPercent val="0"/>
          <c:showBubbleSize val="0"/>
        </c:dLbls>
        <c:axId val="1412199168"/>
        <c:axId val="1412183776"/>
      </c:scatterChart>
      <c:valAx>
        <c:axId val="1412199168"/>
        <c:scaling>
          <c:orientation val="minMax"/>
        </c:scaling>
        <c:delete val="0"/>
        <c:axPos val="b"/>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2183776"/>
        <c:crosses val="autoZero"/>
        <c:crossBetween val="midCat"/>
      </c:valAx>
      <c:valAx>
        <c:axId val="1412183776"/>
        <c:scaling>
          <c:orientation val="minMax"/>
          <c:max val="0.12000000000000001"/>
        </c:scaling>
        <c:delete val="0"/>
        <c:axPos val="l"/>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219916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5.xml"/><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0.png"/><Relationship Id="rId5" Type="http://schemas.openxmlformats.org/officeDocument/2006/relationships/chart" Target="../charts/chart6.xml"/><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16</xdr:col>
      <xdr:colOff>723900</xdr:colOff>
      <xdr:row>17</xdr:row>
      <xdr:rowOff>3810</xdr:rowOff>
    </xdr:from>
    <xdr:to>
      <xdr:col>23</xdr:col>
      <xdr:colOff>243840</xdr:colOff>
      <xdr:row>27</xdr:row>
      <xdr:rowOff>160020</xdr:rowOff>
    </xdr:to>
    <xdr:graphicFrame macro="">
      <xdr:nvGraphicFramePr>
        <xdr:cNvPr id="10" name="Chart 1">
          <a:extLst>
            <a:ext uri="{FF2B5EF4-FFF2-40B4-BE49-F238E27FC236}">
              <a16:creationId xmlns:a16="http://schemas.microsoft.com/office/drawing/2014/main" id="{B141AD62-E7D5-131B-43E2-A218B0BB9D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7620</xdr:colOff>
      <xdr:row>16</xdr:row>
      <xdr:rowOff>171450</xdr:rowOff>
    </xdr:from>
    <xdr:to>
      <xdr:col>29</xdr:col>
      <xdr:colOff>541020</xdr:colOff>
      <xdr:row>27</xdr:row>
      <xdr:rowOff>167640</xdr:rowOff>
    </xdr:to>
    <xdr:graphicFrame macro="">
      <xdr:nvGraphicFramePr>
        <xdr:cNvPr id="7" name="Chart 2">
          <a:extLst>
            <a:ext uri="{FF2B5EF4-FFF2-40B4-BE49-F238E27FC236}">
              <a16:creationId xmlns:a16="http://schemas.microsoft.com/office/drawing/2014/main" id="{D328A800-3110-69DE-70C8-DB2641B85DB7}"/>
            </a:ext>
            <a:ext uri="{147F2762-F138-4A5C-976F-8EAC2B608ADB}">
              <a16:predDERef xmlns:a16="http://schemas.microsoft.com/office/drawing/2014/main" pred="{B141AD62-E7D5-131B-43E2-A218B0BB9D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175260</xdr:colOff>
      <xdr:row>29</xdr:row>
      <xdr:rowOff>19050</xdr:rowOff>
    </xdr:from>
    <xdr:to>
      <xdr:col>26</xdr:col>
      <xdr:colOff>426720</xdr:colOff>
      <xdr:row>42</xdr:row>
      <xdr:rowOff>68580</xdr:rowOff>
    </xdr:to>
    <xdr:graphicFrame macro="">
      <xdr:nvGraphicFramePr>
        <xdr:cNvPr id="8" name="Chart 3">
          <a:extLst>
            <a:ext uri="{FF2B5EF4-FFF2-40B4-BE49-F238E27FC236}">
              <a16:creationId xmlns:a16="http://schemas.microsoft.com/office/drawing/2014/main" id="{52CEF2EE-B9F6-ED6C-AABA-9BA9F81A4CAE}"/>
            </a:ext>
            <a:ext uri="{147F2762-F138-4A5C-976F-8EAC2B608ADB}">
              <a16:predDERef xmlns:a16="http://schemas.microsoft.com/office/drawing/2014/main" pred="{D328A800-3110-69DE-70C8-DB2641B85D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45</xdr:col>
      <xdr:colOff>950595</xdr:colOff>
      <xdr:row>31</xdr:row>
      <xdr:rowOff>152400</xdr:rowOff>
    </xdr:from>
    <xdr:to>
      <xdr:col>52</xdr:col>
      <xdr:colOff>550545</xdr:colOff>
      <xdr:row>46</xdr:row>
      <xdr:rowOff>152400</xdr:rowOff>
    </xdr:to>
    <xdr:graphicFrame macro="">
      <xdr:nvGraphicFramePr>
        <xdr:cNvPr id="11" name="Chart 4">
          <a:extLst>
            <a:ext uri="{FF2B5EF4-FFF2-40B4-BE49-F238E27FC236}">
              <a16:creationId xmlns:a16="http://schemas.microsoft.com/office/drawing/2014/main" id="{68AF53CB-DFA8-D3E4-66AD-53845B99BFDF}"/>
            </a:ext>
            <a:ext uri="{147F2762-F138-4A5C-976F-8EAC2B608ADB}">
              <a16:predDERef xmlns:a16="http://schemas.microsoft.com/office/drawing/2014/main" pred="{52CEF2EE-B9F6-ED6C-AABA-9BA9F81A4C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53</xdr:col>
      <xdr:colOff>571500</xdr:colOff>
      <xdr:row>31</xdr:row>
      <xdr:rowOff>161925</xdr:rowOff>
    </xdr:from>
    <xdr:to>
      <xdr:col>59</xdr:col>
      <xdr:colOff>561975</xdr:colOff>
      <xdr:row>43</xdr:row>
      <xdr:rowOff>76200</xdr:rowOff>
    </xdr:to>
    <xdr:sp macro="" textlink="">
      <xdr:nvSpPr>
        <xdr:cNvPr id="2" name="TextBox 1">
          <a:extLst>
            <a:ext uri="{FF2B5EF4-FFF2-40B4-BE49-F238E27FC236}">
              <a16:creationId xmlns:a16="http://schemas.microsoft.com/office/drawing/2014/main" id="{7137076B-5B89-B923-CE41-3706D579C405}"/>
            </a:ext>
            <a:ext uri="{147F2762-F138-4A5C-976F-8EAC2B608ADB}">
              <a16:predDERef xmlns:a16="http://schemas.microsoft.com/office/drawing/2014/main" pred="{68AF53CB-DFA8-D3E4-66AD-53845B99BFDF}"/>
            </a:ext>
          </a:extLst>
        </xdr:cNvPr>
        <xdr:cNvSpPr txBox="1"/>
      </xdr:nvSpPr>
      <xdr:spPr>
        <a:xfrm>
          <a:off x="34404300" y="5772150"/>
          <a:ext cx="3648075" cy="20859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Among these companies, there are 6 firms selceted based on the highest dominance. they are:</a:t>
          </a:r>
        </a:p>
        <a:p>
          <a:pPr marL="0" indent="0" algn="l"/>
          <a:r>
            <a:rPr lang="en-US" sz="1100">
              <a:latin typeface="+mn-lt"/>
              <a:ea typeface="+mn-lt"/>
              <a:cs typeface="+mn-lt"/>
            </a:rPr>
            <a:t>1. HD (Home Depot)</a:t>
          </a:r>
        </a:p>
        <a:p>
          <a:pPr marL="0" indent="0" algn="l"/>
          <a:r>
            <a:rPr lang="en-US" sz="1100">
              <a:latin typeface="+mn-lt"/>
              <a:ea typeface="+mn-lt"/>
              <a:cs typeface="+mn-lt"/>
            </a:rPr>
            <a:t>2. AMZN (Amazon)</a:t>
          </a:r>
        </a:p>
        <a:p>
          <a:pPr marL="0" indent="0" algn="l"/>
          <a:r>
            <a:rPr lang="en-US" sz="1100">
              <a:latin typeface="+mn-lt"/>
              <a:ea typeface="+mn-lt"/>
              <a:cs typeface="+mn-lt"/>
            </a:rPr>
            <a:t>3. SBUX (Starbuck)</a:t>
          </a:r>
        </a:p>
        <a:p>
          <a:pPr marL="0" indent="0" algn="l"/>
          <a:r>
            <a:rPr lang="en-US" sz="1100">
              <a:latin typeface="+mn-lt"/>
              <a:ea typeface="+mn-lt"/>
              <a:cs typeface="+mn-lt"/>
            </a:rPr>
            <a:t>4. AAPL (Apple)</a:t>
          </a:r>
        </a:p>
        <a:p>
          <a:pPr marL="0" indent="0" algn="l"/>
          <a:r>
            <a:rPr lang="en-US" sz="1100">
              <a:latin typeface="+mn-lt"/>
              <a:ea typeface="+mn-lt"/>
              <a:cs typeface="+mn-lt"/>
            </a:rPr>
            <a:t>5. KO (Coca-Cola)</a:t>
          </a:r>
        </a:p>
        <a:p>
          <a:pPr marL="0" indent="0" algn="l"/>
          <a:r>
            <a:rPr lang="en-US" sz="1100">
              <a:latin typeface="+mn-lt"/>
              <a:ea typeface="+mn-lt"/>
              <a:cs typeface="+mn-lt"/>
            </a:rPr>
            <a:t>6. WMT (Walmart)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21</xdr:col>
      <xdr:colOff>600075</xdr:colOff>
      <xdr:row>11</xdr:row>
      <xdr:rowOff>9525</xdr:rowOff>
    </xdr:from>
    <xdr:to>
      <xdr:col>28</xdr:col>
      <xdr:colOff>838200</xdr:colOff>
      <xdr:row>20</xdr:row>
      <xdr:rowOff>66675</xdr:rowOff>
    </xdr:to>
    <xdr:sp macro="" textlink="">
      <xdr:nvSpPr>
        <xdr:cNvPr id="3" name="TextBox 1">
          <a:extLst>
            <a:ext uri="{FF2B5EF4-FFF2-40B4-BE49-F238E27FC236}">
              <a16:creationId xmlns:a16="http://schemas.microsoft.com/office/drawing/2014/main" id="{3B4C9DD5-C2DB-EB20-B9F2-29BF0787D8D4}"/>
            </a:ext>
          </a:extLst>
        </xdr:cNvPr>
        <xdr:cNvSpPr txBox="1"/>
      </xdr:nvSpPr>
      <xdr:spPr>
        <a:xfrm>
          <a:off x="14453235" y="2021205"/>
          <a:ext cx="4505325" cy="170307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Our investor is risk averse. Therefore the most important measure fr our investor is standard deviation which meaures a risk. We have choosed 6 stocks with min. total distance. They are: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AMZN (Amazon)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AAPL (Apple)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3. BAC ( Bank of America)</a:t>
          </a:r>
        </a:p>
        <a:p>
          <a:pPr marL="0" indent="0" algn="l"/>
          <a:r>
            <a:rPr lang="en-US" sz="1100" b="0" i="0" u="none" strike="noStrike">
              <a:solidFill>
                <a:srgbClr val="000000"/>
              </a:solidFill>
              <a:latin typeface="Calibri" panose="020F0502020204030204" pitchFamily="34" charset="0"/>
              <a:cs typeface="Calibri" panose="020F0502020204030204" pitchFamily="34" charset="0"/>
            </a:rPr>
            <a:t>4.  SBUX (Sturbucks Corporation)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5. HD (Home Depot)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6. JPM (JP Morgan &amp; Chase)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388620</xdr:colOff>
      <xdr:row>24</xdr:row>
      <xdr:rowOff>186690</xdr:rowOff>
    </xdr:from>
    <xdr:to>
      <xdr:col>9</xdr:col>
      <xdr:colOff>617220</xdr:colOff>
      <xdr:row>47</xdr:row>
      <xdr:rowOff>22860</xdr:rowOff>
    </xdr:to>
    <xdr:graphicFrame macro="">
      <xdr:nvGraphicFramePr>
        <xdr:cNvPr id="2" name="Chart 1">
          <a:extLst>
            <a:ext uri="{FF2B5EF4-FFF2-40B4-BE49-F238E27FC236}">
              <a16:creationId xmlns:a16="http://schemas.microsoft.com/office/drawing/2014/main" id="{EEC4F96B-B8CD-AE40-E265-E4E4E4C0DE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15240</xdr:colOff>
      <xdr:row>107</xdr:row>
      <xdr:rowOff>60960</xdr:rowOff>
    </xdr:from>
    <xdr:to>
      <xdr:col>13</xdr:col>
      <xdr:colOff>625321</xdr:colOff>
      <xdr:row>134</xdr:row>
      <xdr:rowOff>61406</xdr:rowOff>
    </xdr:to>
    <xdr:pic>
      <xdr:nvPicPr>
        <xdr:cNvPr id="4" name="Picture 3">
          <a:extLst>
            <a:ext uri="{FF2B5EF4-FFF2-40B4-BE49-F238E27FC236}">
              <a16:creationId xmlns:a16="http://schemas.microsoft.com/office/drawing/2014/main" id="{4BFE4B09-010B-60FD-5431-7B4E5CA4F161}"/>
            </a:ext>
          </a:extLst>
        </xdr:cNvPr>
        <xdr:cNvPicPr>
          <a:picLocks noChangeAspect="1"/>
        </xdr:cNvPicPr>
      </xdr:nvPicPr>
      <xdr:blipFill>
        <a:blip xmlns:r="http://schemas.openxmlformats.org/officeDocument/2006/relationships" r:embed="rId2"/>
        <a:stretch>
          <a:fillRect/>
        </a:stretch>
      </xdr:blipFill>
      <xdr:spPr>
        <a:xfrm>
          <a:off x="6195060" y="20650200"/>
          <a:ext cx="5547841" cy="5143946"/>
        </a:xfrm>
        <a:prstGeom prst="rect">
          <a:avLst/>
        </a:prstGeom>
      </xdr:spPr>
    </xdr:pic>
    <xdr:clientData/>
  </xdr:twoCellAnchor>
  <xdr:twoCellAnchor editAs="oneCell">
    <xdr:from>
      <xdr:col>7</xdr:col>
      <xdr:colOff>7620</xdr:colOff>
      <xdr:row>137</xdr:row>
      <xdr:rowOff>114300</xdr:rowOff>
    </xdr:from>
    <xdr:to>
      <xdr:col>13</xdr:col>
      <xdr:colOff>587218</xdr:colOff>
      <xdr:row>164</xdr:row>
      <xdr:rowOff>129987</xdr:rowOff>
    </xdr:to>
    <xdr:pic>
      <xdr:nvPicPr>
        <xdr:cNvPr id="5" name="Picture 4">
          <a:extLst>
            <a:ext uri="{FF2B5EF4-FFF2-40B4-BE49-F238E27FC236}">
              <a16:creationId xmlns:a16="http://schemas.microsoft.com/office/drawing/2014/main" id="{EE2FEA67-80AB-F0E8-2BBA-6074E45B0B50}"/>
            </a:ext>
          </a:extLst>
        </xdr:cNvPr>
        <xdr:cNvPicPr>
          <a:picLocks noChangeAspect="1"/>
        </xdr:cNvPicPr>
      </xdr:nvPicPr>
      <xdr:blipFill>
        <a:blip xmlns:r="http://schemas.openxmlformats.org/officeDocument/2006/relationships" r:embed="rId3"/>
        <a:stretch>
          <a:fillRect/>
        </a:stretch>
      </xdr:blipFill>
      <xdr:spPr>
        <a:xfrm>
          <a:off x="6187440" y="26418540"/>
          <a:ext cx="5517358" cy="5159187"/>
        </a:xfrm>
        <a:prstGeom prst="rect">
          <a:avLst/>
        </a:prstGeom>
      </xdr:spPr>
    </xdr:pic>
    <xdr:clientData/>
  </xdr:twoCellAnchor>
  <xdr:twoCellAnchor editAs="oneCell">
    <xdr:from>
      <xdr:col>7</xdr:col>
      <xdr:colOff>7620</xdr:colOff>
      <xdr:row>167</xdr:row>
      <xdr:rowOff>76200</xdr:rowOff>
    </xdr:from>
    <xdr:to>
      <xdr:col>13</xdr:col>
      <xdr:colOff>571977</xdr:colOff>
      <xdr:row>195</xdr:row>
      <xdr:rowOff>445</xdr:rowOff>
    </xdr:to>
    <xdr:pic>
      <xdr:nvPicPr>
        <xdr:cNvPr id="6" name="Picture 5">
          <a:extLst>
            <a:ext uri="{FF2B5EF4-FFF2-40B4-BE49-F238E27FC236}">
              <a16:creationId xmlns:a16="http://schemas.microsoft.com/office/drawing/2014/main" id="{9CFE08AA-7BFD-BE6B-92E8-8C69F78DC52B}"/>
            </a:ext>
          </a:extLst>
        </xdr:cNvPr>
        <xdr:cNvPicPr>
          <a:picLocks noChangeAspect="1"/>
        </xdr:cNvPicPr>
      </xdr:nvPicPr>
      <xdr:blipFill>
        <a:blip xmlns:r="http://schemas.openxmlformats.org/officeDocument/2006/relationships" r:embed="rId4"/>
        <a:stretch>
          <a:fillRect/>
        </a:stretch>
      </xdr:blipFill>
      <xdr:spPr>
        <a:xfrm>
          <a:off x="6187440" y="32095440"/>
          <a:ext cx="5502117" cy="5136325"/>
        </a:xfrm>
        <a:prstGeom prst="rect">
          <a:avLst/>
        </a:prstGeom>
      </xdr:spPr>
    </xdr:pic>
    <xdr:clientData/>
  </xdr:twoCellAnchor>
  <xdr:twoCellAnchor editAs="oneCell">
    <xdr:from>
      <xdr:col>7</xdr:col>
      <xdr:colOff>0</xdr:colOff>
      <xdr:row>197</xdr:row>
      <xdr:rowOff>129540</xdr:rowOff>
    </xdr:from>
    <xdr:to>
      <xdr:col>13</xdr:col>
      <xdr:colOff>594839</xdr:colOff>
      <xdr:row>227</xdr:row>
      <xdr:rowOff>23306</xdr:rowOff>
    </xdr:to>
    <xdr:pic>
      <xdr:nvPicPr>
        <xdr:cNvPr id="7" name="Picture 6">
          <a:extLst>
            <a:ext uri="{FF2B5EF4-FFF2-40B4-BE49-F238E27FC236}">
              <a16:creationId xmlns:a16="http://schemas.microsoft.com/office/drawing/2014/main" id="{AA454897-6F38-BEE5-CAC3-70A08A86DF4D}"/>
            </a:ext>
          </a:extLst>
        </xdr:cNvPr>
        <xdr:cNvPicPr>
          <a:picLocks noChangeAspect="1"/>
        </xdr:cNvPicPr>
      </xdr:nvPicPr>
      <xdr:blipFill>
        <a:blip xmlns:r="http://schemas.openxmlformats.org/officeDocument/2006/relationships" r:embed="rId5"/>
        <a:stretch>
          <a:fillRect/>
        </a:stretch>
      </xdr:blipFill>
      <xdr:spPr>
        <a:xfrm>
          <a:off x="6179820" y="37711380"/>
          <a:ext cx="5532599" cy="5151566"/>
        </a:xfrm>
        <a:prstGeom prst="rect">
          <a:avLst/>
        </a:prstGeom>
      </xdr:spPr>
    </xdr:pic>
    <xdr:clientData/>
  </xdr:twoCellAnchor>
  <xdr:twoCellAnchor editAs="oneCell">
    <xdr:from>
      <xdr:col>0</xdr:col>
      <xdr:colOff>68580</xdr:colOff>
      <xdr:row>107</xdr:row>
      <xdr:rowOff>182880</xdr:rowOff>
    </xdr:from>
    <xdr:to>
      <xdr:col>6</xdr:col>
      <xdr:colOff>91918</xdr:colOff>
      <xdr:row>135</xdr:row>
      <xdr:rowOff>446</xdr:rowOff>
    </xdr:to>
    <xdr:pic>
      <xdr:nvPicPr>
        <xdr:cNvPr id="8" name="Picture 7">
          <a:extLst>
            <a:ext uri="{FF2B5EF4-FFF2-40B4-BE49-F238E27FC236}">
              <a16:creationId xmlns:a16="http://schemas.microsoft.com/office/drawing/2014/main" id="{BEAB6C6C-F9B1-21B7-E40B-D026C5356D72}"/>
            </a:ext>
          </a:extLst>
        </xdr:cNvPr>
        <xdr:cNvPicPr>
          <a:picLocks noChangeAspect="1"/>
        </xdr:cNvPicPr>
      </xdr:nvPicPr>
      <xdr:blipFill>
        <a:blip xmlns:r="http://schemas.openxmlformats.org/officeDocument/2006/relationships" r:embed="rId6"/>
        <a:stretch>
          <a:fillRect/>
        </a:stretch>
      </xdr:blipFill>
      <xdr:spPr>
        <a:xfrm>
          <a:off x="68580" y="20772120"/>
          <a:ext cx="5517358" cy="515156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0</xdr:colOff>
      <xdr:row>107</xdr:row>
      <xdr:rowOff>45720</xdr:rowOff>
    </xdr:from>
    <xdr:to>
      <xdr:col>12</xdr:col>
      <xdr:colOff>335759</xdr:colOff>
      <xdr:row>135</xdr:row>
      <xdr:rowOff>61405</xdr:rowOff>
    </xdr:to>
    <xdr:pic>
      <xdr:nvPicPr>
        <xdr:cNvPr id="3" name="Picture 2">
          <a:extLst>
            <a:ext uri="{FF2B5EF4-FFF2-40B4-BE49-F238E27FC236}">
              <a16:creationId xmlns:a16="http://schemas.microsoft.com/office/drawing/2014/main" id="{945AD7D6-8309-488A-A031-35E7C6F2D507}"/>
            </a:ext>
          </a:extLst>
        </xdr:cNvPr>
        <xdr:cNvPicPr>
          <a:picLocks noChangeAspect="1"/>
        </xdr:cNvPicPr>
      </xdr:nvPicPr>
      <xdr:blipFill>
        <a:blip xmlns:r="http://schemas.openxmlformats.org/officeDocument/2006/relationships" r:embed="rId1"/>
        <a:stretch>
          <a:fillRect/>
        </a:stretch>
      </xdr:blipFill>
      <xdr:spPr>
        <a:xfrm>
          <a:off x="6987540" y="20634960"/>
          <a:ext cx="5532599" cy="5136325"/>
        </a:xfrm>
        <a:prstGeom prst="rect">
          <a:avLst/>
        </a:prstGeom>
      </xdr:spPr>
    </xdr:pic>
    <xdr:clientData/>
  </xdr:twoCellAnchor>
  <xdr:twoCellAnchor editAs="oneCell">
    <xdr:from>
      <xdr:col>7</xdr:col>
      <xdr:colOff>0</xdr:colOff>
      <xdr:row>137</xdr:row>
      <xdr:rowOff>83820</xdr:rowOff>
    </xdr:from>
    <xdr:to>
      <xdr:col>12</xdr:col>
      <xdr:colOff>335759</xdr:colOff>
      <xdr:row>165</xdr:row>
      <xdr:rowOff>122367</xdr:rowOff>
    </xdr:to>
    <xdr:pic>
      <xdr:nvPicPr>
        <xdr:cNvPr id="4" name="Picture 3">
          <a:extLst>
            <a:ext uri="{FF2B5EF4-FFF2-40B4-BE49-F238E27FC236}">
              <a16:creationId xmlns:a16="http://schemas.microsoft.com/office/drawing/2014/main" id="{A5A2A2EB-E5D9-4F9C-98E2-40707957F39D}"/>
            </a:ext>
          </a:extLst>
        </xdr:cNvPr>
        <xdr:cNvPicPr>
          <a:picLocks noChangeAspect="1"/>
        </xdr:cNvPicPr>
      </xdr:nvPicPr>
      <xdr:blipFill>
        <a:blip xmlns:r="http://schemas.openxmlformats.org/officeDocument/2006/relationships" r:embed="rId2"/>
        <a:stretch>
          <a:fillRect/>
        </a:stretch>
      </xdr:blipFill>
      <xdr:spPr>
        <a:xfrm>
          <a:off x="6987540" y="26388060"/>
          <a:ext cx="5532599" cy="5159187"/>
        </a:xfrm>
        <a:prstGeom prst="rect">
          <a:avLst/>
        </a:prstGeom>
      </xdr:spPr>
    </xdr:pic>
    <xdr:clientData/>
  </xdr:twoCellAnchor>
  <xdr:twoCellAnchor editAs="oneCell">
    <xdr:from>
      <xdr:col>7</xdr:col>
      <xdr:colOff>30480</xdr:colOff>
      <xdr:row>167</xdr:row>
      <xdr:rowOff>137160</xdr:rowOff>
    </xdr:from>
    <xdr:to>
      <xdr:col>12</xdr:col>
      <xdr:colOff>290033</xdr:colOff>
      <xdr:row>195</xdr:row>
      <xdr:rowOff>137604</xdr:rowOff>
    </xdr:to>
    <xdr:pic>
      <xdr:nvPicPr>
        <xdr:cNvPr id="5" name="Picture 4">
          <a:extLst>
            <a:ext uri="{FF2B5EF4-FFF2-40B4-BE49-F238E27FC236}">
              <a16:creationId xmlns:a16="http://schemas.microsoft.com/office/drawing/2014/main" id="{78D50E1D-6B77-4352-BE8E-AE7F058E519B}"/>
            </a:ext>
          </a:extLst>
        </xdr:cNvPr>
        <xdr:cNvPicPr>
          <a:picLocks noChangeAspect="1"/>
        </xdr:cNvPicPr>
      </xdr:nvPicPr>
      <xdr:blipFill>
        <a:blip xmlns:r="http://schemas.openxmlformats.org/officeDocument/2006/relationships" r:embed="rId3"/>
        <a:stretch>
          <a:fillRect/>
        </a:stretch>
      </xdr:blipFill>
      <xdr:spPr>
        <a:xfrm>
          <a:off x="7018020" y="32156400"/>
          <a:ext cx="5456393" cy="5121084"/>
        </a:xfrm>
        <a:prstGeom prst="rect">
          <a:avLst/>
        </a:prstGeom>
      </xdr:spPr>
    </xdr:pic>
    <xdr:clientData/>
  </xdr:twoCellAnchor>
  <xdr:twoCellAnchor editAs="oneCell">
    <xdr:from>
      <xdr:col>7</xdr:col>
      <xdr:colOff>22860</xdr:colOff>
      <xdr:row>198</xdr:row>
      <xdr:rowOff>68580</xdr:rowOff>
    </xdr:from>
    <xdr:to>
      <xdr:col>12</xdr:col>
      <xdr:colOff>358619</xdr:colOff>
      <xdr:row>226</xdr:row>
      <xdr:rowOff>84265</xdr:rowOff>
    </xdr:to>
    <xdr:pic>
      <xdr:nvPicPr>
        <xdr:cNvPr id="6" name="Picture 5">
          <a:extLst>
            <a:ext uri="{FF2B5EF4-FFF2-40B4-BE49-F238E27FC236}">
              <a16:creationId xmlns:a16="http://schemas.microsoft.com/office/drawing/2014/main" id="{16756901-B688-4DC0-B1A9-280EEB4ABB7E}"/>
            </a:ext>
          </a:extLst>
        </xdr:cNvPr>
        <xdr:cNvPicPr>
          <a:picLocks noChangeAspect="1"/>
        </xdr:cNvPicPr>
      </xdr:nvPicPr>
      <xdr:blipFill>
        <a:blip xmlns:r="http://schemas.openxmlformats.org/officeDocument/2006/relationships" r:embed="rId4"/>
        <a:stretch>
          <a:fillRect/>
        </a:stretch>
      </xdr:blipFill>
      <xdr:spPr>
        <a:xfrm>
          <a:off x="7010400" y="37825680"/>
          <a:ext cx="5532599" cy="5136325"/>
        </a:xfrm>
        <a:prstGeom prst="rect">
          <a:avLst/>
        </a:prstGeom>
      </xdr:spPr>
    </xdr:pic>
    <xdr:clientData/>
  </xdr:twoCellAnchor>
  <xdr:twoCellAnchor>
    <xdr:from>
      <xdr:col>0</xdr:col>
      <xdr:colOff>1485901</xdr:colOff>
      <xdr:row>24</xdr:row>
      <xdr:rowOff>152400</xdr:rowOff>
    </xdr:from>
    <xdr:to>
      <xdr:col>8</xdr:col>
      <xdr:colOff>1043941</xdr:colOff>
      <xdr:row>45</xdr:row>
      <xdr:rowOff>106680</xdr:rowOff>
    </xdr:to>
    <xdr:graphicFrame macro="">
      <xdr:nvGraphicFramePr>
        <xdr:cNvPr id="9" name="Chart 8">
          <a:extLst>
            <a:ext uri="{FF2B5EF4-FFF2-40B4-BE49-F238E27FC236}">
              <a16:creationId xmlns:a16="http://schemas.microsoft.com/office/drawing/2014/main" id="{5F696655-A056-48E0-9DDC-93D4D80A5B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108</xdr:row>
      <xdr:rowOff>0</xdr:rowOff>
    </xdr:from>
    <xdr:to>
      <xdr:col>4</xdr:col>
      <xdr:colOff>785337</xdr:colOff>
      <xdr:row>135</xdr:row>
      <xdr:rowOff>446</xdr:rowOff>
    </xdr:to>
    <xdr:pic>
      <xdr:nvPicPr>
        <xdr:cNvPr id="10" name="Picture 9">
          <a:extLst>
            <a:ext uri="{FF2B5EF4-FFF2-40B4-BE49-F238E27FC236}">
              <a16:creationId xmlns:a16="http://schemas.microsoft.com/office/drawing/2014/main" id="{ACDB1F1B-1010-154F-AD73-ECED51401798}"/>
            </a:ext>
          </a:extLst>
        </xdr:cNvPr>
        <xdr:cNvPicPr>
          <a:picLocks noChangeAspect="1"/>
        </xdr:cNvPicPr>
      </xdr:nvPicPr>
      <xdr:blipFill>
        <a:blip xmlns:r="http://schemas.openxmlformats.org/officeDocument/2006/relationships" r:embed="rId6"/>
        <a:stretch>
          <a:fillRect/>
        </a:stretch>
      </xdr:blipFill>
      <xdr:spPr>
        <a:xfrm>
          <a:off x="0" y="20779740"/>
          <a:ext cx="5502117" cy="514394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12</xdr:col>
      <xdr:colOff>487680</xdr:colOff>
      <xdr:row>1</xdr:row>
      <xdr:rowOff>38100</xdr:rowOff>
    </xdr:from>
    <xdr:to>
      <xdr:col>17</xdr:col>
      <xdr:colOff>541020</xdr:colOff>
      <xdr:row>8</xdr:row>
      <xdr:rowOff>144780</xdr:rowOff>
    </xdr:to>
    <xdr:sp macro="" textlink="">
      <xdr:nvSpPr>
        <xdr:cNvPr id="2" name="TextBox 1">
          <a:extLst>
            <a:ext uri="{FF2B5EF4-FFF2-40B4-BE49-F238E27FC236}">
              <a16:creationId xmlns:a16="http://schemas.microsoft.com/office/drawing/2014/main" id="{6E261A75-86A0-993D-6E54-CD8B83DF5F3F}"/>
            </a:ext>
          </a:extLst>
        </xdr:cNvPr>
        <xdr:cNvSpPr txBox="1"/>
      </xdr:nvSpPr>
      <xdr:spPr>
        <a:xfrm>
          <a:off x="8580120" y="220980"/>
          <a:ext cx="3848100" cy="1386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According to given Beta</a:t>
          </a:r>
          <a:r>
            <a:rPr lang="en-GB" sz="1100" baseline="0"/>
            <a:t> of individual asset, Bank of America (BAC) is the most sensitive to market compared with other assets. it demonstrates that if the market price increase 1%, BAC increase 1.45% accordingly, while the other assets move similarly as market does. In adition, the portfolio beta is also close to 1 when the short-sell not allowed, meaning that the movements of the portfolio is similar to the market movement.</a:t>
          </a:r>
          <a:endParaRPr lang="en-GB" sz="1100"/>
        </a:p>
      </xdr:txBody>
    </xdr:sp>
    <xdr:clientData/>
  </xdr:twoCellAnchor>
  <xdr:twoCellAnchor>
    <xdr:from>
      <xdr:col>12</xdr:col>
      <xdr:colOff>472440</xdr:colOff>
      <xdr:row>11</xdr:row>
      <xdr:rowOff>152400</xdr:rowOff>
    </xdr:from>
    <xdr:to>
      <xdr:col>17</xdr:col>
      <xdr:colOff>525780</xdr:colOff>
      <xdr:row>19</xdr:row>
      <xdr:rowOff>76200</xdr:rowOff>
    </xdr:to>
    <xdr:sp macro="" textlink="">
      <xdr:nvSpPr>
        <xdr:cNvPr id="3" name="TextBox 2">
          <a:extLst>
            <a:ext uri="{FF2B5EF4-FFF2-40B4-BE49-F238E27FC236}">
              <a16:creationId xmlns:a16="http://schemas.microsoft.com/office/drawing/2014/main" id="{CE43FF3E-FF34-4CF3-BC0D-6F5CF8AF4785}"/>
            </a:ext>
          </a:extLst>
        </xdr:cNvPr>
        <xdr:cNvSpPr txBox="1"/>
      </xdr:nvSpPr>
      <xdr:spPr>
        <a:xfrm>
          <a:off x="8564880" y="2164080"/>
          <a:ext cx="3848100" cy="1386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In</a:t>
          </a:r>
          <a:r>
            <a:rPr lang="en-GB" sz="1100" baseline="0"/>
            <a:t> the market where short-sell is allowed, the individual stock present similar sentitivity to market as in market with short-sell not allowed. However, the portfolio is less sensitive to the market. it is reflected on the beta of portfolio with only 0.5 meaning that if the market price increase by 1%, the portfolio will increase only 0.5%, and vice versa.</a:t>
          </a:r>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person displayName="Budiman Budiman (311856)" id="{DBA8C1C6-8051-4066-BE60-86BAECADF20F}" userId="S::311856@o365.stud.umk.pl::0de4351a-f19e-410e-b382-5098655670af"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D00B742-ACA2-4E0A-ADFE-32E3AAB86B5A}" name="Table2" displayName="Table2" ref="H10:J22" totalsRowShown="0">
  <autoFilter ref="H10:J22" xr:uid="{2D00B742-ACA2-4E0A-ADFE-32E3AAB86B5A}"/>
  <tableColumns count="3">
    <tableColumn id="1" xr3:uid="{BEF255E0-068B-41F9-A15C-328F1F4DDFE0}" name="No" dataDxfId="1"/>
    <tableColumn id="2" xr3:uid="{6802C5B3-A0AB-4968-BBFD-582DA72390B0}" name="Company"/>
    <tableColumn id="3" xr3:uid="{67F32D32-F216-4937-9FED-C4DCABDEC9F2}" name="Tick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E0C812B-9416-4667-A955-BFED1ECEE2A3}" name="Table3" displayName="Table3" ref="E10:F15" totalsRowShown="0">
  <autoFilter ref="E10:F15" xr:uid="{1E0C812B-9416-4667-A955-BFED1ECEE2A3}"/>
  <tableColumns count="2">
    <tableColumn id="1" xr3:uid="{AF301DFD-4F04-4973-AAF6-1E6C840B6F2E}" name="Name"/>
    <tableColumn id="2" xr3:uid="{592E1455-E97C-4B6A-A56D-531CFF88931D}" name="Student I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58C5B0-CA98-49F6-BED1-653FF90E93D4}" name="Table1" displayName="Table1" ref="A1:AD1260" totalsRowShown="0">
  <autoFilter ref="A1:AD1260" xr:uid="{5558C5B0-CA98-49F6-BED1-653FF90E93D4}">
    <filterColumn colId="17">
      <customFilters>
        <customFilter operator="notEqual" val=" "/>
      </customFilters>
    </filterColumn>
  </autoFilter>
  <tableColumns count="30">
    <tableColumn id="1" xr3:uid="{F5F1B6F5-F254-4C36-B85D-946E734DED1D}" name="Date" dataDxfId="0"/>
    <tableColumn id="2" xr3:uid="{E3B5672C-E20B-4FF4-8CBE-8F496F9F2D7B}" name="AAPL"/>
    <tableColumn id="3" xr3:uid="{938E338C-C89D-4468-8459-055E996B4870}" name="BRK.K"/>
    <tableColumn id="4" xr3:uid="{617683C2-96B8-4E74-A977-92A34F197531}" name="XOM"/>
    <tableColumn id="5" xr3:uid="{86051517-032D-4B93-AD1A-ACF9D992CB64}" name="WMT"/>
    <tableColumn id="6" xr3:uid="{F3286033-A69A-4A7D-9CC3-8D8E7DCBB0AC}" name="BAC"/>
    <tableColumn id="7" xr3:uid="{187F862D-F2FF-4634-B75D-1F22CB6D2B24}" name="DIS"/>
    <tableColumn id="8" xr3:uid="{97C7BF22-D1A7-44BD-B8A8-01E4356CD7E8}" name="AMZN"/>
    <tableColumn id="9" xr3:uid="{55B17FEC-D7A2-4887-885A-9BCDC5CFCDBB}" name="JPM"/>
    <tableColumn id="10" xr3:uid="{E99B898E-FB0D-4957-9CCE-1228F6F2C0E5}" name="HD"/>
    <tableColumn id="11" xr3:uid="{B89C82E8-96BE-4E0E-AF54-71390CD78D50}" name="KO"/>
    <tableColumn id="12" xr3:uid="{A707DECC-7D13-40A2-95A6-3CBA6FC6DD20}" name="PM"/>
    <tableColumn id="13" xr3:uid="{B32D3579-ADD8-4163-8A00-B8765D779944}" name="SBUX"/>
    <tableColumn id="29" xr3:uid="{7BC12631-45A1-41B0-AD23-6816A19ABF92}" name="S&amp;P 500"/>
    <tableColumn id="14" xr3:uid="{77263D2C-19F8-4F1A-B970-22467701AE9A}" name="Year">
      <calculatedColumnFormula>YEAR(A2)</calculatedColumnFormula>
    </tableColumn>
    <tableColumn id="15" xr3:uid="{7AD33870-DCE7-42FF-96EE-481DC4C24AE3}" name="Month">
      <calculatedColumnFormula>MONTH(A2)</calculatedColumnFormula>
    </tableColumn>
    <tableColumn id="16" xr3:uid="{BF604013-D11E-42DD-BA07-AD6FE7DB9195}" name="Day">
      <calculatedColumnFormula>DAY(A2)</calculatedColumnFormula>
    </tableColumn>
    <tableColumn id="17" xr3:uid="{34DCE010-96F4-47BB-8B3A-8FC03D45F012}" name="AAPL2"/>
    <tableColumn id="18" xr3:uid="{535DF366-497B-42F5-AEC2-554E562F97BE}" name="BRK.K3"/>
    <tableColumn id="19" xr3:uid="{98C1806E-BE3B-492A-B6A7-A2F4ACDF5FDD}" name="XOM4"/>
    <tableColumn id="20" xr3:uid="{FC523099-C616-4B16-9090-B71DBC5F4F80}" name="WMT5"/>
    <tableColumn id="21" xr3:uid="{966C3BDF-C75A-45BC-85D7-12B78291B067}" name="BAC6"/>
    <tableColumn id="22" xr3:uid="{B5ACC8BC-5DCD-4C8B-8D2A-47F21F675193}" name="DIS7"/>
    <tableColumn id="23" xr3:uid="{FA1CAF95-8F1C-4109-8064-5477A3CB8738}" name="AMZN8"/>
    <tableColumn id="24" xr3:uid="{024C3A3A-ABCA-47AA-A1E4-EBF4919D585E}" name="JPM9"/>
    <tableColumn id="25" xr3:uid="{AEA301ED-D9E5-4E3D-A805-D2175B0701CD}" name="HD10"/>
    <tableColumn id="26" xr3:uid="{0BC0DA9A-AC21-41C8-B140-D5D0F0CB4E90}" name="KO11"/>
    <tableColumn id="27" xr3:uid="{D9E264BE-6BA9-4465-A598-2C26C020424A}" name="PM12"/>
    <tableColumn id="28" xr3:uid="{8525454F-BBAB-4AF9-9F3F-ABAEFABCBB59}" name="SBUX2"/>
    <tableColumn id="32" xr3:uid="{CF88E3FC-BD56-46E5-B8DB-30343E3385BF}" name="S&amp;P 500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 dT="2023-04-05T16:48:12.92" personId="{DBA8C1C6-8051-4066-BE60-86BAECADF20F}" id="{C7EAF9FD-ECB8-48F8-997B-AD1A189B1B02}">
    <text>the higher the better</text>
  </threadedComment>
  <threadedComment ref="A5" dT="2023-04-05T16:49:15.20" personId="{DBA8C1C6-8051-4066-BE60-86BAECADF20F}" id="{95A3B496-63FA-40F9-ABED-B0AF80811154}">
    <text>the lower the better</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8FF6-D491-4D9E-AC72-AF7F061622C6}">
  <dimension ref="D3:K26"/>
  <sheetViews>
    <sheetView showGridLines="0" workbookViewId="0">
      <selection activeCell="M14" sqref="M14"/>
    </sheetView>
  </sheetViews>
  <sheetFormatPr defaultRowHeight="14.4" x14ac:dyDescent="0.3"/>
  <cols>
    <col min="2" max="2" width="11.33203125" bestFit="1" customWidth="1"/>
    <col min="3" max="3" width="11.6640625" customWidth="1"/>
    <col min="8" max="8" width="7" customWidth="1"/>
    <col min="9" max="9" width="22.88671875" bestFit="1" customWidth="1"/>
  </cols>
  <sheetData>
    <row r="3" spans="4:11" x14ac:dyDescent="0.3">
      <c r="D3" s="189" t="s">
        <v>0</v>
      </c>
      <c r="E3" s="190"/>
      <c r="F3" s="190"/>
      <c r="G3" s="190"/>
      <c r="H3" s="190"/>
      <c r="I3" s="190"/>
      <c r="J3" s="190"/>
      <c r="K3" s="191"/>
    </row>
    <row r="4" spans="4:11" x14ac:dyDescent="0.3">
      <c r="D4" s="192"/>
      <c r="E4" s="193"/>
      <c r="F4" s="193"/>
      <c r="G4" s="193"/>
      <c r="H4" s="193"/>
      <c r="I4" s="193"/>
      <c r="J4" s="193"/>
      <c r="K4" s="194"/>
    </row>
    <row r="6" spans="4:11" x14ac:dyDescent="0.3">
      <c r="D6" s="5"/>
      <c r="E6" s="6"/>
      <c r="F6" s="6"/>
      <c r="G6" s="6"/>
      <c r="H6" s="6"/>
      <c r="I6" s="6"/>
      <c r="J6" s="6"/>
      <c r="K6" s="7"/>
    </row>
    <row r="7" spans="4:11" x14ac:dyDescent="0.3">
      <c r="D7" s="8"/>
      <c r="K7" s="9"/>
    </row>
    <row r="8" spans="4:11" x14ac:dyDescent="0.3">
      <c r="D8" s="8"/>
      <c r="E8" s="186" t="s">
        <v>1</v>
      </c>
      <c r="F8" s="188"/>
      <c r="H8" s="186" t="s">
        <v>2</v>
      </c>
      <c r="I8" s="187"/>
      <c r="J8" s="188"/>
      <c r="K8" s="9"/>
    </row>
    <row r="9" spans="4:11" x14ac:dyDescent="0.3">
      <c r="D9" s="8"/>
      <c r="K9" s="9"/>
    </row>
    <row r="10" spans="4:11" x14ac:dyDescent="0.3">
      <c r="D10" s="8"/>
      <c r="E10" t="s">
        <v>3</v>
      </c>
      <c r="F10" t="s">
        <v>4</v>
      </c>
      <c r="H10" t="s">
        <v>5</v>
      </c>
      <c r="I10" t="s">
        <v>6</v>
      </c>
      <c r="J10" t="s">
        <v>7</v>
      </c>
      <c r="K10" s="9"/>
    </row>
    <row r="11" spans="4:11" x14ac:dyDescent="0.3">
      <c r="D11" s="8"/>
      <c r="E11" t="s">
        <v>8</v>
      </c>
      <c r="F11">
        <v>311856</v>
      </c>
      <c r="H11" s="13">
        <v>1</v>
      </c>
      <c r="I11" t="s">
        <v>9</v>
      </c>
      <c r="J11" t="s">
        <v>10</v>
      </c>
      <c r="K11" s="9"/>
    </row>
    <row r="12" spans="4:11" x14ac:dyDescent="0.3">
      <c r="D12" s="8"/>
      <c r="E12" t="s">
        <v>11</v>
      </c>
      <c r="F12">
        <v>311762</v>
      </c>
      <c r="H12" s="13">
        <v>2</v>
      </c>
      <c r="I12" t="s">
        <v>12</v>
      </c>
      <c r="J12" t="s">
        <v>13</v>
      </c>
      <c r="K12" s="9"/>
    </row>
    <row r="13" spans="4:11" x14ac:dyDescent="0.3">
      <c r="D13" s="8"/>
      <c r="E13" t="s">
        <v>14</v>
      </c>
      <c r="F13">
        <v>311764</v>
      </c>
      <c r="H13" s="13">
        <v>3</v>
      </c>
      <c r="I13" t="s">
        <v>15</v>
      </c>
      <c r="J13" t="s">
        <v>16</v>
      </c>
      <c r="K13" s="9"/>
    </row>
    <row r="14" spans="4:11" x14ac:dyDescent="0.3">
      <c r="D14" s="8"/>
      <c r="E14" t="s">
        <v>17</v>
      </c>
      <c r="F14">
        <v>311761</v>
      </c>
      <c r="H14" s="13">
        <v>4</v>
      </c>
      <c r="I14" t="s">
        <v>18</v>
      </c>
      <c r="J14" t="s">
        <v>19</v>
      </c>
      <c r="K14" s="9"/>
    </row>
    <row r="15" spans="4:11" x14ac:dyDescent="0.3">
      <c r="D15" s="8"/>
      <c r="E15" t="s">
        <v>20</v>
      </c>
      <c r="F15">
        <v>12010</v>
      </c>
      <c r="H15" s="13">
        <v>5</v>
      </c>
      <c r="I15" t="s">
        <v>21</v>
      </c>
      <c r="J15" t="s">
        <v>22</v>
      </c>
      <c r="K15" s="9"/>
    </row>
    <row r="16" spans="4:11" x14ac:dyDescent="0.3">
      <c r="D16" s="8"/>
      <c r="H16" s="13">
        <v>6</v>
      </c>
      <c r="I16" t="s">
        <v>23</v>
      </c>
      <c r="J16" t="s">
        <v>24</v>
      </c>
      <c r="K16" s="9"/>
    </row>
    <row r="17" spans="4:11" x14ac:dyDescent="0.3">
      <c r="D17" s="8"/>
      <c r="H17" s="13">
        <v>7</v>
      </c>
      <c r="I17" t="s">
        <v>25</v>
      </c>
      <c r="J17" t="s">
        <v>26</v>
      </c>
      <c r="K17" s="9"/>
    </row>
    <row r="18" spans="4:11" x14ac:dyDescent="0.3">
      <c r="D18" s="8"/>
      <c r="H18" s="13">
        <v>8</v>
      </c>
      <c r="I18" t="s">
        <v>27</v>
      </c>
      <c r="J18" t="s">
        <v>28</v>
      </c>
      <c r="K18" s="9"/>
    </row>
    <row r="19" spans="4:11" x14ac:dyDescent="0.3">
      <c r="D19" s="8"/>
      <c r="H19" s="13">
        <v>9</v>
      </c>
      <c r="I19" t="s">
        <v>29</v>
      </c>
      <c r="J19" t="s">
        <v>30</v>
      </c>
      <c r="K19" s="9"/>
    </row>
    <row r="20" spans="4:11" x14ac:dyDescent="0.3">
      <c r="D20" s="8"/>
      <c r="H20" s="13">
        <v>10</v>
      </c>
      <c r="I20" t="s">
        <v>31</v>
      </c>
      <c r="J20" t="s">
        <v>32</v>
      </c>
      <c r="K20" s="9"/>
    </row>
    <row r="21" spans="4:11" x14ac:dyDescent="0.3">
      <c r="D21" s="8"/>
      <c r="H21" s="13">
        <v>11</v>
      </c>
      <c r="I21" t="s">
        <v>33</v>
      </c>
      <c r="J21" t="s">
        <v>34</v>
      </c>
      <c r="K21" s="9"/>
    </row>
    <row r="22" spans="4:11" x14ac:dyDescent="0.3">
      <c r="D22" s="8"/>
      <c r="H22" s="13">
        <v>12</v>
      </c>
      <c r="I22" t="s">
        <v>35</v>
      </c>
      <c r="J22" t="s">
        <v>36</v>
      </c>
      <c r="K22" s="9"/>
    </row>
    <row r="23" spans="4:11" x14ac:dyDescent="0.3">
      <c r="D23" s="8"/>
      <c r="K23" s="9"/>
    </row>
    <row r="24" spans="4:11" x14ac:dyDescent="0.3">
      <c r="D24" s="8"/>
      <c r="H24" s="195" t="s">
        <v>37</v>
      </c>
      <c r="I24" s="196"/>
      <c r="J24" s="197"/>
      <c r="K24" s="9"/>
    </row>
    <row r="25" spans="4:11" x14ac:dyDescent="0.3">
      <c r="D25" s="8"/>
      <c r="K25" s="9"/>
    </row>
    <row r="26" spans="4:11" x14ac:dyDescent="0.3">
      <c r="D26" s="10"/>
      <c r="E26" s="11"/>
      <c r="F26" s="11"/>
      <c r="G26" s="11"/>
      <c r="H26" s="11"/>
      <c r="I26" s="11"/>
      <c r="J26" s="11"/>
      <c r="K26" s="12"/>
    </row>
  </sheetData>
  <mergeCells count="4">
    <mergeCell ref="H8:J8"/>
    <mergeCell ref="E8:F8"/>
    <mergeCell ref="D3:K4"/>
    <mergeCell ref="H24:J24"/>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AAEF9-2D52-480C-BC49-3B26C7D125A5}">
  <dimension ref="A1:AD1260"/>
  <sheetViews>
    <sheetView workbookViewId="0"/>
  </sheetViews>
  <sheetFormatPr defaultRowHeight="14.4" x14ac:dyDescent="0.3"/>
  <cols>
    <col min="1" max="1" width="10.5546875" bestFit="1" customWidth="1"/>
    <col min="24" max="24" width="9.33203125" customWidth="1"/>
    <col min="29" max="30" width="9" customWidth="1"/>
  </cols>
  <sheetData>
    <row r="1" spans="1:30" x14ac:dyDescent="0.3">
      <c r="A1" t="s">
        <v>38</v>
      </c>
      <c r="B1" t="s">
        <v>10</v>
      </c>
      <c r="C1" t="s">
        <v>13</v>
      </c>
      <c r="D1" t="s">
        <v>16</v>
      </c>
      <c r="E1" t="s">
        <v>19</v>
      </c>
      <c r="F1" t="s">
        <v>22</v>
      </c>
      <c r="G1" t="s">
        <v>24</v>
      </c>
      <c r="H1" t="s">
        <v>26</v>
      </c>
      <c r="I1" t="s">
        <v>28</v>
      </c>
      <c r="J1" t="s">
        <v>30</v>
      </c>
      <c r="K1" t="s">
        <v>32</v>
      </c>
      <c r="L1" t="s">
        <v>34</v>
      </c>
      <c r="M1" t="s">
        <v>36</v>
      </c>
      <c r="N1" t="s">
        <v>39</v>
      </c>
      <c r="O1" t="s">
        <v>40</v>
      </c>
      <c r="P1" t="s">
        <v>41</v>
      </c>
      <c r="Q1" t="s">
        <v>42</v>
      </c>
      <c r="R1" t="s">
        <v>43</v>
      </c>
      <c r="S1" t="s">
        <v>44</v>
      </c>
      <c r="T1" t="s">
        <v>45</v>
      </c>
      <c r="U1" t="s">
        <v>46</v>
      </c>
      <c r="V1" t="s">
        <v>47</v>
      </c>
      <c r="W1" t="s">
        <v>48</v>
      </c>
      <c r="X1" t="s">
        <v>49</v>
      </c>
      <c r="Y1" t="s">
        <v>50</v>
      </c>
      <c r="Z1" t="s">
        <v>51</v>
      </c>
      <c r="AA1" t="s">
        <v>52</v>
      </c>
      <c r="AB1" t="s">
        <v>53</v>
      </c>
      <c r="AC1" t="s">
        <v>54</v>
      </c>
      <c r="AD1" t="s">
        <v>55</v>
      </c>
    </row>
    <row r="2" spans="1:30" x14ac:dyDescent="0.3">
      <c r="A2" s="1">
        <v>43102</v>
      </c>
      <c r="B2">
        <v>43.064999</v>
      </c>
      <c r="C2">
        <v>197.220001</v>
      </c>
      <c r="D2">
        <v>85.029999000000004</v>
      </c>
      <c r="E2">
        <v>98.589995999999999</v>
      </c>
      <c r="F2">
        <v>29.9</v>
      </c>
      <c r="G2">
        <v>111.800003</v>
      </c>
      <c r="H2">
        <v>59.450499999999998</v>
      </c>
      <c r="I2">
        <v>107.949997</v>
      </c>
      <c r="J2">
        <v>188.029999</v>
      </c>
      <c r="K2">
        <v>45.540000999999997</v>
      </c>
      <c r="L2">
        <v>104.389999</v>
      </c>
      <c r="M2">
        <v>57.630001</v>
      </c>
      <c r="N2">
        <v>2695.81</v>
      </c>
      <c r="O2">
        <f>YEAR(A2)</f>
        <v>2018</v>
      </c>
      <c r="P2">
        <f>MONTH(A2)</f>
        <v>1</v>
      </c>
      <c r="Q2">
        <f>DAY(A2)</f>
        <v>2</v>
      </c>
      <c r="R2">
        <f>B2</f>
        <v>43.064999</v>
      </c>
      <c r="S2">
        <f t="shared" ref="S2:AB2" si="0">C2</f>
        <v>197.220001</v>
      </c>
      <c r="T2">
        <f t="shared" si="0"/>
        <v>85.029999000000004</v>
      </c>
      <c r="U2">
        <f t="shared" si="0"/>
        <v>98.589995999999999</v>
      </c>
      <c r="V2">
        <f t="shared" si="0"/>
        <v>29.9</v>
      </c>
      <c r="W2">
        <f t="shared" si="0"/>
        <v>111.800003</v>
      </c>
      <c r="X2">
        <f t="shared" si="0"/>
        <v>59.450499999999998</v>
      </c>
      <c r="Y2">
        <f t="shared" si="0"/>
        <v>107.949997</v>
      </c>
      <c r="Z2">
        <f t="shared" si="0"/>
        <v>188.029999</v>
      </c>
      <c r="AA2">
        <f t="shared" si="0"/>
        <v>45.540000999999997</v>
      </c>
      <c r="AB2">
        <f t="shared" si="0"/>
        <v>104.389999</v>
      </c>
      <c r="AC2">
        <f>M2</f>
        <v>57.630001</v>
      </c>
      <c r="AD2">
        <f>N2</f>
        <v>2695.81</v>
      </c>
    </row>
    <row r="3" spans="1:30" hidden="1" x14ac:dyDescent="0.3">
      <c r="A3" s="1">
        <v>43103</v>
      </c>
      <c r="B3">
        <v>43.057499</v>
      </c>
      <c r="C3">
        <v>199.78999300000001</v>
      </c>
      <c r="D3">
        <v>86.699996999999996</v>
      </c>
      <c r="E3">
        <v>99.449996999999996</v>
      </c>
      <c r="F3">
        <v>29.799999</v>
      </c>
      <c r="G3">
        <v>112.279999</v>
      </c>
      <c r="H3">
        <v>60.209999000000003</v>
      </c>
      <c r="I3">
        <v>108.05999799999999</v>
      </c>
      <c r="J3">
        <v>189.009995</v>
      </c>
      <c r="K3">
        <v>45.439999</v>
      </c>
      <c r="L3">
        <v>104.260002</v>
      </c>
      <c r="M3">
        <v>58.709999000000003</v>
      </c>
      <c r="N3">
        <v>2713.06</v>
      </c>
      <c r="O3">
        <f t="shared" ref="O3:O66" si="1">YEAR(A3)</f>
        <v>2018</v>
      </c>
      <c r="P3">
        <f t="shared" ref="P3:P66" si="2">MONTH(A3)</f>
        <v>1</v>
      </c>
      <c r="Q3">
        <f t="shared" ref="Q3:Q66" si="3">DAY(A3)</f>
        <v>3</v>
      </c>
    </row>
    <row r="4" spans="1:30" hidden="1" x14ac:dyDescent="0.3">
      <c r="A4" s="1">
        <v>43104</v>
      </c>
      <c r="B4">
        <v>43.2575</v>
      </c>
      <c r="C4">
        <v>200.69000199999999</v>
      </c>
      <c r="D4">
        <v>86.82</v>
      </c>
      <c r="E4">
        <v>99.540001000000004</v>
      </c>
      <c r="F4">
        <v>30.190000999999999</v>
      </c>
      <c r="G4">
        <v>112.230003</v>
      </c>
      <c r="H4">
        <v>60.479500000000002</v>
      </c>
      <c r="I4">
        <v>109.040001</v>
      </c>
      <c r="J4">
        <v>190.509995</v>
      </c>
      <c r="K4">
        <v>46.080002</v>
      </c>
      <c r="L4">
        <v>103.470001</v>
      </c>
      <c r="M4">
        <v>58.93</v>
      </c>
      <c r="N4">
        <v>2723.99</v>
      </c>
      <c r="O4">
        <f t="shared" si="1"/>
        <v>2018</v>
      </c>
      <c r="P4">
        <f t="shared" si="2"/>
        <v>1</v>
      </c>
      <c r="Q4">
        <f t="shared" si="3"/>
        <v>4</v>
      </c>
    </row>
    <row r="5" spans="1:30" hidden="1" x14ac:dyDescent="0.3">
      <c r="A5" s="1">
        <v>43105</v>
      </c>
      <c r="B5">
        <v>43.75</v>
      </c>
      <c r="C5">
        <v>201.41999799999999</v>
      </c>
      <c r="D5">
        <v>86.75</v>
      </c>
      <c r="E5">
        <v>100.129997</v>
      </c>
      <c r="F5">
        <v>30.33</v>
      </c>
      <c r="G5">
        <v>111.620003</v>
      </c>
      <c r="H5">
        <v>61.457000999999998</v>
      </c>
      <c r="I5">
        <v>108.339996</v>
      </c>
      <c r="J5">
        <v>192.5</v>
      </c>
      <c r="K5">
        <v>46.07</v>
      </c>
      <c r="L5">
        <v>104.300003</v>
      </c>
      <c r="M5">
        <v>59.610000999999997</v>
      </c>
      <c r="N5">
        <v>2743.15</v>
      </c>
      <c r="O5">
        <f t="shared" si="1"/>
        <v>2018</v>
      </c>
      <c r="P5">
        <f t="shared" si="2"/>
        <v>1</v>
      </c>
      <c r="Q5">
        <f t="shared" si="3"/>
        <v>5</v>
      </c>
    </row>
    <row r="6" spans="1:30" hidden="1" x14ac:dyDescent="0.3">
      <c r="A6" s="1">
        <v>43108</v>
      </c>
      <c r="B6">
        <v>43.587502000000001</v>
      </c>
      <c r="C6">
        <v>202.740005</v>
      </c>
      <c r="D6">
        <v>87.139999000000003</v>
      </c>
      <c r="E6">
        <v>101.610001</v>
      </c>
      <c r="F6">
        <v>30.120000999999998</v>
      </c>
      <c r="G6">
        <v>110.019997</v>
      </c>
      <c r="H6">
        <v>62.343497999999997</v>
      </c>
      <c r="I6">
        <v>108.5</v>
      </c>
      <c r="J6">
        <v>192.03999300000001</v>
      </c>
      <c r="K6">
        <v>46</v>
      </c>
      <c r="L6">
        <v>104.139999</v>
      </c>
      <c r="M6">
        <v>59.310001</v>
      </c>
      <c r="N6">
        <v>2747.71</v>
      </c>
      <c r="O6">
        <f t="shared" si="1"/>
        <v>2018</v>
      </c>
      <c r="P6">
        <f t="shared" si="2"/>
        <v>1</v>
      </c>
      <c r="Q6">
        <f t="shared" si="3"/>
        <v>8</v>
      </c>
    </row>
    <row r="7" spans="1:30" hidden="1" x14ac:dyDescent="0.3">
      <c r="A7" s="1">
        <v>43109</v>
      </c>
      <c r="B7">
        <v>43.582500000000003</v>
      </c>
      <c r="C7">
        <v>203.020004</v>
      </c>
      <c r="D7">
        <v>86.769997000000004</v>
      </c>
      <c r="E7">
        <v>100.389999</v>
      </c>
      <c r="F7">
        <v>30.27</v>
      </c>
      <c r="G7">
        <v>109.94000200000001</v>
      </c>
      <c r="H7">
        <v>62.634998000000003</v>
      </c>
      <c r="I7">
        <v>109.050003</v>
      </c>
      <c r="J7">
        <v>193.10000600000001</v>
      </c>
      <c r="K7">
        <v>46.23</v>
      </c>
      <c r="L7">
        <v>104.889999</v>
      </c>
      <c r="M7">
        <v>59.18</v>
      </c>
      <c r="N7">
        <v>2751.29</v>
      </c>
      <c r="O7">
        <f t="shared" si="1"/>
        <v>2018</v>
      </c>
      <c r="P7">
        <f t="shared" si="2"/>
        <v>1</v>
      </c>
      <c r="Q7">
        <f t="shared" si="3"/>
        <v>9</v>
      </c>
    </row>
    <row r="8" spans="1:30" hidden="1" x14ac:dyDescent="0.3">
      <c r="A8" s="1">
        <v>43110</v>
      </c>
      <c r="B8">
        <v>43.572498000000003</v>
      </c>
      <c r="C8">
        <v>205.61000100000001</v>
      </c>
      <c r="D8">
        <v>86.080001999999993</v>
      </c>
      <c r="E8">
        <v>99.669998000000007</v>
      </c>
      <c r="F8">
        <v>30.549999</v>
      </c>
      <c r="G8">
        <v>109.470001</v>
      </c>
      <c r="H8">
        <v>62.716498999999999</v>
      </c>
      <c r="I8">
        <v>110.25</v>
      </c>
      <c r="J8">
        <v>191.800003</v>
      </c>
      <c r="K8">
        <v>46.07</v>
      </c>
      <c r="L8">
        <v>105.629997</v>
      </c>
      <c r="M8">
        <v>59.82</v>
      </c>
      <c r="N8">
        <v>2748.23</v>
      </c>
      <c r="O8">
        <f t="shared" si="1"/>
        <v>2018</v>
      </c>
      <c r="P8">
        <f t="shared" si="2"/>
        <v>1</v>
      </c>
      <c r="Q8">
        <f t="shared" si="3"/>
        <v>10</v>
      </c>
    </row>
    <row r="9" spans="1:30" hidden="1" x14ac:dyDescent="0.3">
      <c r="A9" s="1">
        <v>43111</v>
      </c>
      <c r="B9">
        <v>43.82</v>
      </c>
      <c r="C9">
        <v>206.69000199999999</v>
      </c>
      <c r="D9">
        <v>86.93</v>
      </c>
      <c r="E9">
        <v>100.019997</v>
      </c>
      <c r="F9">
        <v>30.66</v>
      </c>
      <c r="G9">
        <v>110.989998</v>
      </c>
      <c r="H9">
        <v>63.834000000000003</v>
      </c>
      <c r="I9">
        <v>110.839996</v>
      </c>
      <c r="J9">
        <v>194.679993</v>
      </c>
      <c r="K9">
        <v>46.040000999999997</v>
      </c>
      <c r="L9">
        <v>104.860001</v>
      </c>
      <c r="M9">
        <v>60</v>
      </c>
      <c r="N9">
        <v>2767.56</v>
      </c>
      <c r="O9">
        <f t="shared" si="1"/>
        <v>2018</v>
      </c>
      <c r="P9">
        <f t="shared" si="2"/>
        <v>1</v>
      </c>
      <c r="Q9">
        <f t="shared" si="3"/>
        <v>11</v>
      </c>
    </row>
    <row r="10" spans="1:30" hidden="1" x14ac:dyDescent="0.3">
      <c r="A10" s="1">
        <v>43112</v>
      </c>
      <c r="B10">
        <v>44.272499000000003</v>
      </c>
      <c r="C10">
        <v>210.16000399999999</v>
      </c>
      <c r="D10">
        <v>87.519997000000004</v>
      </c>
      <c r="E10">
        <v>100.870003</v>
      </c>
      <c r="F10">
        <v>31.190000999999999</v>
      </c>
      <c r="G10">
        <v>112.470001</v>
      </c>
      <c r="H10">
        <v>65.260002</v>
      </c>
      <c r="I10">
        <v>112.66999800000001</v>
      </c>
      <c r="J10">
        <v>196.41999799999999</v>
      </c>
      <c r="K10">
        <v>46.150002000000001</v>
      </c>
      <c r="L10">
        <v>104.5</v>
      </c>
      <c r="M10">
        <v>60.400002000000001</v>
      </c>
      <c r="N10">
        <v>2786.24</v>
      </c>
      <c r="O10">
        <f t="shared" si="1"/>
        <v>2018</v>
      </c>
      <c r="P10">
        <f t="shared" si="2"/>
        <v>1</v>
      </c>
      <c r="Q10">
        <f t="shared" si="3"/>
        <v>12</v>
      </c>
    </row>
    <row r="11" spans="1:30" hidden="1" x14ac:dyDescent="0.3">
      <c r="A11" s="1">
        <v>43116</v>
      </c>
      <c r="B11">
        <v>44.047500999999997</v>
      </c>
      <c r="C11">
        <v>210.28999300000001</v>
      </c>
      <c r="D11">
        <v>86.970000999999996</v>
      </c>
      <c r="E11">
        <v>100.69000200000001</v>
      </c>
      <c r="F11">
        <v>31.24</v>
      </c>
      <c r="G11">
        <v>110.69000200000001</v>
      </c>
      <c r="H11">
        <v>65.242996000000005</v>
      </c>
      <c r="I11">
        <v>112.269997</v>
      </c>
      <c r="J11">
        <v>196.30999800000001</v>
      </c>
      <c r="K11">
        <v>46.529998999999997</v>
      </c>
      <c r="L11">
        <v>104.870003</v>
      </c>
      <c r="M11">
        <v>60.560001</v>
      </c>
      <c r="N11">
        <v>2776.42</v>
      </c>
      <c r="O11">
        <f t="shared" si="1"/>
        <v>2018</v>
      </c>
      <c r="P11">
        <f t="shared" si="2"/>
        <v>1</v>
      </c>
      <c r="Q11">
        <f t="shared" si="3"/>
        <v>16</v>
      </c>
    </row>
    <row r="12" spans="1:30" hidden="1" x14ac:dyDescent="0.3">
      <c r="A12" s="1">
        <v>43117</v>
      </c>
      <c r="B12">
        <v>44.775002000000001</v>
      </c>
      <c r="C12">
        <v>214.16000399999999</v>
      </c>
      <c r="D12">
        <v>88</v>
      </c>
      <c r="E12">
        <v>102.699997</v>
      </c>
      <c r="F12">
        <v>31.18</v>
      </c>
      <c r="G12">
        <v>111.970001</v>
      </c>
      <c r="H12">
        <v>64.75</v>
      </c>
      <c r="I12">
        <v>112.989998</v>
      </c>
      <c r="J12">
        <v>199.820007</v>
      </c>
      <c r="K12">
        <v>46.82</v>
      </c>
      <c r="L12">
        <v>105.790001</v>
      </c>
      <c r="M12">
        <v>60.66</v>
      </c>
      <c r="N12">
        <v>2802.56</v>
      </c>
      <c r="O12">
        <f t="shared" si="1"/>
        <v>2018</v>
      </c>
      <c r="P12">
        <f t="shared" si="2"/>
        <v>1</v>
      </c>
      <c r="Q12">
        <f t="shared" si="3"/>
        <v>17</v>
      </c>
    </row>
    <row r="13" spans="1:30" hidden="1" x14ac:dyDescent="0.3">
      <c r="A13" s="1">
        <v>43118</v>
      </c>
      <c r="B13">
        <v>44.814999</v>
      </c>
      <c r="C13">
        <v>213.19000199999999</v>
      </c>
      <c r="D13">
        <v>87.43</v>
      </c>
      <c r="E13">
        <v>104.300003</v>
      </c>
      <c r="F13">
        <v>31.48</v>
      </c>
      <c r="G13">
        <v>110.41999800000001</v>
      </c>
      <c r="H13">
        <v>64.665999999999997</v>
      </c>
      <c r="I13">
        <v>113.260002</v>
      </c>
      <c r="J13">
        <v>198.33000200000001</v>
      </c>
      <c r="K13">
        <v>46.880001</v>
      </c>
      <c r="L13">
        <v>105.07</v>
      </c>
      <c r="M13">
        <v>61.09</v>
      </c>
      <c r="N13">
        <v>2798.03</v>
      </c>
      <c r="O13">
        <f t="shared" si="1"/>
        <v>2018</v>
      </c>
      <c r="P13">
        <f t="shared" si="2"/>
        <v>1</v>
      </c>
      <c r="Q13">
        <f t="shared" si="3"/>
        <v>18</v>
      </c>
    </row>
    <row r="14" spans="1:30" hidden="1" x14ac:dyDescent="0.3">
      <c r="A14" s="1">
        <v>43119</v>
      </c>
      <c r="B14">
        <v>44.615001999999997</v>
      </c>
      <c r="C14">
        <v>213.25</v>
      </c>
      <c r="D14">
        <v>87.150002000000001</v>
      </c>
      <c r="E14">
        <v>104.589996</v>
      </c>
      <c r="F14">
        <v>31.719999000000001</v>
      </c>
      <c r="G14">
        <v>110.589996</v>
      </c>
      <c r="H14">
        <v>64.728995999999995</v>
      </c>
      <c r="I14">
        <v>113.010002</v>
      </c>
      <c r="J14">
        <v>201.33000200000001</v>
      </c>
      <c r="K14">
        <v>47.16</v>
      </c>
      <c r="L14">
        <v>108.91999800000001</v>
      </c>
      <c r="M14">
        <v>61.259998000000003</v>
      </c>
      <c r="N14">
        <v>2810.3</v>
      </c>
      <c r="O14">
        <f t="shared" si="1"/>
        <v>2018</v>
      </c>
      <c r="P14">
        <f t="shared" si="2"/>
        <v>1</v>
      </c>
      <c r="Q14">
        <f t="shared" si="3"/>
        <v>19</v>
      </c>
    </row>
    <row r="15" spans="1:30" hidden="1" x14ac:dyDescent="0.3">
      <c r="A15" s="1">
        <v>43122</v>
      </c>
      <c r="B15">
        <v>44.25</v>
      </c>
      <c r="C15">
        <v>215.970001</v>
      </c>
      <c r="D15">
        <v>88.25</v>
      </c>
      <c r="E15">
        <v>105.449997</v>
      </c>
      <c r="F15">
        <v>31.940000999999999</v>
      </c>
      <c r="G15">
        <v>111.099998</v>
      </c>
      <c r="H15">
        <v>66.365500999999995</v>
      </c>
      <c r="I15">
        <v>114.33000199999999</v>
      </c>
      <c r="J15">
        <v>204.46000699999999</v>
      </c>
      <c r="K15">
        <v>47.380001</v>
      </c>
      <c r="L15">
        <v>108.80999799999999</v>
      </c>
      <c r="M15">
        <v>61.41</v>
      </c>
      <c r="N15">
        <v>2832.97</v>
      </c>
      <c r="O15">
        <f t="shared" si="1"/>
        <v>2018</v>
      </c>
      <c r="P15">
        <f t="shared" si="2"/>
        <v>1</v>
      </c>
      <c r="Q15">
        <f t="shared" si="3"/>
        <v>22</v>
      </c>
    </row>
    <row r="16" spans="1:30" hidden="1" x14ac:dyDescent="0.3">
      <c r="A16" s="1">
        <v>43123</v>
      </c>
      <c r="B16">
        <v>44.259998000000003</v>
      </c>
      <c r="C16">
        <v>215.55999800000001</v>
      </c>
      <c r="D16">
        <v>88.300003000000004</v>
      </c>
      <c r="E16">
        <v>105.900002</v>
      </c>
      <c r="F16">
        <v>31.92</v>
      </c>
      <c r="G16">
        <v>110.410004</v>
      </c>
      <c r="H16">
        <v>68.126998999999998</v>
      </c>
      <c r="I16">
        <v>114.209999</v>
      </c>
      <c r="J16">
        <v>204.89999399999999</v>
      </c>
      <c r="K16">
        <v>47.450001</v>
      </c>
      <c r="L16">
        <v>109.529999</v>
      </c>
      <c r="M16">
        <v>61.689999</v>
      </c>
      <c r="N16">
        <v>2839.13</v>
      </c>
      <c r="O16">
        <f t="shared" si="1"/>
        <v>2018</v>
      </c>
      <c r="P16">
        <f t="shared" si="2"/>
        <v>1</v>
      </c>
      <c r="Q16">
        <f t="shared" si="3"/>
        <v>23</v>
      </c>
    </row>
    <row r="17" spans="1:30" hidden="1" x14ac:dyDescent="0.3">
      <c r="A17" s="1">
        <v>43124</v>
      </c>
      <c r="B17">
        <v>43.555</v>
      </c>
      <c r="C17">
        <v>215.61000100000001</v>
      </c>
      <c r="D17">
        <v>88.529999000000004</v>
      </c>
      <c r="E17">
        <v>105.790001</v>
      </c>
      <c r="F17">
        <v>32.090000000000003</v>
      </c>
      <c r="G17">
        <v>110.5</v>
      </c>
      <c r="H17">
        <v>67.875504000000006</v>
      </c>
      <c r="I17">
        <v>115.66999800000001</v>
      </c>
      <c r="J17">
        <v>206.220001</v>
      </c>
      <c r="K17">
        <v>47.830002</v>
      </c>
      <c r="L17">
        <v>110.599998</v>
      </c>
      <c r="M17">
        <v>60.830002</v>
      </c>
      <c r="N17">
        <v>2837.54</v>
      </c>
      <c r="O17">
        <f t="shared" si="1"/>
        <v>2018</v>
      </c>
      <c r="P17">
        <f t="shared" si="2"/>
        <v>1</v>
      </c>
      <c r="Q17">
        <f t="shared" si="3"/>
        <v>24</v>
      </c>
    </row>
    <row r="18" spans="1:30" hidden="1" x14ac:dyDescent="0.3">
      <c r="A18" s="1">
        <v>43125</v>
      </c>
      <c r="B18">
        <v>42.777500000000003</v>
      </c>
      <c r="C18">
        <v>215.10000600000001</v>
      </c>
      <c r="D18">
        <v>88.370002999999997</v>
      </c>
      <c r="E18">
        <v>106.599998</v>
      </c>
      <c r="F18">
        <v>32.090000000000003</v>
      </c>
      <c r="G18">
        <v>110.550003</v>
      </c>
      <c r="H18">
        <v>68.897498999999996</v>
      </c>
      <c r="I18">
        <v>115.699997</v>
      </c>
      <c r="J18">
        <v>205.36999499999999</v>
      </c>
      <c r="K18">
        <v>47.84</v>
      </c>
      <c r="L18">
        <v>107.489998</v>
      </c>
      <c r="M18">
        <v>60.549999</v>
      </c>
      <c r="N18">
        <v>2839.25</v>
      </c>
      <c r="O18">
        <f t="shared" si="1"/>
        <v>2018</v>
      </c>
      <c r="P18">
        <f t="shared" si="2"/>
        <v>1</v>
      </c>
      <c r="Q18">
        <f t="shared" si="3"/>
        <v>25</v>
      </c>
    </row>
    <row r="19" spans="1:30" hidden="1" x14ac:dyDescent="0.3">
      <c r="A19" s="1">
        <v>43126</v>
      </c>
      <c r="B19">
        <v>42.877499</v>
      </c>
      <c r="C19">
        <v>217.19000199999999</v>
      </c>
      <c r="D19">
        <v>89</v>
      </c>
      <c r="E19">
        <v>108.389999</v>
      </c>
      <c r="F19">
        <v>32.200001</v>
      </c>
      <c r="G19">
        <v>112.19000200000001</v>
      </c>
      <c r="H19">
        <v>70.102501000000004</v>
      </c>
      <c r="I19">
        <v>116.32</v>
      </c>
      <c r="J19">
        <v>207.229996</v>
      </c>
      <c r="K19">
        <v>48.529998999999997</v>
      </c>
      <c r="L19">
        <v>110.19000200000001</v>
      </c>
      <c r="M19">
        <v>57.990001999999997</v>
      </c>
      <c r="N19">
        <v>2872.87</v>
      </c>
      <c r="O19">
        <f t="shared" si="1"/>
        <v>2018</v>
      </c>
      <c r="P19">
        <f t="shared" si="2"/>
        <v>1</v>
      </c>
      <c r="Q19">
        <f t="shared" si="3"/>
        <v>26</v>
      </c>
    </row>
    <row r="20" spans="1:30" hidden="1" x14ac:dyDescent="0.3">
      <c r="A20" s="1">
        <v>43129</v>
      </c>
      <c r="B20">
        <v>41.990001999999997</v>
      </c>
      <c r="C20">
        <v>215.46000699999999</v>
      </c>
      <c r="D20">
        <v>88.010002</v>
      </c>
      <c r="E20">
        <v>109.550003</v>
      </c>
      <c r="F20">
        <v>32.279998999999997</v>
      </c>
      <c r="G20">
        <v>111.540001</v>
      </c>
      <c r="H20">
        <v>70.884003000000007</v>
      </c>
      <c r="I20">
        <v>116.199997</v>
      </c>
      <c r="J20">
        <v>204.91999799999999</v>
      </c>
      <c r="K20">
        <v>47.700001</v>
      </c>
      <c r="L20">
        <v>108.610001</v>
      </c>
      <c r="M20">
        <v>57.02</v>
      </c>
      <c r="N20">
        <v>2853.53</v>
      </c>
      <c r="O20">
        <f t="shared" si="1"/>
        <v>2018</v>
      </c>
      <c r="P20">
        <f t="shared" si="2"/>
        <v>1</v>
      </c>
      <c r="Q20">
        <f t="shared" si="3"/>
        <v>29</v>
      </c>
    </row>
    <row r="21" spans="1:30" hidden="1" x14ac:dyDescent="0.3">
      <c r="A21" s="1">
        <v>43130</v>
      </c>
      <c r="B21">
        <v>41.7425</v>
      </c>
      <c r="C21">
        <v>214.41000399999999</v>
      </c>
      <c r="D21">
        <v>86.779999000000004</v>
      </c>
      <c r="E21">
        <v>107.730003</v>
      </c>
      <c r="F21">
        <v>31.879999000000002</v>
      </c>
      <c r="G21">
        <v>110.110001</v>
      </c>
      <c r="H21">
        <v>71.890998999999994</v>
      </c>
      <c r="I21">
        <v>115.110001</v>
      </c>
      <c r="J21">
        <v>201.80999800000001</v>
      </c>
      <c r="K21">
        <v>47.41</v>
      </c>
      <c r="L21">
        <v>107.94000200000001</v>
      </c>
      <c r="M21">
        <v>57.189999</v>
      </c>
      <c r="N21">
        <v>2822.43</v>
      </c>
      <c r="O21">
        <f t="shared" si="1"/>
        <v>2018</v>
      </c>
      <c r="P21">
        <f t="shared" si="2"/>
        <v>1</v>
      </c>
      <c r="Q21">
        <f t="shared" si="3"/>
        <v>30</v>
      </c>
    </row>
    <row r="22" spans="1:30" hidden="1" x14ac:dyDescent="0.3">
      <c r="A22" s="1">
        <v>43131</v>
      </c>
      <c r="B22">
        <v>41.857498</v>
      </c>
      <c r="C22">
        <v>214.38000500000001</v>
      </c>
      <c r="D22">
        <v>87.300003000000004</v>
      </c>
      <c r="E22">
        <v>106.599998</v>
      </c>
      <c r="F22">
        <v>32</v>
      </c>
      <c r="G22">
        <v>108.66999800000001</v>
      </c>
      <c r="H22">
        <v>72.544501999999994</v>
      </c>
      <c r="I22">
        <v>115.66999800000001</v>
      </c>
      <c r="J22">
        <v>200.89999399999999</v>
      </c>
      <c r="K22">
        <v>47.59</v>
      </c>
      <c r="L22">
        <v>107.230003</v>
      </c>
      <c r="M22">
        <v>56.810001</v>
      </c>
      <c r="N22">
        <v>2823.81</v>
      </c>
      <c r="O22">
        <f t="shared" si="1"/>
        <v>2018</v>
      </c>
      <c r="P22">
        <f t="shared" si="2"/>
        <v>1</v>
      </c>
      <c r="Q22">
        <f t="shared" si="3"/>
        <v>31</v>
      </c>
    </row>
    <row r="23" spans="1:30" x14ac:dyDescent="0.3">
      <c r="A23" s="1">
        <v>43132</v>
      </c>
      <c r="B23">
        <v>41.945</v>
      </c>
      <c r="C23">
        <v>217.25</v>
      </c>
      <c r="D23">
        <v>89.07</v>
      </c>
      <c r="E23">
        <v>105.519997</v>
      </c>
      <c r="F23">
        <v>32.5</v>
      </c>
      <c r="G23">
        <v>110.489998</v>
      </c>
      <c r="H23">
        <v>69.5</v>
      </c>
      <c r="I23">
        <v>116.870003</v>
      </c>
      <c r="J23">
        <v>199.89999399999999</v>
      </c>
      <c r="K23">
        <v>47.450001</v>
      </c>
      <c r="L23">
        <v>105.16999800000001</v>
      </c>
      <c r="M23">
        <v>56</v>
      </c>
      <c r="N23">
        <v>2821.98</v>
      </c>
      <c r="O23">
        <f t="shared" si="1"/>
        <v>2018</v>
      </c>
      <c r="P23">
        <f t="shared" si="2"/>
        <v>2</v>
      </c>
      <c r="Q23">
        <f t="shared" si="3"/>
        <v>1</v>
      </c>
      <c r="R23">
        <f>B23</f>
        <v>41.945</v>
      </c>
      <c r="S23">
        <f t="shared" ref="S23:AB23" si="4">C23</f>
        <v>217.25</v>
      </c>
      <c r="T23">
        <f t="shared" si="4"/>
        <v>89.07</v>
      </c>
      <c r="U23">
        <f t="shared" si="4"/>
        <v>105.519997</v>
      </c>
      <c r="V23">
        <f t="shared" si="4"/>
        <v>32.5</v>
      </c>
      <c r="W23">
        <f t="shared" si="4"/>
        <v>110.489998</v>
      </c>
      <c r="X23">
        <f t="shared" si="4"/>
        <v>69.5</v>
      </c>
      <c r="Y23">
        <f t="shared" si="4"/>
        <v>116.870003</v>
      </c>
      <c r="Z23">
        <f t="shared" si="4"/>
        <v>199.89999399999999</v>
      </c>
      <c r="AA23">
        <f t="shared" si="4"/>
        <v>47.450001</v>
      </c>
      <c r="AB23">
        <f t="shared" si="4"/>
        <v>105.16999800000001</v>
      </c>
      <c r="AC23">
        <f>M23</f>
        <v>56</v>
      </c>
      <c r="AD23">
        <f>N23</f>
        <v>2821.98</v>
      </c>
    </row>
    <row r="24" spans="1:30" hidden="1" x14ac:dyDescent="0.3">
      <c r="A24" s="1">
        <v>43133</v>
      </c>
      <c r="B24">
        <v>40.125</v>
      </c>
      <c r="C24">
        <v>209.11999499999999</v>
      </c>
      <c r="D24">
        <v>84.529999000000004</v>
      </c>
      <c r="E24">
        <v>104.480003</v>
      </c>
      <c r="F24">
        <v>31.950001</v>
      </c>
      <c r="G24">
        <v>108.699997</v>
      </c>
      <c r="H24">
        <v>71.497497999999993</v>
      </c>
      <c r="I24">
        <v>114.279999</v>
      </c>
      <c r="J24">
        <v>193.970001</v>
      </c>
      <c r="K24">
        <v>46.73</v>
      </c>
      <c r="L24">
        <v>103.44000200000001</v>
      </c>
      <c r="M24">
        <v>55.77</v>
      </c>
      <c r="N24">
        <v>2762.13</v>
      </c>
      <c r="O24">
        <f t="shared" si="1"/>
        <v>2018</v>
      </c>
      <c r="P24">
        <f t="shared" si="2"/>
        <v>2</v>
      </c>
      <c r="Q24">
        <f t="shared" si="3"/>
        <v>2</v>
      </c>
    </row>
    <row r="25" spans="1:30" hidden="1" x14ac:dyDescent="0.3">
      <c r="A25" s="1">
        <v>43136</v>
      </c>
      <c r="B25">
        <v>39.122501</v>
      </c>
      <c r="C25">
        <v>196.800003</v>
      </c>
      <c r="D25">
        <v>79.720000999999996</v>
      </c>
      <c r="E25">
        <v>100.089996</v>
      </c>
      <c r="F25">
        <v>30.26</v>
      </c>
      <c r="G25">
        <v>104.699997</v>
      </c>
      <c r="H25">
        <v>69.5</v>
      </c>
      <c r="I25">
        <v>108.800003</v>
      </c>
      <c r="J25">
        <v>183.11000100000001</v>
      </c>
      <c r="K25">
        <v>44.889999000000003</v>
      </c>
      <c r="L25">
        <v>98.690002000000007</v>
      </c>
      <c r="M25">
        <v>54.689999</v>
      </c>
      <c r="N25">
        <v>2648.94</v>
      </c>
      <c r="O25">
        <f t="shared" si="1"/>
        <v>2018</v>
      </c>
      <c r="P25">
        <f t="shared" si="2"/>
        <v>2</v>
      </c>
      <c r="Q25">
        <f t="shared" si="3"/>
        <v>5</v>
      </c>
    </row>
    <row r="26" spans="1:30" hidden="1" x14ac:dyDescent="0.3">
      <c r="A26" s="1">
        <v>43137</v>
      </c>
      <c r="B26">
        <v>40.7575</v>
      </c>
      <c r="C26">
        <v>201.240005</v>
      </c>
      <c r="D26">
        <v>78.349997999999999</v>
      </c>
      <c r="E26">
        <v>100.900002</v>
      </c>
      <c r="F26">
        <v>31.200001</v>
      </c>
      <c r="G26">
        <v>106.16999800000001</v>
      </c>
      <c r="H26">
        <v>72.141998000000001</v>
      </c>
      <c r="I26">
        <v>112.110001</v>
      </c>
      <c r="J26">
        <v>191.03999300000001</v>
      </c>
      <c r="K26">
        <v>44.669998</v>
      </c>
      <c r="L26">
        <v>100.33000199999999</v>
      </c>
      <c r="M26">
        <v>55.610000999999997</v>
      </c>
      <c r="N26">
        <v>2695.14</v>
      </c>
      <c r="O26">
        <f t="shared" si="1"/>
        <v>2018</v>
      </c>
      <c r="P26">
        <f t="shared" si="2"/>
        <v>2</v>
      </c>
      <c r="Q26">
        <f t="shared" si="3"/>
        <v>6</v>
      </c>
    </row>
    <row r="27" spans="1:30" hidden="1" x14ac:dyDescent="0.3">
      <c r="A27" s="1">
        <v>43138</v>
      </c>
      <c r="B27">
        <v>39.884998000000003</v>
      </c>
      <c r="C27">
        <v>200.36999499999999</v>
      </c>
      <c r="D27">
        <v>76.940002000000007</v>
      </c>
      <c r="E27">
        <v>102.849998</v>
      </c>
      <c r="F27">
        <v>31.25</v>
      </c>
      <c r="G27">
        <v>104.760002</v>
      </c>
      <c r="H27">
        <v>70.838997000000006</v>
      </c>
      <c r="I27">
        <v>112.870003</v>
      </c>
      <c r="J27">
        <v>191.28999300000001</v>
      </c>
      <c r="K27">
        <v>44.560001</v>
      </c>
      <c r="L27">
        <v>98.879997000000003</v>
      </c>
      <c r="M27">
        <v>54.459999000000003</v>
      </c>
      <c r="N27">
        <v>2681.66</v>
      </c>
      <c r="O27">
        <f t="shared" si="1"/>
        <v>2018</v>
      </c>
      <c r="P27">
        <f t="shared" si="2"/>
        <v>2</v>
      </c>
      <c r="Q27">
        <f t="shared" si="3"/>
        <v>7</v>
      </c>
    </row>
    <row r="28" spans="1:30" hidden="1" x14ac:dyDescent="0.3">
      <c r="A28" s="1">
        <v>43139</v>
      </c>
      <c r="B28">
        <v>38.787497999999999</v>
      </c>
      <c r="C28">
        <v>191.41999799999999</v>
      </c>
      <c r="D28">
        <v>76.069999999999993</v>
      </c>
      <c r="E28">
        <v>100.019997</v>
      </c>
      <c r="F28">
        <v>29.74</v>
      </c>
      <c r="G28">
        <v>101.349998</v>
      </c>
      <c r="H28">
        <v>67.525002000000001</v>
      </c>
      <c r="I28">
        <v>107.879997</v>
      </c>
      <c r="J28">
        <v>181.220001</v>
      </c>
      <c r="K28">
        <v>43.099997999999999</v>
      </c>
      <c r="L28">
        <v>100.389999</v>
      </c>
      <c r="M28">
        <v>53.77</v>
      </c>
      <c r="N28">
        <v>2581</v>
      </c>
      <c r="O28">
        <f t="shared" si="1"/>
        <v>2018</v>
      </c>
      <c r="P28">
        <f t="shared" si="2"/>
        <v>2</v>
      </c>
      <c r="Q28">
        <f t="shared" si="3"/>
        <v>8</v>
      </c>
    </row>
    <row r="29" spans="1:30" hidden="1" x14ac:dyDescent="0.3">
      <c r="A29" s="1">
        <v>43140</v>
      </c>
      <c r="B29">
        <v>39.102500999999997</v>
      </c>
      <c r="C29">
        <v>196.020004</v>
      </c>
      <c r="D29">
        <v>75.779999000000004</v>
      </c>
      <c r="E29">
        <v>99.370002999999997</v>
      </c>
      <c r="F29">
        <v>30.33</v>
      </c>
      <c r="G29">
        <v>103.089996</v>
      </c>
      <c r="H29">
        <v>66.980002999999996</v>
      </c>
      <c r="I29">
        <v>110.040001</v>
      </c>
      <c r="J29">
        <v>184.11999499999999</v>
      </c>
      <c r="K29">
        <v>43.130001</v>
      </c>
      <c r="L29">
        <v>99.940002000000007</v>
      </c>
      <c r="M29">
        <v>54.580002</v>
      </c>
      <c r="N29">
        <v>2619.5500000000002</v>
      </c>
      <c r="O29">
        <f t="shared" si="1"/>
        <v>2018</v>
      </c>
      <c r="P29">
        <f t="shared" si="2"/>
        <v>2</v>
      </c>
      <c r="Q29">
        <f t="shared" si="3"/>
        <v>9</v>
      </c>
    </row>
    <row r="30" spans="1:30" hidden="1" x14ac:dyDescent="0.3">
      <c r="A30" s="1">
        <v>43143</v>
      </c>
      <c r="B30">
        <v>40.677501999999997</v>
      </c>
      <c r="C30">
        <v>198.88999899999999</v>
      </c>
      <c r="D30">
        <v>76.419998000000007</v>
      </c>
      <c r="E30">
        <v>99.550003000000004</v>
      </c>
      <c r="F30">
        <v>31.120000999999998</v>
      </c>
      <c r="G30">
        <v>103.389999</v>
      </c>
      <c r="H30">
        <v>69.311501000000007</v>
      </c>
      <c r="I30">
        <v>111.739998</v>
      </c>
      <c r="J30">
        <v>184.05999800000001</v>
      </c>
      <c r="K30">
        <v>43.970001000000003</v>
      </c>
      <c r="L30">
        <v>102.400002</v>
      </c>
      <c r="M30">
        <v>55.380001</v>
      </c>
      <c r="N30">
        <v>2656</v>
      </c>
      <c r="O30">
        <f t="shared" si="1"/>
        <v>2018</v>
      </c>
      <c r="P30">
        <f t="shared" si="2"/>
        <v>2</v>
      </c>
      <c r="Q30">
        <f t="shared" si="3"/>
        <v>12</v>
      </c>
    </row>
    <row r="31" spans="1:30" hidden="1" x14ac:dyDescent="0.3">
      <c r="A31" s="1">
        <v>43144</v>
      </c>
      <c r="B31">
        <v>41.084999000000003</v>
      </c>
      <c r="C31">
        <v>197.990005</v>
      </c>
      <c r="D31">
        <v>76.300003000000004</v>
      </c>
      <c r="E31">
        <v>100.980003</v>
      </c>
      <c r="F31">
        <v>31.18</v>
      </c>
      <c r="G31">
        <v>104.120003</v>
      </c>
      <c r="H31">
        <v>70.725502000000006</v>
      </c>
      <c r="I31">
        <v>112.43</v>
      </c>
      <c r="J31">
        <v>183.720001</v>
      </c>
      <c r="K31">
        <v>44.189999</v>
      </c>
      <c r="L31">
        <v>103.050003</v>
      </c>
      <c r="M31">
        <v>55.669998</v>
      </c>
      <c r="N31">
        <v>2662.94</v>
      </c>
      <c r="O31">
        <f t="shared" si="1"/>
        <v>2018</v>
      </c>
      <c r="P31">
        <f t="shared" si="2"/>
        <v>2</v>
      </c>
      <c r="Q31">
        <f t="shared" si="3"/>
        <v>13</v>
      </c>
    </row>
    <row r="32" spans="1:30" hidden="1" x14ac:dyDescent="0.3">
      <c r="A32" s="1">
        <v>43145</v>
      </c>
      <c r="B32">
        <v>41.842498999999997</v>
      </c>
      <c r="C32">
        <v>200.53999300000001</v>
      </c>
      <c r="D32">
        <v>76.459998999999996</v>
      </c>
      <c r="E32">
        <v>101.699997</v>
      </c>
      <c r="F32">
        <v>32</v>
      </c>
      <c r="G32">
        <v>104.599998</v>
      </c>
      <c r="H32">
        <v>72.552498</v>
      </c>
      <c r="I32">
        <v>115.029999</v>
      </c>
      <c r="J32">
        <v>184.69000199999999</v>
      </c>
      <c r="K32">
        <v>44.099997999999999</v>
      </c>
      <c r="L32">
        <v>102.540001</v>
      </c>
      <c r="M32">
        <v>55.990001999999997</v>
      </c>
      <c r="N32">
        <v>2698.63</v>
      </c>
      <c r="O32">
        <f t="shared" si="1"/>
        <v>2018</v>
      </c>
      <c r="P32">
        <f t="shared" si="2"/>
        <v>2</v>
      </c>
      <c r="Q32">
        <f t="shared" si="3"/>
        <v>14</v>
      </c>
    </row>
    <row r="33" spans="1:30" hidden="1" x14ac:dyDescent="0.3">
      <c r="A33" s="1">
        <v>43146</v>
      </c>
      <c r="B33">
        <v>43.247501</v>
      </c>
      <c r="C33">
        <v>203.89999399999999</v>
      </c>
      <c r="D33">
        <v>76.209998999999996</v>
      </c>
      <c r="E33">
        <v>103.230003</v>
      </c>
      <c r="F33">
        <v>32.209999000000003</v>
      </c>
      <c r="G33">
        <v>105.18</v>
      </c>
      <c r="H33">
        <v>73.087997000000001</v>
      </c>
      <c r="I33">
        <v>115.510002</v>
      </c>
      <c r="J33">
        <v>185.270004</v>
      </c>
      <c r="K33">
        <v>44.779998999999997</v>
      </c>
      <c r="L33">
        <v>103.69000200000001</v>
      </c>
      <c r="M33">
        <v>56.580002</v>
      </c>
      <c r="N33">
        <v>2731.2</v>
      </c>
      <c r="O33">
        <f t="shared" si="1"/>
        <v>2018</v>
      </c>
      <c r="P33">
        <f t="shared" si="2"/>
        <v>2</v>
      </c>
      <c r="Q33">
        <f t="shared" si="3"/>
        <v>15</v>
      </c>
    </row>
    <row r="34" spans="1:30" hidden="1" x14ac:dyDescent="0.3">
      <c r="A34" s="1">
        <v>43147</v>
      </c>
      <c r="B34">
        <v>43.107498</v>
      </c>
      <c r="C34">
        <v>203.78999300000001</v>
      </c>
      <c r="D34">
        <v>76.540001000000004</v>
      </c>
      <c r="E34">
        <v>104.779999</v>
      </c>
      <c r="F34">
        <v>31.969999000000001</v>
      </c>
      <c r="G34">
        <v>106.529999</v>
      </c>
      <c r="H34">
        <v>72.434501999999995</v>
      </c>
      <c r="I34">
        <v>114.68</v>
      </c>
      <c r="J34">
        <v>186.970001</v>
      </c>
      <c r="K34">
        <v>44.98</v>
      </c>
      <c r="L34">
        <v>104.30999799999999</v>
      </c>
      <c r="M34">
        <v>56.48</v>
      </c>
      <c r="N34">
        <v>2732.22</v>
      </c>
      <c r="O34">
        <f t="shared" si="1"/>
        <v>2018</v>
      </c>
      <c r="P34">
        <f t="shared" si="2"/>
        <v>2</v>
      </c>
      <c r="Q34">
        <f t="shared" si="3"/>
        <v>16</v>
      </c>
    </row>
    <row r="35" spans="1:30" hidden="1" x14ac:dyDescent="0.3">
      <c r="A35" s="1">
        <v>43151</v>
      </c>
      <c r="B35">
        <v>42.962502000000001</v>
      </c>
      <c r="C35">
        <v>203.050003</v>
      </c>
      <c r="D35">
        <v>75.75</v>
      </c>
      <c r="E35">
        <v>94.110000999999997</v>
      </c>
      <c r="F35">
        <v>31.93</v>
      </c>
      <c r="G35">
        <v>105.980003</v>
      </c>
      <c r="H35">
        <v>73.417502999999996</v>
      </c>
      <c r="I35">
        <v>114.709999</v>
      </c>
      <c r="J35">
        <v>186.71000699999999</v>
      </c>
      <c r="K35">
        <v>43.990001999999997</v>
      </c>
      <c r="L35">
        <v>102.849998</v>
      </c>
      <c r="M35">
        <v>55.970001000000003</v>
      </c>
      <c r="N35">
        <v>2716.26</v>
      </c>
      <c r="O35">
        <f t="shared" si="1"/>
        <v>2018</v>
      </c>
      <c r="P35">
        <f t="shared" si="2"/>
        <v>2</v>
      </c>
      <c r="Q35">
        <f t="shared" si="3"/>
        <v>20</v>
      </c>
    </row>
    <row r="36" spans="1:30" hidden="1" x14ac:dyDescent="0.3">
      <c r="A36" s="1">
        <v>43152</v>
      </c>
      <c r="B36">
        <v>42.767502</v>
      </c>
      <c r="C36">
        <v>201.020004</v>
      </c>
      <c r="D36">
        <v>74.889999000000003</v>
      </c>
      <c r="E36">
        <v>91.519997000000004</v>
      </c>
      <c r="F36">
        <v>31.870000999999998</v>
      </c>
      <c r="G36">
        <v>105.050003</v>
      </c>
      <c r="H36">
        <v>74.146004000000005</v>
      </c>
      <c r="I36">
        <v>115.19000200000001</v>
      </c>
      <c r="J36">
        <v>183.05999800000001</v>
      </c>
      <c r="K36">
        <v>43.34</v>
      </c>
      <c r="L36">
        <v>103.720001</v>
      </c>
      <c r="M36">
        <v>56.099997999999999</v>
      </c>
      <c r="N36">
        <v>2701.33</v>
      </c>
      <c r="O36">
        <f t="shared" si="1"/>
        <v>2018</v>
      </c>
      <c r="P36">
        <f t="shared" si="2"/>
        <v>2</v>
      </c>
      <c r="Q36">
        <f t="shared" si="3"/>
        <v>21</v>
      </c>
    </row>
    <row r="37" spans="1:30" hidden="1" x14ac:dyDescent="0.3">
      <c r="A37" s="1">
        <v>43153</v>
      </c>
      <c r="B37">
        <v>43.125</v>
      </c>
      <c r="C37">
        <v>200.729996</v>
      </c>
      <c r="D37">
        <v>75.860000999999997</v>
      </c>
      <c r="E37">
        <v>92.769997000000004</v>
      </c>
      <c r="F37">
        <v>31.690000999999999</v>
      </c>
      <c r="G37">
        <v>105.239998</v>
      </c>
      <c r="H37">
        <v>74.266998000000001</v>
      </c>
      <c r="I37">
        <v>114.980003</v>
      </c>
      <c r="J37">
        <v>185.470001</v>
      </c>
      <c r="K37">
        <v>43.52</v>
      </c>
      <c r="L37">
        <v>102.980003</v>
      </c>
      <c r="M37">
        <v>55.400002000000001</v>
      </c>
      <c r="N37">
        <v>2703.96</v>
      </c>
      <c r="O37">
        <f t="shared" si="1"/>
        <v>2018</v>
      </c>
      <c r="P37">
        <f t="shared" si="2"/>
        <v>2</v>
      </c>
      <c r="Q37">
        <f t="shared" si="3"/>
        <v>22</v>
      </c>
    </row>
    <row r="38" spans="1:30" hidden="1" x14ac:dyDescent="0.3">
      <c r="A38" s="1">
        <v>43154</v>
      </c>
      <c r="B38">
        <v>43.875</v>
      </c>
      <c r="C38">
        <v>202.759995</v>
      </c>
      <c r="D38">
        <v>77.529999000000004</v>
      </c>
      <c r="E38">
        <v>92.889999000000003</v>
      </c>
      <c r="F38">
        <v>32.029998999999997</v>
      </c>
      <c r="G38">
        <v>107.25</v>
      </c>
      <c r="H38">
        <v>75</v>
      </c>
      <c r="I38">
        <v>117.30999799999999</v>
      </c>
      <c r="J38">
        <v>188.35000600000001</v>
      </c>
      <c r="K38">
        <v>44.040000999999997</v>
      </c>
      <c r="L38">
        <v>106.110001</v>
      </c>
      <c r="M38">
        <v>56.139999000000003</v>
      </c>
      <c r="N38">
        <v>2747.3</v>
      </c>
      <c r="O38">
        <f t="shared" si="1"/>
        <v>2018</v>
      </c>
      <c r="P38">
        <f t="shared" si="2"/>
        <v>2</v>
      </c>
      <c r="Q38">
        <f t="shared" si="3"/>
        <v>23</v>
      </c>
    </row>
    <row r="39" spans="1:30" hidden="1" x14ac:dyDescent="0.3">
      <c r="A39" s="1">
        <v>43157</v>
      </c>
      <c r="B39">
        <v>44.7425</v>
      </c>
      <c r="C39">
        <v>210.61999499999999</v>
      </c>
      <c r="D39">
        <v>78.839995999999999</v>
      </c>
      <c r="E39">
        <v>93.120002999999997</v>
      </c>
      <c r="F39">
        <v>32.419998</v>
      </c>
      <c r="G39">
        <v>109.80999799999999</v>
      </c>
      <c r="H39">
        <v>76.097504000000001</v>
      </c>
      <c r="I39">
        <v>118.769997</v>
      </c>
      <c r="J39">
        <v>188.46000699999999</v>
      </c>
      <c r="K39">
        <v>44.029998999999997</v>
      </c>
      <c r="L39">
        <v>106.68</v>
      </c>
      <c r="M39">
        <v>57.169998</v>
      </c>
      <c r="N39">
        <v>2779.6</v>
      </c>
      <c r="O39">
        <f t="shared" si="1"/>
        <v>2018</v>
      </c>
      <c r="P39">
        <f t="shared" si="2"/>
        <v>2</v>
      </c>
      <c r="Q39">
        <f t="shared" si="3"/>
        <v>26</v>
      </c>
    </row>
    <row r="40" spans="1:30" hidden="1" x14ac:dyDescent="0.3">
      <c r="A40" s="1">
        <v>43158</v>
      </c>
      <c r="B40">
        <v>44.597499999999997</v>
      </c>
      <c r="C40">
        <v>209.66000399999999</v>
      </c>
      <c r="D40">
        <v>77.5</v>
      </c>
      <c r="E40">
        <v>91.519997000000004</v>
      </c>
      <c r="F40">
        <v>32.330002</v>
      </c>
      <c r="G40">
        <v>104.870003</v>
      </c>
      <c r="H40">
        <v>75.598999000000006</v>
      </c>
      <c r="I40">
        <v>117.360001</v>
      </c>
      <c r="J40">
        <v>184.979996</v>
      </c>
      <c r="K40">
        <v>43.619999</v>
      </c>
      <c r="L40">
        <v>104.08000199999999</v>
      </c>
      <c r="M40">
        <v>56.57</v>
      </c>
      <c r="N40">
        <v>2744.28</v>
      </c>
      <c r="O40">
        <f t="shared" si="1"/>
        <v>2018</v>
      </c>
      <c r="P40">
        <f t="shared" si="2"/>
        <v>2</v>
      </c>
      <c r="Q40">
        <f t="shared" si="3"/>
        <v>27</v>
      </c>
    </row>
    <row r="41" spans="1:30" hidden="1" x14ac:dyDescent="0.3">
      <c r="A41" s="1">
        <v>43159</v>
      </c>
      <c r="B41">
        <v>44.529998999999997</v>
      </c>
      <c r="C41">
        <v>207.199997</v>
      </c>
      <c r="D41">
        <v>75.739998</v>
      </c>
      <c r="E41">
        <v>90.010002</v>
      </c>
      <c r="F41">
        <v>32.099997999999999</v>
      </c>
      <c r="G41">
        <v>103.160004</v>
      </c>
      <c r="H41">
        <v>75.622497999999993</v>
      </c>
      <c r="I41">
        <v>115.5</v>
      </c>
      <c r="J41">
        <v>182.270004</v>
      </c>
      <c r="K41">
        <v>43.220001000000003</v>
      </c>
      <c r="L41">
        <v>103.550003</v>
      </c>
      <c r="M41">
        <v>57.099997999999999</v>
      </c>
      <c r="N41">
        <v>2713.83</v>
      </c>
      <c r="O41">
        <f t="shared" si="1"/>
        <v>2018</v>
      </c>
      <c r="P41">
        <f t="shared" si="2"/>
        <v>2</v>
      </c>
      <c r="Q41">
        <f t="shared" si="3"/>
        <v>28</v>
      </c>
    </row>
    <row r="42" spans="1:30" x14ac:dyDescent="0.3">
      <c r="A42" s="1">
        <v>43160</v>
      </c>
      <c r="B42">
        <v>43.75</v>
      </c>
      <c r="C42">
        <v>201.529999</v>
      </c>
      <c r="D42">
        <v>75.199996999999996</v>
      </c>
      <c r="E42">
        <v>89.080001999999993</v>
      </c>
      <c r="F42">
        <v>31.48</v>
      </c>
      <c r="G42">
        <v>102.57</v>
      </c>
      <c r="H42">
        <v>74.672500999999997</v>
      </c>
      <c r="I42">
        <v>113.43</v>
      </c>
      <c r="J42">
        <v>179.63999899999999</v>
      </c>
      <c r="K42">
        <v>43.43</v>
      </c>
      <c r="L42">
        <v>104.68</v>
      </c>
      <c r="M42">
        <v>56.169998</v>
      </c>
      <c r="N42">
        <v>2677.67</v>
      </c>
      <c r="O42">
        <f t="shared" si="1"/>
        <v>2018</v>
      </c>
      <c r="P42">
        <f t="shared" si="2"/>
        <v>3</v>
      </c>
      <c r="Q42">
        <f t="shared" si="3"/>
        <v>1</v>
      </c>
      <c r="R42">
        <f>B42</f>
        <v>43.75</v>
      </c>
      <c r="S42">
        <f t="shared" ref="S42:AB42" si="5">C42</f>
        <v>201.529999</v>
      </c>
      <c r="T42">
        <f t="shared" si="5"/>
        <v>75.199996999999996</v>
      </c>
      <c r="U42">
        <f t="shared" si="5"/>
        <v>89.080001999999993</v>
      </c>
      <c r="V42">
        <f t="shared" si="5"/>
        <v>31.48</v>
      </c>
      <c r="W42">
        <f t="shared" si="5"/>
        <v>102.57</v>
      </c>
      <c r="X42">
        <f t="shared" si="5"/>
        <v>74.672500999999997</v>
      </c>
      <c r="Y42">
        <f t="shared" si="5"/>
        <v>113.43</v>
      </c>
      <c r="Z42">
        <f t="shared" si="5"/>
        <v>179.63999899999999</v>
      </c>
      <c r="AA42">
        <f t="shared" si="5"/>
        <v>43.43</v>
      </c>
      <c r="AB42">
        <f t="shared" si="5"/>
        <v>104.68</v>
      </c>
      <c r="AC42">
        <f>M42</f>
        <v>56.169998</v>
      </c>
      <c r="AD42">
        <f>N42</f>
        <v>2677.67</v>
      </c>
    </row>
    <row r="43" spans="1:30" hidden="1" x14ac:dyDescent="0.3">
      <c r="A43" s="1">
        <v>43161</v>
      </c>
      <c r="B43">
        <v>44.052501999999997</v>
      </c>
      <c r="C43">
        <v>201.33999600000001</v>
      </c>
      <c r="D43">
        <v>75.550003000000004</v>
      </c>
      <c r="E43">
        <v>88.769997000000004</v>
      </c>
      <c r="F43">
        <v>31.629999000000002</v>
      </c>
      <c r="G43">
        <v>102.989998</v>
      </c>
      <c r="H43">
        <v>75.012496999999996</v>
      </c>
      <c r="I43">
        <v>113.32</v>
      </c>
      <c r="J43">
        <v>178.46000699999999</v>
      </c>
      <c r="K43">
        <v>43.720001000000003</v>
      </c>
      <c r="L43">
        <v>106.80999799999999</v>
      </c>
      <c r="M43">
        <v>56.93</v>
      </c>
      <c r="N43">
        <v>2691.25</v>
      </c>
      <c r="O43">
        <f t="shared" si="1"/>
        <v>2018</v>
      </c>
      <c r="P43">
        <f t="shared" si="2"/>
        <v>3</v>
      </c>
      <c r="Q43">
        <f t="shared" si="3"/>
        <v>2</v>
      </c>
    </row>
    <row r="44" spans="1:30" hidden="1" x14ac:dyDescent="0.3">
      <c r="A44" s="1">
        <v>43164</v>
      </c>
      <c r="B44">
        <v>44.205002</v>
      </c>
      <c r="C44">
        <v>203.240005</v>
      </c>
      <c r="D44">
        <v>76.269997000000004</v>
      </c>
      <c r="E44">
        <v>89.980002999999996</v>
      </c>
      <c r="F44">
        <v>32.130001</v>
      </c>
      <c r="G44">
        <v>103.410004</v>
      </c>
      <c r="H44">
        <v>76.180496000000005</v>
      </c>
      <c r="I44">
        <v>115.05999799999999</v>
      </c>
      <c r="J44">
        <v>181.740005</v>
      </c>
      <c r="K44">
        <v>43.889999000000003</v>
      </c>
      <c r="L44">
        <v>107.699997</v>
      </c>
      <c r="M44">
        <v>56.990001999999997</v>
      </c>
      <c r="N44">
        <v>2720.94</v>
      </c>
      <c r="O44">
        <f t="shared" si="1"/>
        <v>2018</v>
      </c>
      <c r="P44">
        <f t="shared" si="2"/>
        <v>3</v>
      </c>
      <c r="Q44">
        <f t="shared" si="3"/>
        <v>5</v>
      </c>
    </row>
    <row r="45" spans="1:30" hidden="1" x14ac:dyDescent="0.3">
      <c r="A45" s="1">
        <v>43165</v>
      </c>
      <c r="B45">
        <v>44.167499999999997</v>
      </c>
      <c r="C45">
        <v>204.550003</v>
      </c>
      <c r="D45">
        <v>76.180000000000007</v>
      </c>
      <c r="E45">
        <v>89.059997999999993</v>
      </c>
      <c r="F45">
        <v>32.110000999999997</v>
      </c>
      <c r="G45">
        <v>104.94000200000001</v>
      </c>
      <c r="H45">
        <v>76.882003999999995</v>
      </c>
      <c r="I45">
        <v>115.160004</v>
      </c>
      <c r="J45">
        <v>181.63999899999999</v>
      </c>
      <c r="K45">
        <v>43.93</v>
      </c>
      <c r="L45">
        <v>107.980003</v>
      </c>
      <c r="M45">
        <v>57.029998999999997</v>
      </c>
      <c r="N45">
        <v>2728.12</v>
      </c>
      <c r="O45">
        <f t="shared" si="1"/>
        <v>2018</v>
      </c>
      <c r="P45">
        <f t="shared" si="2"/>
        <v>3</v>
      </c>
      <c r="Q45">
        <f t="shared" si="3"/>
        <v>6</v>
      </c>
    </row>
    <row r="46" spans="1:30" hidden="1" x14ac:dyDescent="0.3">
      <c r="A46" s="1">
        <v>43166</v>
      </c>
      <c r="B46">
        <v>43.7575</v>
      </c>
      <c r="C46">
        <v>204.300003</v>
      </c>
      <c r="D46">
        <v>74.260002</v>
      </c>
      <c r="E46">
        <v>87.739998</v>
      </c>
      <c r="F46">
        <v>32.18</v>
      </c>
      <c r="G46">
        <v>103.589996</v>
      </c>
      <c r="H46">
        <v>77.25</v>
      </c>
      <c r="I46">
        <v>114.730003</v>
      </c>
      <c r="J46">
        <v>178.58000200000001</v>
      </c>
      <c r="K46">
        <v>43.82</v>
      </c>
      <c r="L46">
        <v>106.889999</v>
      </c>
      <c r="M46">
        <v>57.029998999999997</v>
      </c>
      <c r="N46">
        <v>2726.8</v>
      </c>
      <c r="O46">
        <f t="shared" si="1"/>
        <v>2018</v>
      </c>
      <c r="P46">
        <f t="shared" si="2"/>
        <v>3</v>
      </c>
      <c r="Q46">
        <f t="shared" si="3"/>
        <v>7</v>
      </c>
    </row>
    <row r="47" spans="1:30" hidden="1" x14ac:dyDescent="0.3">
      <c r="A47" s="1">
        <v>43167</v>
      </c>
      <c r="B47">
        <v>44.235000999999997</v>
      </c>
      <c r="C47">
        <v>205.28999300000001</v>
      </c>
      <c r="D47">
        <v>74.120002999999997</v>
      </c>
      <c r="E47">
        <v>87.919998000000007</v>
      </c>
      <c r="F47">
        <v>32.200001</v>
      </c>
      <c r="G47">
        <v>104.029999</v>
      </c>
      <c r="H47">
        <v>77.593001999999998</v>
      </c>
      <c r="I47">
        <v>114.739998</v>
      </c>
      <c r="J47">
        <v>177.94000199999999</v>
      </c>
      <c r="K47">
        <v>44.450001</v>
      </c>
      <c r="L47">
        <v>109</v>
      </c>
      <c r="M47">
        <v>57.470001000000003</v>
      </c>
      <c r="N47">
        <v>2738.97</v>
      </c>
      <c r="O47">
        <f t="shared" si="1"/>
        <v>2018</v>
      </c>
      <c r="P47">
        <f t="shared" si="2"/>
        <v>3</v>
      </c>
      <c r="Q47">
        <f t="shared" si="3"/>
        <v>8</v>
      </c>
    </row>
    <row r="48" spans="1:30" hidden="1" x14ac:dyDescent="0.3">
      <c r="A48" s="1">
        <v>43168</v>
      </c>
      <c r="B48">
        <v>44.994999</v>
      </c>
      <c r="C48">
        <v>212.94000199999999</v>
      </c>
      <c r="D48">
        <v>74.559997999999993</v>
      </c>
      <c r="E48">
        <v>88.720000999999996</v>
      </c>
      <c r="F48">
        <v>32.720001000000003</v>
      </c>
      <c r="G48">
        <v>104.730003</v>
      </c>
      <c r="H48">
        <v>78.944503999999995</v>
      </c>
      <c r="I48">
        <v>118.040001</v>
      </c>
      <c r="J48">
        <v>182.16000399999999</v>
      </c>
      <c r="K48">
        <v>44.82</v>
      </c>
      <c r="L48">
        <v>108.300003</v>
      </c>
      <c r="M48">
        <v>58.459999000000003</v>
      </c>
      <c r="N48">
        <v>2786.57</v>
      </c>
      <c r="O48">
        <f t="shared" si="1"/>
        <v>2018</v>
      </c>
      <c r="P48">
        <f t="shared" si="2"/>
        <v>3</v>
      </c>
      <c r="Q48">
        <f t="shared" si="3"/>
        <v>9</v>
      </c>
    </row>
    <row r="49" spans="1:30" hidden="1" x14ac:dyDescent="0.3">
      <c r="A49" s="1">
        <v>43171</v>
      </c>
      <c r="B49">
        <v>45.43</v>
      </c>
      <c r="C49">
        <v>211.820007</v>
      </c>
      <c r="D49">
        <v>75.239998</v>
      </c>
      <c r="E49">
        <v>88.07</v>
      </c>
      <c r="F49">
        <v>32.840000000000003</v>
      </c>
      <c r="G49">
        <v>105.16999800000001</v>
      </c>
      <c r="H49">
        <v>79.919501999999994</v>
      </c>
      <c r="I49">
        <v>117.660004</v>
      </c>
      <c r="J49">
        <v>179.71000699999999</v>
      </c>
      <c r="K49">
        <v>44.529998999999997</v>
      </c>
      <c r="L49">
        <v>107.139999</v>
      </c>
      <c r="M49">
        <v>59.400002000000001</v>
      </c>
      <c r="N49">
        <v>2783.02</v>
      </c>
      <c r="O49">
        <f t="shared" si="1"/>
        <v>2018</v>
      </c>
      <c r="P49">
        <f t="shared" si="2"/>
        <v>3</v>
      </c>
      <c r="Q49">
        <f t="shared" si="3"/>
        <v>12</v>
      </c>
    </row>
    <row r="50" spans="1:30" hidden="1" x14ac:dyDescent="0.3">
      <c r="A50" s="1">
        <v>43172</v>
      </c>
      <c r="B50">
        <v>44.9925</v>
      </c>
      <c r="C50">
        <v>209.13000500000001</v>
      </c>
      <c r="D50">
        <v>74.529999000000004</v>
      </c>
      <c r="E50">
        <v>88.300003000000004</v>
      </c>
      <c r="F50">
        <v>32.360000999999997</v>
      </c>
      <c r="G50">
        <v>103.730003</v>
      </c>
      <c r="H50">
        <v>79.408996999999999</v>
      </c>
      <c r="I50">
        <v>116.25</v>
      </c>
      <c r="J50">
        <v>178.35000600000001</v>
      </c>
      <c r="K50">
        <v>44.57</v>
      </c>
      <c r="L50">
        <v>107.239998</v>
      </c>
      <c r="M50">
        <v>59.049999</v>
      </c>
      <c r="N50">
        <v>2765.31</v>
      </c>
      <c r="O50">
        <f t="shared" si="1"/>
        <v>2018</v>
      </c>
      <c r="P50">
        <f t="shared" si="2"/>
        <v>3</v>
      </c>
      <c r="Q50">
        <f t="shared" si="3"/>
        <v>13</v>
      </c>
    </row>
    <row r="51" spans="1:30" hidden="1" x14ac:dyDescent="0.3">
      <c r="A51" s="1">
        <v>43173</v>
      </c>
      <c r="B51">
        <v>44.610000999999997</v>
      </c>
      <c r="C51">
        <v>206.990005</v>
      </c>
      <c r="D51">
        <v>73.599997999999999</v>
      </c>
      <c r="E51">
        <v>87.669998000000007</v>
      </c>
      <c r="F51">
        <v>32.139999000000003</v>
      </c>
      <c r="G51">
        <v>103.900002</v>
      </c>
      <c r="H51">
        <v>79.550003000000004</v>
      </c>
      <c r="I51">
        <v>114.949997</v>
      </c>
      <c r="J51">
        <v>177.41000399999999</v>
      </c>
      <c r="K51">
        <v>43.779998999999997</v>
      </c>
      <c r="L51">
        <v>105.610001</v>
      </c>
      <c r="M51">
        <v>58.830002</v>
      </c>
      <c r="N51">
        <v>2749.48</v>
      </c>
      <c r="O51">
        <f t="shared" si="1"/>
        <v>2018</v>
      </c>
      <c r="P51">
        <f t="shared" si="2"/>
        <v>3</v>
      </c>
      <c r="Q51">
        <f t="shared" si="3"/>
        <v>14</v>
      </c>
    </row>
    <row r="52" spans="1:30" hidden="1" x14ac:dyDescent="0.3">
      <c r="A52" s="1">
        <v>43174</v>
      </c>
      <c r="B52">
        <v>44.662497999999999</v>
      </c>
      <c r="C52">
        <v>207.820007</v>
      </c>
      <c r="D52">
        <v>74.419998000000007</v>
      </c>
      <c r="E52">
        <v>87.510002</v>
      </c>
      <c r="F52">
        <v>32.099997999999999</v>
      </c>
      <c r="G52">
        <v>103.239998</v>
      </c>
      <c r="H52">
        <v>79.115996999999993</v>
      </c>
      <c r="I52">
        <v>115.239998</v>
      </c>
      <c r="J52">
        <v>178.070007</v>
      </c>
      <c r="K52">
        <v>43.669998</v>
      </c>
      <c r="L52">
        <v>104.989998</v>
      </c>
      <c r="M52">
        <v>59.369999</v>
      </c>
      <c r="N52">
        <v>2747.33</v>
      </c>
      <c r="O52">
        <f t="shared" si="1"/>
        <v>2018</v>
      </c>
      <c r="P52">
        <f t="shared" si="2"/>
        <v>3</v>
      </c>
      <c r="Q52">
        <f t="shared" si="3"/>
        <v>15</v>
      </c>
    </row>
    <row r="53" spans="1:30" hidden="1" x14ac:dyDescent="0.3">
      <c r="A53" s="1">
        <v>43175</v>
      </c>
      <c r="B53">
        <v>44.505001</v>
      </c>
      <c r="C53">
        <v>206.96000699999999</v>
      </c>
      <c r="D53">
        <v>75.120002999999997</v>
      </c>
      <c r="E53">
        <v>89.169998000000007</v>
      </c>
      <c r="F53">
        <v>32.169998</v>
      </c>
      <c r="G53">
        <v>102.870003</v>
      </c>
      <c r="H53">
        <v>78.584000000000003</v>
      </c>
      <c r="I53">
        <v>115.44000200000001</v>
      </c>
      <c r="J53">
        <v>178.96000699999999</v>
      </c>
      <c r="K53">
        <v>43.459999000000003</v>
      </c>
      <c r="L53">
        <v>103.459999</v>
      </c>
      <c r="M53">
        <v>59</v>
      </c>
      <c r="N53">
        <v>2752.01</v>
      </c>
      <c r="O53">
        <f t="shared" si="1"/>
        <v>2018</v>
      </c>
      <c r="P53">
        <f t="shared" si="2"/>
        <v>3</v>
      </c>
      <c r="Q53">
        <f t="shared" si="3"/>
        <v>16</v>
      </c>
    </row>
    <row r="54" spans="1:30" hidden="1" x14ac:dyDescent="0.3">
      <c r="A54" s="1">
        <v>43178</v>
      </c>
      <c r="B54">
        <v>43.825001</v>
      </c>
      <c r="C54">
        <v>203.990005</v>
      </c>
      <c r="D54">
        <v>74.150002000000001</v>
      </c>
      <c r="E54">
        <v>87.449996999999996</v>
      </c>
      <c r="F54">
        <v>31.98</v>
      </c>
      <c r="G54">
        <v>101.480003</v>
      </c>
      <c r="H54">
        <v>77.246498000000003</v>
      </c>
      <c r="I54">
        <v>114.529999</v>
      </c>
      <c r="J54">
        <v>177.10000600000001</v>
      </c>
      <c r="K54">
        <v>43.259998000000003</v>
      </c>
      <c r="L54">
        <v>101.739998</v>
      </c>
      <c r="M54">
        <v>58.299999</v>
      </c>
      <c r="N54">
        <v>2712.92</v>
      </c>
      <c r="O54">
        <f t="shared" si="1"/>
        <v>2018</v>
      </c>
      <c r="P54">
        <f t="shared" si="2"/>
        <v>3</v>
      </c>
      <c r="Q54">
        <f t="shared" si="3"/>
        <v>19</v>
      </c>
    </row>
    <row r="55" spans="1:30" hidden="1" x14ac:dyDescent="0.3">
      <c r="A55" s="1">
        <v>43179</v>
      </c>
      <c r="B55">
        <v>43.810001</v>
      </c>
      <c r="C55">
        <v>204.75</v>
      </c>
      <c r="D55">
        <v>73.989998</v>
      </c>
      <c r="E55">
        <v>87.949996999999996</v>
      </c>
      <c r="F55">
        <v>31.98</v>
      </c>
      <c r="G55">
        <v>101.349998</v>
      </c>
      <c r="H55">
        <v>79.325500000000005</v>
      </c>
      <c r="I55">
        <v>114.639999</v>
      </c>
      <c r="J55">
        <v>178.16000399999999</v>
      </c>
      <c r="K55">
        <v>43.16</v>
      </c>
      <c r="L55">
        <v>100.269997</v>
      </c>
      <c r="M55">
        <v>58.66</v>
      </c>
      <c r="N55">
        <v>2716.94</v>
      </c>
      <c r="O55">
        <f t="shared" si="1"/>
        <v>2018</v>
      </c>
      <c r="P55">
        <f t="shared" si="2"/>
        <v>3</v>
      </c>
      <c r="Q55">
        <f t="shared" si="3"/>
        <v>20</v>
      </c>
    </row>
    <row r="56" spans="1:30" hidden="1" x14ac:dyDescent="0.3">
      <c r="A56" s="1">
        <v>43180</v>
      </c>
      <c r="B56">
        <v>42.817501</v>
      </c>
      <c r="C56">
        <v>204.83000200000001</v>
      </c>
      <c r="D56">
        <v>75.040001000000004</v>
      </c>
      <c r="E56">
        <v>88.18</v>
      </c>
      <c r="F56">
        <v>31.870000999999998</v>
      </c>
      <c r="G56">
        <v>101.82</v>
      </c>
      <c r="H56">
        <v>79.093001999999998</v>
      </c>
      <c r="I56">
        <v>114.739998</v>
      </c>
      <c r="J56">
        <v>178.020004</v>
      </c>
      <c r="K56">
        <v>43</v>
      </c>
      <c r="L56">
        <v>97.75</v>
      </c>
      <c r="M56">
        <v>58.470001000000003</v>
      </c>
      <c r="N56">
        <v>2711.93</v>
      </c>
      <c r="O56">
        <f t="shared" si="1"/>
        <v>2018</v>
      </c>
      <c r="P56">
        <f t="shared" si="2"/>
        <v>3</v>
      </c>
      <c r="Q56">
        <f t="shared" si="3"/>
        <v>21</v>
      </c>
    </row>
    <row r="57" spans="1:30" hidden="1" x14ac:dyDescent="0.3">
      <c r="A57" s="1">
        <v>43181</v>
      </c>
      <c r="B57">
        <v>42.212502000000001</v>
      </c>
      <c r="C57">
        <v>197.63000500000001</v>
      </c>
      <c r="D57">
        <v>73.5</v>
      </c>
      <c r="E57">
        <v>87.139999000000003</v>
      </c>
      <c r="F57">
        <v>30.549999</v>
      </c>
      <c r="G57">
        <v>100.599998</v>
      </c>
      <c r="H57">
        <v>77.246002000000004</v>
      </c>
      <c r="I57">
        <v>109.949997</v>
      </c>
      <c r="J57">
        <v>175.28999300000001</v>
      </c>
      <c r="K57">
        <v>42.759998000000003</v>
      </c>
      <c r="L57">
        <v>97.669998000000007</v>
      </c>
      <c r="M57">
        <v>57.77</v>
      </c>
      <c r="N57">
        <v>2643.69</v>
      </c>
      <c r="O57">
        <f t="shared" si="1"/>
        <v>2018</v>
      </c>
      <c r="P57">
        <f t="shared" si="2"/>
        <v>3</v>
      </c>
      <c r="Q57">
        <f t="shared" si="3"/>
        <v>22</v>
      </c>
    </row>
    <row r="58" spans="1:30" hidden="1" x14ac:dyDescent="0.3">
      <c r="A58" s="1">
        <v>43182</v>
      </c>
      <c r="B58">
        <v>41.235000999999997</v>
      </c>
      <c r="C58">
        <v>192.46000699999999</v>
      </c>
      <c r="D58">
        <v>72.889999000000003</v>
      </c>
      <c r="E58">
        <v>85.419998000000007</v>
      </c>
      <c r="F58">
        <v>29.17</v>
      </c>
      <c r="G58">
        <v>98.540001000000004</v>
      </c>
      <c r="H58">
        <v>74.778000000000006</v>
      </c>
      <c r="I58">
        <v>107.010002</v>
      </c>
      <c r="J58">
        <v>171.800003</v>
      </c>
      <c r="K58">
        <v>42.330002</v>
      </c>
      <c r="L58">
        <v>95.629997000000003</v>
      </c>
      <c r="M58">
        <v>56.310001</v>
      </c>
      <c r="N58">
        <v>2588.2600000000002</v>
      </c>
      <c r="O58">
        <f t="shared" si="1"/>
        <v>2018</v>
      </c>
      <c r="P58">
        <f t="shared" si="2"/>
        <v>3</v>
      </c>
      <c r="Q58">
        <f t="shared" si="3"/>
        <v>23</v>
      </c>
    </row>
    <row r="59" spans="1:30" hidden="1" x14ac:dyDescent="0.3">
      <c r="A59" s="1">
        <v>43185</v>
      </c>
      <c r="B59">
        <v>43.192501</v>
      </c>
      <c r="C59">
        <v>199.33999600000001</v>
      </c>
      <c r="D59">
        <v>74</v>
      </c>
      <c r="E59">
        <v>87.5</v>
      </c>
      <c r="F59">
        <v>30.440000999999999</v>
      </c>
      <c r="G59">
        <v>100.650002</v>
      </c>
      <c r="H59">
        <v>77.792998999999995</v>
      </c>
      <c r="I59">
        <v>110.30999799999999</v>
      </c>
      <c r="J59">
        <v>176.38000500000001</v>
      </c>
      <c r="K59">
        <v>42.689999</v>
      </c>
      <c r="L59">
        <v>96.349997999999999</v>
      </c>
      <c r="M59">
        <v>57.799999</v>
      </c>
      <c r="N59">
        <v>2658.55</v>
      </c>
      <c r="O59">
        <f t="shared" si="1"/>
        <v>2018</v>
      </c>
      <c r="P59">
        <f t="shared" si="2"/>
        <v>3</v>
      </c>
      <c r="Q59">
        <f t="shared" si="3"/>
        <v>26</v>
      </c>
    </row>
    <row r="60" spans="1:30" hidden="1" x14ac:dyDescent="0.3">
      <c r="A60" s="1">
        <v>43186</v>
      </c>
      <c r="B60">
        <v>42.084999000000003</v>
      </c>
      <c r="C60">
        <v>196.14999399999999</v>
      </c>
      <c r="D60">
        <v>73.699996999999996</v>
      </c>
      <c r="E60">
        <v>86.050003000000004</v>
      </c>
      <c r="F60">
        <v>29.52</v>
      </c>
      <c r="G60">
        <v>99.360000999999997</v>
      </c>
      <c r="H60">
        <v>74.852501000000004</v>
      </c>
      <c r="I60">
        <v>108.16999800000001</v>
      </c>
      <c r="J60">
        <v>174.679993</v>
      </c>
      <c r="K60">
        <v>42.889999000000003</v>
      </c>
      <c r="L60">
        <v>96.730002999999996</v>
      </c>
      <c r="M60">
        <v>57.459999000000003</v>
      </c>
      <c r="N60">
        <v>2612.62</v>
      </c>
      <c r="O60">
        <f t="shared" si="1"/>
        <v>2018</v>
      </c>
      <c r="P60">
        <f t="shared" si="2"/>
        <v>3</v>
      </c>
      <c r="Q60">
        <f t="shared" si="3"/>
        <v>27</v>
      </c>
    </row>
    <row r="61" spans="1:30" hidden="1" x14ac:dyDescent="0.3">
      <c r="A61" s="1">
        <v>43187</v>
      </c>
      <c r="B61">
        <v>41.619999</v>
      </c>
      <c r="C61">
        <v>196.66999799999999</v>
      </c>
      <c r="D61">
        <v>72.809997999999993</v>
      </c>
      <c r="E61">
        <v>87.769997000000004</v>
      </c>
      <c r="F61">
        <v>29.389999</v>
      </c>
      <c r="G61">
        <v>98.540001000000004</v>
      </c>
      <c r="H61">
        <v>71.570999</v>
      </c>
      <c r="I61">
        <v>108</v>
      </c>
      <c r="J61">
        <v>174.759995</v>
      </c>
      <c r="K61">
        <v>43.32</v>
      </c>
      <c r="L61">
        <v>99.790001000000004</v>
      </c>
      <c r="M61">
        <v>57.900002000000001</v>
      </c>
      <c r="N61">
        <v>2605</v>
      </c>
      <c r="O61">
        <f t="shared" si="1"/>
        <v>2018</v>
      </c>
      <c r="P61">
        <f t="shared" si="2"/>
        <v>3</v>
      </c>
      <c r="Q61">
        <f t="shared" si="3"/>
        <v>28</v>
      </c>
    </row>
    <row r="62" spans="1:30" hidden="1" x14ac:dyDescent="0.3">
      <c r="A62" s="1">
        <v>43188</v>
      </c>
      <c r="B62">
        <v>41.945</v>
      </c>
      <c r="C62">
        <v>199.479996</v>
      </c>
      <c r="D62">
        <v>74.610000999999997</v>
      </c>
      <c r="E62">
        <v>88.970000999999996</v>
      </c>
      <c r="F62">
        <v>29.99</v>
      </c>
      <c r="G62">
        <v>100.44000200000001</v>
      </c>
      <c r="H62">
        <v>72.366996999999998</v>
      </c>
      <c r="I62">
        <v>109.970001</v>
      </c>
      <c r="J62">
        <v>178.240005</v>
      </c>
      <c r="K62">
        <v>43.43</v>
      </c>
      <c r="L62">
        <v>99.400002000000001</v>
      </c>
      <c r="M62">
        <v>57.889999000000003</v>
      </c>
      <c r="N62">
        <v>2640.87</v>
      </c>
      <c r="O62">
        <f t="shared" si="1"/>
        <v>2018</v>
      </c>
      <c r="P62">
        <f t="shared" si="2"/>
        <v>3</v>
      </c>
      <c r="Q62">
        <f t="shared" si="3"/>
        <v>29</v>
      </c>
    </row>
    <row r="63" spans="1:30" x14ac:dyDescent="0.3">
      <c r="A63" s="1">
        <v>43192</v>
      </c>
      <c r="B63">
        <v>41.669998</v>
      </c>
      <c r="C63">
        <v>195</v>
      </c>
      <c r="D63">
        <v>73.220000999999996</v>
      </c>
      <c r="E63">
        <v>85.550003000000004</v>
      </c>
      <c r="F63">
        <v>29.309999000000001</v>
      </c>
      <c r="G63">
        <v>98.660004000000001</v>
      </c>
      <c r="H63">
        <v>68.599502999999999</v>
      </c>
      <c r="I63">
        <v>107.849998</v>
      </c>
      <c r="J63">
        <v>172.89999399999999</v>
      </c>
      <c r="K63">
        <v>42.669998</v>
      </c>
      <c r="L63">
        <v>97.540001000000004</v>
      </c>
      <c r="M63">
        <v>56.240001999999997</v>
      </c>
      <c r="N63">
        <v>2581.88</v>
      </c>
      <c r="O63">
        <f t="shared" si="1"/>
        <v>2018</v>
      </c>
      <c r="P63">
        <f t="shared" si="2"/>
        <v>4</v>
      </c>
      <c r="Q63">
        <f t="shared" si="3"/>
        <v>2</v>
      </c>
      <c r="R63">
        <f>B63</f>
        <v>41.669998</v>
      </c>
      <c r="S63">
        <f t="shared" ref="S63:AB63" si="6">C63</f>
        <v>195</v>
      </c>
      <c r="T63">
        <f t="shared" si="6"/>
        <v>73.220000999999996</v>
      </c>
      <c r="U63">
        <f t="shared" si="6"/>
        <v>85.550003000000004</v>
      </c>
      <c r="V63">
        <f t="shared" si="6"/>
        <v>29.309999000000001</v>
      </c>
      <c r="W63">
        <f t="shared" si="6"/>
        <v>98.660004000000001</v>
      </c>
      <c r="X63">
        <f t="shared" si="6"/>
        <v>68.599502999999999</v>
      </c>
      <c r="Y63">
        <f t="shared" si="6"/>
        <v>107.849998</v>
      </c>
      <c r="Z63">
        <f t="shared" si="6"/>
        <v>172.89999399999999</v>
      </c>
      <c r="AA63">
        <f t="shared" si="6"/>
        <v>42.669998</v>
      </c>
      <c r="AB63">
        <f t="shared" si="6"/>
        <v>97.540001000000004</v>
      </c>
      <c r="AC63">
        <f>M63</f>
        <v>56.240001999999997</v>
      </c>
      <c r="AD63">
        <f>N63</f>
        <v>2581.88</v>
      </c>
    </row>
    <row r="64" spans="1:30" hidden="1" x14ac:dyDescent="0.3">
      <c r="A64" s="1">
        <v>43193</v>
      </c>
      <c r="B64">
        <v>42.097499999999997</v>
      </c>
      <c r="C64">
        <v>197.96000699999999</v>
      </c>
      <c r="D64">
        <v>75.019997000000004</v>
      </c>
      <c r="E64">
        <v>86.800003000000004</v>
      </c>
      <c r="F64">
        <v>29.59</v>
      </c>
      <c r="G64">
        <v>99.419998000000007</v>
      </c>
      <c r="H64">
        <v>69.602501000000004</v>
      </c>
      <c r="I64">
        <v>109.33000199999999</v>
      </c>
      <c r="J64">
        <v>173.759995</v>
      </c>
      <c r="K64">
        <v>43.380001</v>
      </c>
      <c r="L64">
        <v>99.849997999999999</v>
      </c>
      <c r="M64">
        <v>58</v>
      </c>
      <c r="N64">
        <v>2614.4499999999998</v>
      </c>
      <c r="O64">
        <f t="shared" si="1"/>
        <v>2018</v>
      </c>
      <c r="P64">
        <f t="shared" si="2"/>
        <v>4</v>
      </c>
      <c r="Q64">
        <f t="shared" si="3"/>
        <v>3</v>
      </c>
    </row>
    <row r="65" spans="1:17" hidden="1" x14ac:dyDescent="0.3">
      <c r="A65" s="1">
        <v>43194</v>
      </c>
      <c r="B65">
        <v>42.902500000000003</v>
      </c>
      <c r="C65">
        <v>200.11000100000001</v>
      </c>
      <c r="D65">
        <v>74.870002999999997</v>
      </c>
      <c r="E65">
        <v>87.220000999999996</v>
      </c>
      <c r="F65">
        <v>29.879999000000002</v>
      </c>
      <c r="G65">
        <v>100.949997</v>
      </c>
      <c r="H65">
        <v>70.528503000000001</v>
      </c>
      <c r="I65">
        <v>110.989998</v>
      </c>
      <c r="J65">
        <v>177.44000199999999</v>
      </c>
      <c r="K65">
        <v>44.240001999999997</v>
      </c>
      <c r="L65">
        <v>100.91999800000001</v>
      </c>
      <c r="M65">
        <v>58.830002</v>
      </c>
      <c r="N65">
        <v>2644.69</v>
      </c>
      <c r="O65">
        <f t="shared" si="1"/>
        <v>2018</v>
      </c>
      <c r="P65">
        <f t="shared" si="2"/>
        <v>4</v>
      </c>
      <c r="Q65">
        <f t="shared" si="3"/>
        <v>4</v>
      </c>
    </row>
    <row r="66" spans="1:17" hidden="1" x14ac:dyDescent="0.3">
      <c r="A66" s="1">
        <v>43195</v>
      </c>
      <c r="B66">
        <v>43.200001</v>
      </c>
      <c r="C66">
        <v>200.85000600000001</v>
      </c>
      <c r="D66">
        <v>76.019997000000004</v>
      </c>
      <c r="E66">
        <v>87.809997999999993</v>
      </c>
      <c r="F66">
        <v>30.32</v>
      </c>
      <c r="G66">
        <v>102.110001</v>
      </c>
      <c r="H66">
        <v>72.587502000000001</v>
      </c>
      <c r="I66">
        <v>111.879997</v>
      </c>
      <c r="J66">
        <v>179.13000500000001</v>
      </c>
      <c r="K66">
        <v>44.400002000000001</v>
      </c>
      <c r="L66">
        <v>101.699997</v>
      </c>
      <c r="M66">
        <v>59.139999000000003</v>
      </c>
      <c r="N66">
        <v>2662.84</v>
      </c>
      <c r="O66">
        <f t="shared" si="1"/>
        <v>2018</v>
      </c>
      <c r="P66">
        <f t="shared" si="2"/>
        <v>4</v>
      </c>
      <c r="Q66">
        <f t="shared" si="3"/>
        <v>5</v>
      </c>
    </row>
    <row r="67" spans="1:17" hidden="1" x14ac:dyDescent="0.3">
      <c r="A67" s="1">
        <v>43196</v>
      </c>
      <c r="B67">
        <v>42.095001000000003</v>
      </c>
      <c r="C67">
        <v>195.490005</v>
      </c>
      <c r="D67">
        <v>74.870002999999997</v>
      </c>
      <c r="E67">
        <v>86.690002000000007</v>
      </c>
      <c r="F67">
        <v>29.629999000000002</v>
      </c>
      <c r="G67">
        <v>100.349998</v>
      </c>
      <c r="H67">
        <v>70.261497000000006</v>
      </c>
      <c r="I67">
        <v>109.089996</v>
      </c>
      <c r="J67">
        <v>174.449997</v>
      </c>
      <c r="K67">
        <v>43.919998</v>
      </c>
      <c r="L67">
        <v>101.019997</v>
      </c>
      <c r="M67">
        <v>58.34</v>
      </c>
      <c r="N67">
        <v>2604.4699999999998</v>
      </c>
      <c r="O67">
        <f t="shared" ref="O67:O130" si="7">YEAR(A67)</f>
        <v>2018</v>
      </c>
      <c r="P67">
        <f t="shared" ref="P67:P130" si="8">MONTH(A67)</f>
        <v>4</v>
      </c>
      <c r="Q67">
        <f t="shared" ref="Q67:Q130" si="9">DAY(A67)</f>
        <v>6</v>
      </c>
    </row>
    <row r="68" spans="1:17" hidden="1" x14ac:dyDescent="0.3">
      <c r="A68" s="1">
        <v>43199</v>
      </c>
      <c r="B68">
        <v>42.512501</v>
      </c>
      <c r="C68">
        <v>195.33000200000001</v>
      </c>
      <c r="D68">
        <v>74.870002999999997</v>
      </c>
      <c r="E68">
        <v>86.279999000000004</v>
      </c>
      <c r="F68">
        <v>29.870000999999998</v>
      </c>
      <c r="G68">
        <v>99.699996999999996</v>
      </c>
      <c r="H68">
        <v>70.304001</v>
      </c>
      <c r="I68">
        <v>110.400002</v>
      </c>
      <c r="J68">
        <v>172.509995</v>
      </c>
      <c r="K68">
        <v>43.830002</v>
      </c>
      <c r="L68">
        <v>100.699997</v>
      </c>
      <c r="M68">
        <v>58.700001</v>
      </c>
      <c r="N68">
        <v>2613.16</v>
      </c>
      <c r="O68">
        <f t="shared" si="7"/>
        <v>2018</v>
      </c>
      <c r="P68">
        <f t="shared" si="8"/>
        <v>4</v>
      </c>
      <c r="Q68">
        <f t="shared" si="9"/>
        <v>9</v>
      </c>
    </row>
    <row r="69" spans="1:17" hidden="1" x14ac:dyDescent="0.3">
      <c r="A69" s="1">
        <v>43200</v>
      </c>
      <c r="B69">
        <v>43.3125</v>
      </c>
      <c r="C69">
        <v>197.800003</v>
      </c>
      <c r="D69">
        <v>77.069999999999993</v>
      </c>
      <c r="E69">
        <v>86.449996999999996</v>
      </c>
      <c r="F69">
        <v>30.48</v>
      </c>
      <c r="G69">
        <v>101.370003</v>
      </c>
      <c r="H69">
        <v>71.810997</v>
      </c>
      <c r="I69">
        <v>112.510002</v>
      </c>
      <c r="J69">
        <v>173.490005</v>
      </c>
      <c r="K69">
        <v>43.990001999999997</v>
      </c>
      <c r="L69">
        <v>101.099998</v>
      </c>
      <c r="M69">
        <v>59.41</v>
      </c>
      <c r="N69">
        <v>2656.87</v>
      </c>
      <c r="O69">
        <f t="shared" si="7"/>
        <v>2018</v>
      </c>
      <c r="P69">
        <f t="shared" si="8"/>
        <v>4</v>
      </c>
      <c r="Q69">
        <f t="shared" si="9"/>
        <v>10</v>
      </c>
    </row>
    <row r="70" spans="1:17" hidden="1" x14ac:dyDescent="0.3">
      <c r="A70" s="1">
        <v>43201</v>
      </c>
      <c r="B70">
        <v>43.110000999999997</v>
      </c>
      <c r="C70">
        <v>195.220001</v>
      </c>
      <c r="D70">
        <v>77.430000000000007</v>
      </c>
      <c r="E70">
        <v>85.910004000000001</v>
      </c>
      <c r="F70">
        <v>29.9</v>
      </c>
      <c r="G70">
        <v>100.800003</v>
      </c>
      <c r="H70">
        <v>71.352501000000004</v>
      </c>
      <c r="I70">
        <v>110.620003</v>
      </c>
      <c r="J70">
        <v>172.86000100000001</v>
      </c>
      <c r="K70">
        <v>43.990001999999997</v>
      </c>
      <c r="L70">
        <v>100.720001</v>
      </c>
      <c r="M70">
        <v>59.419998</v>
      </c>
      <c r="N70">
        <v>2642.19</v>
      </c>
      <c r="O70">
        <f t="shared" si="7"/>
        <v>2018</v>
      </c>
      <c r="P70">
        <f t="shared" si="8"/>
        <v>4</v>
      </c>
      <c r="Q70">
        <f t="shared" si="9"/>
        <v>11</v>
      </c>
    </row>
    <row r="71" spans="1:17" hidden="1" x14ac:dyDescent="0.3">
      <c r="A71" s="1">
        <v>43202</v>
      </c>
      <c r="B71">
        <v>43.534999999999997</v>
      </c>
      <c r="C71">
        <v>198.13000500000001</v>
      </c>
      <c r="D71">
        <v>77.220000999999996</v>
      </c>
      <c r="E71">
        <v>85.43</v>
      </c>
      <c r="F71">
        <v>30.65</v>
      </c>
      <c r="G71">
        <v>100.389999</v>
      </c>
      <c r="H71">
        <v>72.425003000000004</v>
      </c>
      <c r="I71">
        <v>113.370003</v>
      </c>
      <c r="J71">
        <v>173.36000100000001</v>
      </c>
      <c r="K71">
        <v>44.029998999999997</v>
      </c>
      <c r="L71">
        <v>100.25</v>
      </c>
      <c r="M71">
        <v>59.43</v>
      </c>
      <c r="N71">
        <v>2663.99</v>
      </c>
      <c r="O71">
        <f t="shared" si="7"/>
        <v>2018</v>
      </c>
      <c r="P71">
        <f t="shared" si="8"/>
        <v>4</v>
      </c>
      <c r="Q71">
        <f t="shared" si="9"/>
        <v>12</v>
      </c>
    </row>
    <row r="72" spans="1:17" hidden="1" x14ac:dyDescent="0.3">
      <c r="A72" s="1">
        <v>43203</v>
      </c>
      <c r="B72">
        <v>43.682499</v>
      </c>
      <c r="C72">
        <v>197</v>
      </c>
      <c r="D72">
        <v>77.839995999999999</v>
      </c>
      <c r="E72">
        <v>86.019997000000004</v>
      </c>
      <c r="F72">
        <v>29.799999</v>
      </c>
      <c r="G72">
        <v>100.349998</v>
      </c>
      <c r="H72">
        <v>71.539496999999997</v>
      </c>
      <c r="I72">
        <v>110.300003</v>
      </c>
      <c r="J72">
        <v>172.800003</v>
      </c>
      <c r="K72">
        <v>44.509998000000003</v>
      </c>
      <c r="L72">
        <v>101.849998</v>
      </c>
      <c r="M72">
        <v>59.240001999999997</v>
      </c>
      <c r="N72">
        <v>2656.3</v>
      </c>
      <c r="O72">
        <f t="shared" si="7"/>
        <v>2018</v>
      </c>
      <c r="P72">
        <f t="shared" si="8"/>
        <v>4</v>
      </c>
      <c r="Q72">
        <f t="shared" si="9"/>
        <v>13</v>
      </c>
    </row>
    <row r="73" spans="1:17" hidden="1" x14ac:dyDescent="0.3">
      <c r="A73" s="1">
        <v>43206</v>
      </c>
      <c r="B73">
        <v>43.955002</v>
      </c>
      <c r="C73">
        <v>198.220001</v>
      </c>
      <c r="D73">
        <v>78.540001000000004</v>
      </c>
      <c r="E73">
        <v>86.839995999999999</v>
      </c>
      <c r="F73">
        <v>29.93</v>
      </c>
      <c r="G73">
        <v>100.239998</v>
      </c>
      <c r="H73">
        <v>72.074996999999996</v>
      </c>
      <c r="I73">
        <v>110.209999</v>
      </c>
      <c r="J73">
        <v>174.429993</v>
      </c>
      <c r="K73">
        <v>44.68</v>
      </c>
      <c r="L73">
        <v>102.949997</v>
      </c>
      <c r="M73">
        <v>59.43</v>
      </c>
      <c r="N73">
        <v>2677.84</v>
      </c>
      <c r="O73">
        <f t="shared" si="7"/>
        <v>2018</v>
      </c>
      <c r="P73">
        <f t="shared" si="8"/>
        <v>4</v>
      </c>
      <c r="Q73">
        <f t="shared" si="9"/>
        <v>16</v>
      </c>
    </row>
    <row r="74" spans="1:17" hidden="1" x14ac:dyDescent="0.3">
      <c r="A74" s="1">
        <v>43207</v>
      </c>
      <c r="B74">
        <v>44.560001</v>
      </c>
      <c r="C74">
        <v>199.270004</v>
      </c>
      <c r="D74">
        <v>78.330001999999993</v>
      </c>
      <c r="E74">
        <v>87.900002000000001</v>
      </c>
      <c r="F74">
        <v>30.040001</v>
      </c>
      <c r="G74">
        <v>102.16999800000001</v>
      </c>
      <c r="H74">
        <v>75.191497999999996</v>
      </c>
      <c r="I74">
        <v>110.209999</v>
      </c>
      <c r="J74">
        <v>174.91000399999999</v>
      </c>
      <c r="K74">
        <v>44.880001</v>
      </c>
      <c r="L74">
        <v>103.300003</v>
      </c>
      <c r="M74">
        <v>59.830002</v>
      </c>
      <c r="N74">
        <v>2706.39</v>
      </c>
      <c r="O74">
        <f t="shared" si="7"/>
        <v>2018</v>
      </c>
      <c r="P74">
        <f t="shared" si="8"/>
        <v>4</v>
      </c>
      <c r="Q74">
        <f t="shared" si="9"/>
        <v>17</v>
      </c>
    </row>
    <row r="75" spans="1:17" hidden="1" x14ac:dyDescent="0.3">
      <c r="A75" s="1">
        <v>43208</v>
      </c>
      <c r="B75">
        <v>44.459999000000003</v>
      </c>
      <c r="C75">
        <v>199.509995</v>
      </c>
      <c r="D75">
        <v>79.220000999999996</v>
      </c>
      <c r="E75">
        <v>87.57</v>
      </c>
      <c r="F75">
        <v>29.530000999999999</v>
      </c>
      <c r="G75">
        <v>101.209999</v>
      </c>
      <c r="H75">
        <v>76.391998000000001</v>
      </c>
      <c r="I75">
        <v>109.32</v>
      </c>
      <c r="J75">
        <v>179.85000600000001</v>
      </c>
      <c r="K75">
        <v>44.509998000000003</v>
      </c>
      <c r="L75">
        <v>101.44000200000001</v>
      </c>
      <c r="M75">
        <v>59.5</v>
      </c>
      <c r="N75">
        <v>2708.64</v>
      </c>
      <c r="O75">
        <f t="shared" si="7"/>
        <v>2018</v>
      </c>
      <c r="P75">
        <f t="shared" si="8"/>
        <v>4</v>
      </c>
      <c r="Q75">
        <f t="shared" si="9"/>
        <v>18</v>
      </c>
    </row>
    <row r="76" spans="1:17" hidden="1" x14ac:dyDescent="0.3">
      <c r="A76" s="1">
        <v>43209</v>
      </c>
      <c r="B76">
        <v>43.200001</v>
      </c>
      <c r="C76">
        <v>200.38000500000001</v>
      </c>
      <c r="D76">
        <v>79.419998000000007</v>
      </c>
      <c r="E76">
        <v>87.889999000000003</v>
      </c>
      <c r="F76">
        <v>30.18</v>
      </c>
      <c r="G76">
        <v>100.889999</v>
      </c>
      <c r="H76">
        <v>77.845496999999995</v>
      </c>
      <c r="I76">
        <v>111.720001</v>
      </c>
      <c r="J76">
        <v>177.08000200000001</v>
      </c>
      <c r="K76">
        <v>44.310001</v>
      </c>
      <c r="L76">
        <v>85.639999000000003</v>
      </c>
      <c r="M76">
        <v>59.220001000000003</v>
      </c>
      <c r="N76">
        <v>2693.13</v>
      </c>
      <c r="O76">
        <f t="shared" si="7"/>
        <v>2018</v>
      </c>
      <c r="P76">
        <f t="shared" si="8"/>
        <v>4</v>
      </c>
      <c r="Q76">
        <f t="shared" si="9"/>
        <v>19</v>
      </c>
    </row>
    <row r="77" spans="1:17" hidden="1" x14ac:dyDescent="0.3">
      <c r="A77" s="1">
        <v>43210</v>
      </c>
      <c r="B77">
        <v>41.43</v>
      </c>
      <c r="C77">
        <v>200.13000500000001</v>
      </c>
      <c r="D77">
        <v>79</v>
      </c>
      <c r="E77">
        <v>86.980002999999996</v>
      </c>
      <c r="F77">
        <v>30.26</v>
      </c>
      <c r="G77">
        <v>100.239998</v>
      </c>
      <c r="H77">
        <v>76.374495999999994</v>
      </c>
      <c r="I77">
        <v>111.470001</v>
      </c>
      <c r="J77">
        <v>177.009995</v>
      </c>
      <c r="K77">
        <v>43.740001999999997</v>
      </c>
      <c r="L77">
        <v>84.269997000000004</v>
      </c>
      <c r="M77">
        <v>58</v>
      </c>
      <c r="N77">
        <v>2670.14</v>
      </c>
      <c r="O77">
        <f t="shared" si="7"/>
        <v>2018</v>
      </c>
      <c r="P77">
        <f t="shared" si="8"/>
        <v>4</v>
      </c>
      <c r="Q77">
        <f t="shared" si="9"/>
        <v>20</v>
      </c>
    </row>
    <row r="78" spans="1:17" hidden="1" x14ac:dyDescent="0.3">
      <c r="A78" s="1">
        <v>43213</v>
      </c>
      <c r="B78">
        <v>41.310001</v>
      </c>
      <c r="C78">
        <v>199.41999799999999</v>
      </c>
      <c r="D78">
        <v>79.569999999999993</v>
      </c>
      <c r="E78">
        <v>86.099997999999999</v>
      </c>
      <c r="F78">
        <v>30.32</v>
      </c>
      <c r="G78">
        <v>100.150002</v>
      </c>
      <c r="H78">
        <v>75.892998000000006</v>
      </c>
      <c r="I78">
        <v>110.93</v>
      </c>
      <c r="J78">
        <v>177.66000399999999</v>
      </c>
      <c r="K78">
        <v>43.98</v>
      </c>
      <c r="L78">
        <v>83.669998000000007</v>
      </c>
      <c r="M78">
        <v>58.16</v>
      </c>
      <c r="N78">
        <v>2670.29</v>
      </c>
      <c r="O78">
        <f t="shared" si="7"/>
        <v>2018</v>
      </c>
      <c r="P78">
        <f t="shared" si="8"/>
        <v>4</v>
      </c>
      <c r="Q78">
        <f t="shared" si="9"/>
        <v>23</v>
      </c>
    </row>
    <row r="79" spans="1:17" hidden="1" x14ac:dyDescent="0.3">
      <c r="A79" s="1">
        <v>43214</v>
      </c>
      <c r="B79">
        <v>40.735000999999997</v>
      </c>
      <c r="C79">
        <v>196.800003</v>
      </c>
      <c r="D79">
        <v>78.349997999999999</v>
      </c>
      <c r="E79">
        <v>86.529999000000004</v>
      </c>
      <c r="F79">
        <v>30.190000999999999</v>
      </c>
      <c r="G79">
        <v>99.459998999999996</v>
      </c>
      <c r="H79">
        <v>73.004501000000005</v>
      </c>
      <c r="I79">
        <v>110.410004</v>
      </c>
      <c r="J79">
        <v>176.259995</v>
      </c>
      <c r="K79">
        <v>43.07</v>
      </c>
      <c r="L79">
        <v>82.489998</v>
      </c>
      <c r="M79">
        <v>57.810001</v>
      </c>
      <c r="N79">
        <v>2634.56</v>
      </c>
      <c r="O79">
        <f t="shared" si="7"/>
        <v>2018</v>
      </c>
      <c r="P79">
        <f t="shared" si="8"/>
        <v>4</v>
      </c>
      <c r="Q79">
        <f t="shared" si="9"/>
        <v>24</v>
      </c>
    </row>
    <row r="80" spans="1:17" hidden="1" x14ac:dyDescent="0.3">
      <c r="A80" s="1">
        <v>43215</v>
      </c>
      <c r="B80">
        <v>40.912497999999999</v>
      </c>
      <c r="C80">
        <v>196.800003</v>
      </c>
      <c r="D80">
        <v>79.5</v>
      </c>
      <c r="E80">
        <v>87.169998000000007</v>
      </c>
      <c r="F80">
        <v>30.139999</v>
      </c>
      <c r="G80">
        <v>101.150002</v>
      </c>
      <c r="H80">
        <v>73.008499</v>
      </c>
      <c r="I80">
        <v>109.989998</v>
      </c>
      <c r="J80">
        <v>177.38999899999999</v>
      </c>
      <c r="K80">
        <v>42.43</v>
      </c>
      <c r="L80">
        <v>81.809997999999993</v>
      </c>
      <c r="M80">
        <v>57.709999000000003</v>
      </c>
      <c r="N80">
        <v>2639.4</v>
      </c>
      <c r="O80">
        <f t="shared" si="7"/>
        <v>2018</v>
      </c>
      <c r="P80">
        <f t="shared" si="8"/>
        <v>4</v>
      </c>
      <c r="Q80">
        <f t="shared" si="9"/>
        <v>25</v>
      </c>
    </row>
    <row r="81" spans="1:30" hidden="1" x14ac:dyDescent="0.3">
      <c r="A81" s="1">
        <v>43216</v>
      </c>
      <c r="B81">
        <v>41.055</v>
      </c>
      <c r="C81">
        <v>197.029999</v>
      </c>
      <c r="D81">
        <v>80.860000999999997</v>
      </c>
      <c r="E81">
        <v>87.940002000000007</v>
      </c>
      <c r="F81">
        <v>30.07</v>
      </c>
      <c r="G81">
        <v>99.839995999999999</v>
      </c>
      <c r="H81">
        <v>75.898003000000003</v>
      </c>
      <c r="I81">
        <v>110.099998</v>
      </c>
      <c r="J81">
        <v>185.720001</v>
      </c>
      <c r="K81">
        <v>42.75</v>
      </c>
      <c r="L81">
        <v>81.489998</v>
      </c>
      <c r="M81">
        <v>59.380001</v>
      </c>
      <c r="N81">
        <v>2666.94</v>
      </c>
      <c r="O81">
        <f t="shared" si="7"/>
        <v>2018</v>
      </c>
      <c r="P81">
        <f t="shared" si="8"/>
        <v>4</v>
      </c>
      <c r="Q81">
        <f t="shared" si="9"/>
        <v>26</v>
      </c>
    </row>
    <row r="82" spans="1:30" hidden="1" x14ac:dyDescent="0.3">
      <c r="A82" s="1">
        <v>43217</v>
      </c>
      <c r="B82">
        <v>40.580002</v>
      </c>
      <c r="C82">
        <v>197.229996</v>
      </c>
      <c r="D82">
        <v>77.790001000000004</v>
      </c>
      <c r="E82">
        <v>87.290001000000004</v>
      </c>
      <c r="F82">
        <v>30.15</v>
      </c>
      <c r="G82">
        <v>99.230002999999996</v>
      </c>
      <c r="H82">
        <v>78.630996999999994</v>
      </c>
      <c r="I82">
        <v>109.400002</v>
      </c>
      <c r="J82">
        <v>186.46000699999999</v>
      </c>
      <c r="K82">
        <v>43.310001</v>
      </c>
      <c r="L82">
        <v>82.559997999999993</v>
      </c>
      <c r="M82">
        <v>58.360000999999997</v>
      </c>
      <c r="N82">
        <v>2669.91</v>
      </c>
      <c r="O82">
        <f t="shared" si="7"/>
        <v>2018</v>
      </c>
      <c r="P82">
        <f t="shared" si="8"/>
        <v>4</v>
      </c>
      <c r="Q82">
        <f t="shared" si="9"/>
        <v>27</v>
      </c>
    </row>
    <row r="83" spans="1:30" hidden="1" x14ac:dyDescent="0.3">
      <c r="A83" s="1">
        <v>43220</v>
      </c>
      <c r="B83">
        <v>41.314999</v>
      </c>
      <c r="C83">
        <v>193.729996</v>
      </c>
      <c r="D83">
        <v>77.75</v>
      </c>
      <c r="E83">
        <v>88.459998999999996</v>
      </c>
      <c r="F83">
        <v>29.92</v>
      </c>
      <c r="G83">
        <v>100.33000199999999</v>
      </c>
      <c r="H83">
        <v>78.306503000000006</v>
      </c>
      <c r="I83">
        <v>108.779999</v>
      </c>
      <c r="J83">
        <v>184.800003</v>
      </c>
      <c r="K83">
        <v>43.209999000000003</v>
      </c>
      <c r="L83">
        <v>82</v>
      </c>
      <c r="M83">
        <v>57.57</v>
      </c>
      <c r="N83">
        <v>2648.05</v>
      </c>
      <c r="O83">
        <f t="shared" si="7"/>
        <v>2018</v>
      </c>
      <c r="P83">
        <f t="shared" si="8"/>
        <v>4</v>
      </c>
      <c r="Q83">
        <f t="shared" si="9"/>
        <v>30</v>
      </c>
    </row>
    <row r="84" spans="1:30" x14ac:dyDescent="0.3">
      <c r="A84" s="1">
        <v>43221</v>
      </c>
      <c r="B84">
        <v>42.275002000000001</v>
      </c>
      <c r="C84">
        <v>195.11000100000001</v>
      </c>
      <c r="D84">
        <v>76.949996999999996</v>
      </c>
      <c r="E84">
        <v>87.410004000000001</v>
      </c>
      <c r="F84">
        <v>29.950001</v>
      </c>
      <c r="G84">
        <v>100.05999799999999</v>
      </c>
      <c r="H84">
        <v>79.112999000000002</v>
      </c>
      <c r="I84">
        <v>108.779999</v>
      </c>
      <c r="J84">
        <v>184.63000500000001</v>
      </c>
      <c r="K84">
        <v>42.59</v>
      </c>
      <c r="L84">
        <v>81.199996999999996</v>
      </c>
      <c r="M84">
        <v>58.130001</v>
      </c>
      <c r="N84">
        <v>2654.8</v>
      </c>
      <c r="O84">
        <f t="shared" si="7"/>
        <v>2018</v>
      </c>
      <c r="P84">
        <f t="shared" si="8"/>
        <v>5</v>
      </c>
      <c r="Q84">
        <f t="shared" si="9"/>
        <v>1</v>
      </c>
      <c r="R84">
        <f>B84</f>
        <v>42.275002000000001</v>
      </c>
      <c r="S84">
        <f t="shared" ref="S84:AB84" si="10">C84</f>
        <v>195.11000100000001</v>
      </c>
      <c r="T84">
        <f t="shared" si="10"/>
        <v>76.949996999999996</v>
      </c>
      <c r="U84">
        <f t="shared" si="10"/>
        <v>87.410004000000001</v>
      </c>
      <c r="V84">
        <f t="shared" si="10"/>
        <v>29.950001</v>
      </c>
      <c r="W84">
        <f t="shared" si="10"/>
        <v>100.05999799999999</v>
      </c>
      <c r="X84">
        <f t="shared" si="10"/>
        <v>79.112999000000002</v>
      </c>
      <c r="Y84">
        <f t="shared" si="10"/>
        <v>108.779999</v>
      </c>
      <c r="Z84">
        <f t="shared" si="10"/>
        <v>184.63000500000001</v>
      </c>
      <c r="AA84">
        <f t="shared" si="10"/>
        <v>42.59</v>
      </c>
      <c r="AB84">
        <f t="shared" si="10"/>
        <v>81.199996999999996</v>
      </c>
      <c r="AC84">
        <f>M84</f>
        <v>58.130001</v>
      </c>
      <c r="AD84">
        <f>N84</f>
        <v>2654.8</v>
      </c>
    </row>
    <row r="85" spans="1:30" hidden="1" x14ac:dyDescent="0.3">
      <c r="A85" s="1">
        <v>43222</v>
      </c>
      <c r="B85">
        <v>44.142502</v>
      </c>
      <c r="C85">
        <v>193.30999800000001</v>
      </c>
      <c r="D85">
        <v>76.800003000000004</v>
      </c>
      <c r="E85">
        <v>86.339995999999999</v>
      </c>
      <c r="F85">
        <v>29.58</v>
      </c>
      <c r="G85">
        <v>99.620002999999997</v>
      </c>
      <c r="H85">
        <v>78.484001000000006</v>
      </c>
      <c r="I85">
        <v>107.91999800000001</v>
      </c>
      <c r="J85">
        <v>185.91000399999999</v>
      </c>
      <c r="K85">
        <v>42.060001</v>
      </c>
      <c r="L85">
        <v>80.099997999999999</v>
      </c>
      <c r="M85">
        <v>56.700001</v>
      </c>
      <c r="N85">
        <v>2635.67</v>
      </c>
      <c r="O85">
        <f t="shared" si="7"/>
        <v>2018</v>
      </c>
      <c r="P85">
        <f t="shared" si="8"/>
        <v>5</v>
      </c>
      <c r="Q85">
        <f t="shared" si="9"/>
        <v>2</v>
      </c>
    </row>
    <row r="86" spans="1:30" hidden="1" x14ac:dyDescent="0.3">
      <c r="A86" s="1">
        <v>43223</v>
      </c>
      <c r="B86">
        <v>44.222499999999997</v>
      </c>
      <c r="C86">
        <v>191.61000100000001</v>
      </c>
      <c r="D86">
        <v>76.540001000000004</v>
      </c>
      <c r="E86">
        <v>86.230002999999996</v>
      </c>
      <c r="F86">
        <v>29.200001</v>
      </c>
      <c r="G86">
        <v>98.760002</v>
      </c>
      <c r="H86">
        <v>78.603995999999995</v>
      </c>
      <c r="I86">
        <v>107.239998</v>
      </c>
      <c r="J86">
        <v>183.19000199999999</v>
      </c>
      <c r="K86">
        <v>41.889999000000003</v>
      </c>
      <c r="L86">
        <v>80.440002000000007</v>
      </c>
      <c r="M86">
        <v>56.130001</v>
      </c>
      <c r="N86">
        <v>2629.73</v>
      </c>
      <c r="O86">
        <f t="shared" si="7"/>
        <v>2018</v>
      </c>
      <c r="P86">
        <f t="shared" si="8"/>
        <v>5</v>
      </c>
      <c r="Q86">
        <f t="shared" si="9"/>
        <v>3</v>
      </c>
    </row>
    <row r="87" spans="1:30" hidden="1" x14ac:dyDescent="0.3">
      <c r="A87" s="1">
        <v>43224</v>
      </c>
      <c r="B87">
        <v>45.957500000000003</v>
      </c>
      <c r="C87">
        <v>195.63999899999999</v>
      </c>
      <c r="D87">
        <v>76.900002000000001</v>
      </c>
      <c r="E87">
        <v>87.529999000000004</v>
      </c>
      <c r="F87">
        <v>29.299999</v>
      </c>
      <c r="G87">
        <v>101.150002</v>
      </c>
      <c r="H87">
        <v>79.047500999999997</v>
      </c>
      <c r="I87">
        <v>108.43</v>
      </c>
      <c r="J87">
        <v>185.029999</v>
      </c>
      <c r="K87">
        <v>42.360000999999997</v>
      </c>
      <c r="L87">
        <v>81.870002999999997</v>
      </c>
      <c r="M87">
        <v>57.68</v>
      </c>
      <c r="N87">
        <v>2663.42</v>
      </c>
      <c r="O87">
        <f t="shared" si="7"/>
        <v>2018</v>
      </c>
      <c r="P87">
        <f t="shared" si="8"/>
        <v>5</v>
      </c>
      <c r="Q87">
        <f t="shared" si="9"/>
        <v>4</v>
      </c>
    </row>
    <row r="88" spans="1:30" hidden="1" x14ac:dyDescent="0.3">
      <c r="A88" s="1">
        <v>43227</v>
      </c>
      <c r="B88">
        <v>46.290000999999997</v>
      </c>
      <c r="C88">
        <v>197.05999800000001</v>
      </c>
      <c r="D88">
        <v>77.739998</v>
      </c>
      <c r="E88">
        <v>85.470000999999996</v>
      </c>
      <c r="F88">
        <v>29.639999</v>
      </c>
      <c r="G88">
        <v>102.480003</v>
      </c>
      <c r="H88">
        <v>80.007003999999995</v>
      </c>
      <c r="I88">
        <v>109.370003</v>
      </c>
      <c r="J88">
        <v>183.55999800000001</v>
      </c>
      <c r="K88">
        <v>42.139999000000003</v>
      </c>
      <c r="L88">
        <v>81.510002</v>
      </c>
      <c r="M88">
        <v>57.450001</v>
      </c>
      <c r="N88">
        <v>2672.63</v>
      </c>
      <c r="O88">
        <f t="shared" si="7"/>
        <v>2018</v>
      </c>
      <c r="P88">
        <f t="shared" si="8"/>
        <v>5</v>
      </c>
      <c r="Q88">
        <f t="shared" si="9"/>
        <v>7</v>
      </c>
    </row>
    <row r="89" spans="1:30" hidden="1" x14ac:dyDescent="0.3">
      <c r="A89" s="1">
        <v>43228</v>
      </c>
      <c r="B89">
        <v>46.512501</v>
      </c>
      <c r="C89">
        <v>196.240005</v>
      </c>
      <c r="D89">
        <v>78.089995999999999</v>
      </c>
      <c r="E89">
        <v>85.739998</v>
      </c>
      <c r="F89">
        <v>29.93</v>
      </c>
      <c r="G89">
        <v>101.790001</v>
      </c>
      <c r="H89">
        <v>79.619499000000005</v>
      </c>
      <c r="I89">
        <v>110.989998</v>
      </c>
      <c r="J89">
        <v>185.03999300000001</v>
      </c>
      <c r="K89">
        <v>41.810001</v>
      </c>
      <c r="L89">
        <v>80.809997999999993</v>
      </c>
      <c r="M89">
        <v>57.669998</v>
      </c>
      <c r="N89">
        <v>2671.92</v>
      </c>
      <c r="O89">
        <f t="shared" si="7"/>
        <v>2018</v>
      </c>
      <c r="P89">
        <f t="shared" si="8"/>
        <v>5</v>
      </c>
      <c r="Q89">
        <f t="shared" si="9"/>
        <v>8</v>
      </c>
    </row>
    <row r="90" spans="1:30" hidden="1" x14ac:dyDescent="0.3">
      <c r="A90" s="1">
        <v>43229</v>
      </c>
      <c r="B90">
        <v>46.84</v>
      </c>
      <c r="C90">
        <v>199.86999499999999</v>
      </c>
      <c r="D90">
        <v>79.930000000000007</v>
      </c>
      <c r="E90">
        <v>83.059997999999993</v>
      </c>
      <c r="F90">
        <v>30.719999000000001</v>
      </c>
      <c r="G90">
        <v>99.970000999999996</v>
      </c>
      <c r="H90">
        <v>80.400002000000001</v>
      </c>
      <c r="I90">
        <v>113.410004</v>
      </c>
      <c r="J90">
        <v>186.36000100000001</v>
      </c>
      <c r="K90">
        <v>41.779998999999997</v>
      </c>
      <c r="L90">
        <v>81.989998</v>
      </c>
      <c r="M90">
        <v>57.040000999999997</v>
      </c>
      <c r="N90">
        <v>2697.79</v>
      </c>
      <c r="O90">
        <f t="shared" si="7"/>
        <v>2018</v>
      </c>
      <c r="P90">
        <f t="shared" si="8"/>
        <v>5</v>
      </c>
      <c r="Q90">
        <f t="shared" si="9"/>
        <v>9</v>
      </c>
    </row>
    <row r="91" spans="1:30" hidden="1" x14ac:dyDescent="0.3">
      <c r="A91" s="1">
        <v>43230</v>
      </c>
      <c r="B91">
        <v>47.509998000000003</v>
      </c>
      <c r="C91">
        <v>201.199997</v>
      </c>
      <c r="D91">
        <v>81.720000999999996</v>
      </c>
      <c r="E91">
        <v>82.690002000000007</v>
      </c>
      <c r="F91">
        <v>30.889999</v>
      </c>
      <c r="G91">
        <v>101.68</v>
      </c>
      <c r="H91">
        <v>80.454002000000003</v>
      </c>
      <c r="I91">
        <v>114.290001</v>
      </c>
      <c r="J91">
        <v>187.16000399999999</v>
      </c>
      <c r="K91">
        <v>42.18</v>
      </c>
      <c r="L91">
        <v>83</v>
      </c>
      <c r="M91">
        <v>57.650002000000001</v>
      </c>
      <c r="N91">
        <v>2723.07</v>
      </c>
      <c r="O91">
        <f t="shared" si="7"/>
        <v>2018</v>
      </c>
      <c r="P91">
        <f t="shared" si="8"/>
        <v>5</v>
      </c>
      <c r="Q91">
        <f t="shared" si="9"/>
        <v>10</v>
      </c>
    </row>
    <row r="92" spans="1:30" hidden="1" x14ac:dyDescent="0.3">
      <c r="A92" s="1">
        <v>43231</v>
      </c>
      <c r="B92">
        <v>47.147499000000003</v>
      </c>
      <c r="C92">
        <v>199.300003</v>
      </c>
      <c r="D92">
        <v>81.279999000000004</v>
      </c>
      <c r="E92">
        <v>83.379997000000003</v>
      </c>
      <c r="F92">
        <v>30.92</v>
      </c>
      <c r="G92">
        <v>102.07</v>
      </c>
      <c r="H92">
        <v>80.145499999999998</v>
      </c>
      <c r="I92">
        <v>113.860001</v>
      </c>
      <c r="J92">
        <v>190.30999800000001</v>
      </c>
      <c r="K92">
        <v>42.139999000000003</v>
      </c>
      <c r="L92">
        <v>81.199996999999996</v>
      </c>
      <c r="M92">
        <v>57.27</v>
      </c>
      <c r="N92">
        <v>2727.72</v>
      </c>
      <c r="O92">
        <f t="shared" si="7"/>
        <v>2018</v>
      </c>
      <c r="P92">
        <f t="shared" si="8"/>
        <v>5</v>
      </c>
      <c r="Q92">
        <f t="shared" si="9"/>
        <v>11</v>
      </c>
    </row>
    <row r="93" spans="1:30" hidden="1" x14ac:dyDescent="0.3">
      <c r="A93" s="1">
        <v>43234</v>
      </c>
      <c r="B93">
        <v>47.037497999999999</v>
      </c>
      <c r="C93">
        <v>199.179993</v>
      </c>
      <c r="D93">
        <v>81.830001999999993</v>
      </c>
      <c r="E93">
        <v>84.389999000000003</v>
      </c>
      <c r="F93">
        <v>31.120000999999998</v>
      </c>
      <c r="G93">
        <v>102.44000200000001</v>
      </c>
      <c r="H93">
        <v>80.077003000000005</v>
      </c>
      <c r="I93">
        <v>113.900002</v>
      </c>
      <c r="J93">
        <v>191.08000200000001</v>
      </c>
      <c r="K93">
        <v>42.040000999999997</v>
      </c>
      <c r="L93">
        <v>80.860000999999997</v>
      </c>
      <c r="M93">
        <v>57.130001</v>
      </c>
      <c r="N93">
        <v>2730.13</v>
      </c>
      <c r="O93">
        <f t="shared" si="7"/>
        <v>2018</v>
      </c>
      <c r="P93">
        <f t="shared" si="8"/>
        <v>5</v>
      </c>
      <c r="Q93">
        <f t="shared" si="9"/>
        <v>14</v>
      </c>
    </row>
    <row r="94" spans="1:30" hidden="1" x14ac:dyDescent="0.3">
      <c r="A94" s="1">
        <v>43235</v>
      </c>
      <c r="B94">
        <v>46.610000999999997</v>
      </c>
      <c r="C94">
        <v>197.36000100000001</v>
      </c>
      <c r="D94">
        <v>81.790001000000004</v>
      </c>
      <c r="E94">
        <v>84.519997000000004</v>
      </c>
      <c r="F94">
        <v>31.219999000000001</v>
      </c>
      <c r="G94">
        <v>102.91999800000001</v>
      </c>
      <c r="H94">
        <v>78.805999999999997</v>
      </c>
      <c r="I94">
        <v>113.029999</v>
      </c>
      <c r="J94">
        <v>187.979996</v>
      </c>
      <c r="K94">
        <v>41.720001000000003</v>
      </c>
      <c r="L94">
        <v>79.930000000000007</v>
      </c>
      <c r="M94">
        <v>56.639999000000003</v>
      </c>
      <c r="N94">
        <v>2711.45</v>
      </c>
      <c r="O94">
        <f t="shared" si="7"/>
        <v>2018</v>
      </c>
      <c r="P94">
        <f t="shared" si="8"/>
        <v>5</v>
      </c>
      <c r="Q94">
        <f t="shared" si="9"/>
        <v>15</v>
      </c>
    </row>
    <row r="95" spans="1:30" hidden="1" x14ac:dyDescent="0.3">
      <c r="A95" s="1">
        <v>43236</v>
      </c>
      <c r="B95">
        <v>47.044998</v>
      </c>
      <c r="C95">
        <v>197.83000200000001</v>
      </c>
      <c r="D95">
        <v>82.019997000000004</v>
      </c>
      <c r="E95">
        <v>86.129997000000003</v>
      </c>
      <c r="F95">
        <v>31.059999000000001</v>
      </c>
      <c r="G95">
        <v>105.040001</v>
      </c>
      <c r="H95">
        <v>79.363997999999995</v>
      </c>
      <c r="I95">
        <v>113.339996</v>
      </c>
      <c r="J95">
        <v>186.38000500000001</v>
      </c>
      <c r="K95">
        <v>41.549999</v>
      </c>
      <c r="L95">
        <v>80.889999000000003</v>
      </c>
      <c r="M95">
        <v>57.150002000000001</v>
      </c>
      <c r="N95">
        <v>2722.46</v>
      </c>
      <c r="O95">
        <f t="shared" si="7"/>
        <v>2018</v>
      </c>
      <c r="P95">
        <f t="shared" si="8"/>
        <v>5</v>
      </c>
      <c r="Q95">
        <f t="shared" si="9"/>
        <v>16</v>
      </c>
    </row>
    <row r="96" spans="1:30" hidden="1" x14ac:dyDescent="0.3">
      <c r="A96" s="1">
        <v>43237</v>
      </c>
      <c r="B96">
        <v>46.747501</v>
      </c>
      <c r="C96">
        <v>197.490005</v>
      </c>
      <c r="D96">
        <v>81.879997000000003</v>
      </c>
      <c r="E96">
        <v>84.489998</v>
      </c>
      <c r="F96">
        <v>30.809999000000001</v>
      </c>
      <c r="G96">
        <v>104.339996</v>
      </c>
      <c r="H96">
        <v>79.087997000000001</v>
      </c>
      <c r="I96">
        <v>112.959999</v>
      </c>
      <c r="J96">
        <v>185.33000200000001</v>
      </c>
      <c r="K96">
        <v>42.299999</v>
      </c>
      <c r="L96">
        <v>81.040001000000004</v>
      </c>
      <c r="M96">
        <v>57.200001</v>
      </c>
      <c r="N96">
        <v>2720.13</v>
      </c>
      <c r="O96">
        <f t="shared" si="7"/>
        <v>2018</v>
      </c>
      <c r="P96">
        <f t="shared" si="8"/>
        <v>5</v>
      </c>
      <c r="Q96">
        <f t="shared" si="9"/>
        <v>17</v>
      </c>
    </row>
    <row r="97" spans="1:30" hidden="1" x14ac:dyDescent="0.3">
      <c r="A97" s="1">
        <v>43238</v>
      </c>
      <c r="B97">
        <v>46.577499000000003</v>
      </c>
      <c r="C97">
        <v>196.05999800000001</v>
      </c>
      <c r="D97">
        <v>81.300003000000004</v>
      </c>
      <c r="E97">
        <v>83.639999000000003</v>
      </c>
      <c r="F97">
        <v>30.26</v>
      </c>
      <c r="G97">
        <v>103.93</v>
      </c>
      <c r="H97">
        <v>78.718497999999997</v>
      </c>
      <c r="I97">
        <v>111.129997</v>
      </c>
      <c r="J97">
        <v>187.41999799999999</v>
      </c>
      <c r="K97">
        <v>42.18</v>
      </c>
      <c r="L97">
        <v>80.75</v>
      </c>
      <c r="M97">
        <v>57.16</v>
      </c>
      <c r="N97">
        <v>2712.97</v>
      </c>
      <c r="O97">
        <f t="shared" si="7"/>
        <v>2018</v>
      </c>
      <c r="P97">
        <f t="shared" si="8"/>
        <v>5</v>
      </c>
      <c r="Q97">
        <f t="shared" si="9"/>
        <v>18</v>
      </c>
    </row>
    <row r="98" spans="1:30" hidden="1" x14ac:dyDescent="0.3">
      <c r="A98" s="1">
        <v>43241</v>
      </c>
      <c r="B98">
        <v>46.907501000000003</v>
      </c>
      <c r="C98">
        <v>197.91000399999999</v>
      </c>
      <c r="D98">
        <v>82.279999000000004</v>
      </c>
      <c r="E98">
        <v>84.510002</v>
      </c>
      <c r="F98">
        <v>30.549999</v>
      </c>
      <c r="G98">
        <v>104.05999799999999</v>
      </c>
      <c r="H98">
        <v>79.273003000000003</v>
      </c>
      <c r="I98">
        <v>112.150002</v>
      </c>
      <c r="J98">
        <v>189.78999300000001</v>
      </c>
      <c r="K98">
        <v>42.41</v>
      </c>
      <c r="L98">
        <v>80.150002000000001</v>
      </c>
      <c r="M98">
        <v>57.34</v>
      </c>
      <c r="N98">
        <v>2733.01</v>
      </c>
      <c r="O98">
        <f t="shared" si="7"/>
        <v>2018</v>
      </c>
      <c r="P98">
        <f t="shared" si="8"/>
        <v>5</v>
      </c>
      <c r="Q98">
        <f t="shared" si="9"/>
        <v>21</v>
      </c>
    </row>
    <row r="99" spans="1:30" hidden="1" x14ac:dyDescent="0.3">
      <c r="A99" s="1">
        <v>43242</v>
      </c>
      <c r="B99">
        <v>46.790000999999997</v>
      </c>
      <c r="C99">
        <v>198.13000500000001</v>
      </c>
      <c r="D99">
        <v>81.639999000000003</v>
      </c>
      <c r="E99">
        <v>83.370002999999997</v>
      </c>
      <c r="F99">
        <v>30.889999</v>
      </c>
      <c r="G99">
        <v>104.07</v>
      </c>
      <c r="H99">
        <v>79.069999999999993</v>
      </c>
      <c r="I99">
        <v>113.010002</v>
      </c>
      <c r="J99">
        <v>186.86999499999999</v>
      </c>
      <c r="K99">
        <v>42.25</v>
      </c>
      <c r="L99">
        <v>79.870002999999997</v>
      </c>
      <c r="M99">
        <v>56.959999000000003</v>
      </c>
      <c r="N99">
        <v>2724.44</v>
      </c>
      <c r="O99">
        <f t="shared" si="7"/>
        <v>2018</v>
      </c>
      <c r="P99">
        <f t="shared" si="8"/>
        <v>5</v>
      </c>
      <c r="Q99">
        <f t="shared" si="9"/>
        <v>22</v>
      </c>
    </row>
    <row r="100" spans="1:30" hidden="1" x14ac:dyDescent="0.3">
      <c r="A100" s="1">
        <v>43243</v>
      </c>
      <c r="B100">
        <v>47.09</v>
      </c>
      <c r="C100">
        <v>195.949997</v>
      </c>
      <c r="D100">
        <v>82.150002000000001</v>
      </c>
      <c r="E100">
        <v>83.010002</v>
      </c>
      <c r="F100">
        <v>30.440000999999999</v>
      </c>
      <c r="G100">
        <v>102.889999</v>
      </c>
      <c r="H100">
        <v>80.093001999999998</v>
      </c>
      <c r="I100">
        <v>112.489998</v>
      </c>
      <c r="J100">
        <v>186.66999799999999</v>
      </c>
      <c r="K100">
        <v>42.400002000000001</v>
      </c>
      <c r="L100">
        <v>81.699996999999996</v>
      </c>
      <c r="M100">
        <v>57.490001999999997</v>
      </c>
      <c r="N100">
        <v>2733.29</v>
      </c>
      <c r="O100">
        <f t="shared" si="7"/>
        <v>2018</v>
      </c>
      <c r="P100">
        <f t="shared" si="8"/>
        <v>5</v>
      </c>
      <c r="Q100">
        <f t="shared" si="9"/>
        <v>23</v>
      </c>
    </row>
    <row r="101" spans="1:30" hidden="1" x14ac:dyDescent="0.3">
      <c r="A101" s="1">
        <v>43244</v>
      </c>
      <c r="B101">
        <v>47.037497999999999</v>
      </c>
      <c r="C101">
        <v>194.83000200000001</v>
      </c>
      <c r="D101">
        <v>80.269997000000004</v>
      </c>
      <c r="E101">
        <v>82.849997999999999</v>
      </c>
      <c r="F101">
        <v>30.209999</v>
      </c>
      <c r="G101">
        <v>102.110001</v>
      </c>
      <c r="H101">
        <v>80.153503000000001</v>
      </c>
      <c r="I101">
        <v>111.230003</v>
      </c>
      <c r="J101">
        <v>187.14999399999999</v>
      </c>
      <c r="K101">
        <v>42.32</v>
      </c>
      <c r="L101">
        <v>81.610000999999997</v>
      </c>
      <c r="M101">
        <v>57.68</v>
      </c>
      <c r="N101">
        <v>2727.76</v>
      </c>
      <c r="O101">
        <f t="shared" si="7"/>
        <v>2018</v>
      </c>
      <c r="P101">
        <f t="shared" si="8"/>
        <v>5</v>
      </c>
      <c r="Q101">
        <f t="shared" si="9"/>
        <v>24</v>
      </c>
    </row>
    <row r="102" spans="1:30" hidden="1" x14ac:dyDescent="0.3">
      <c r="A102" s="1">
        <v>43245</v>
      </c>
      <c r="B102">
        <v>47.145000000000003</v>
      </c>
      <c r="C102">
        <v>194.14999399999999</v>
      </c>
      <c r="D102">
        <v>78.709998999999996</v>
      </c>
      <c r="E102">
        <v>82.459998999999996</v>
      </c>
      <c r="F102">
        <v>30.16</v>
      </c>
      <c r="G102">
        <v>102.199997</v>
      </c>
      <c r="H102">
        <v>80.507499999999993</v>
      </c>
      <c r="I102">
        <v>110.660004</v>
      </c>
      <c r="J102">
        <v>186.85000600000001</v>
      </c>
      <c r="K102">
        <v>42.400002000000001</v>
      </c>
      <c r="L102">
        <v>80.339995999999999</v>
      </c>
      <c r="M102">
        <v>57.919998</v>
      </c>
      <c r="N102">
        <v>2721.33</v>
      </c>
      <c r="O102">
        <f t="shared" si="7"/>
        <v>2018</v>
      </c>
      <c r="P102">
        <f t="shared" si="8"/>
        <v>5</v>
      </c>
      <c r="Q102">
        <f t="shared" si="9"/>
        <v>25</v>
      </c>
    </row>
    <row r="103" spans="1:30" hidden="1" x14ac:dyDescent="0.3">
      <c r="A103" s="1">
        <v>43249</v>
      </c>
      <c r="B103">
        <v>46.974997999999999</v>
      </c>
      <c r="C103">
        <v>189.86999499999999</v>
      </c>
      <c r="D103">
        <v>78.419998000000007</v>
      </c>
      <c r="E103">
        <v>82.400002000000001</v>
      </c>
      <c r="F103">
        <v>28.959999</v>
      </c>
      <c r="G103">
        <v>99.690002000000007</v>
      </c>
      <c r="H103">
        <v>80.643501000000001</v>
      </c>
      <c r="I103">
        <v>105.93</v>
      </c>
      <c r="J103">
        <v>185</v>
      </c>
      <c r="K103">
        <v>42.68</v>
      </c>
      <c r="L103">
        <v>79.269997000000004</v>
      </c>
      <c r="M103">
        <v>57.23</v>
      </c>
      <c r="N103">
        <v>2689.86</v>
      </c>
      <c r="O103">
        <f t="shared" si="7"/>
        <v>2018</v>
      </c>
      <c r="P103">
        <f t="shared" si="8"/>
        <v>5</v>
      </c>
      <c r="Q103">
        <f t="shared" si="9"/>
        <v>29</v>
      </c>
    </row>
    <row r="104" spans="1:30" hidden="1" x14ac:dyDescent="0.3">
      <c r="A104" s="1">
        <v>43250</v>
      </c>
      <c r="B104">
        <v>46.875</v>
      </c>
      <c r="C104">
        <v>194.10000600000001</v>
      </c>
      <c r="D104">
        <v>81.5</v>
      </c>
      <c r="E104">
        <v>84.120002999999997</v>
      </c>
      <c r="F104">
        <v>29.49</v>
      </c>
      <c r="G104">
        <v>99.980002999999996</v>
      </c>
      <c r="H104">
        <v>81.244499000000005</v>
      </c>
      <c r="I104">
        <v>108.349998</v>
      </c>
      <c r="J104">
        <v>187.08999600000001</v>
      </c>
      <c r="K104">
        <v>43.130001</v>
      </c>
      <c r="L104">
        <v>80.319999999999993</v>
      </c>
      <c r="M104">
        <v>57.48</v>
      </c>
      <c r="N104">
        <v>2724.01</v>
      </c>
      <c r="O104">
        <f t="shared" si="7"/>
        <v>2018</v>
      </c>
      <c r="P104">
        <f t="shared" si="8"/>
        <v>5</v>
      </c>
      <c r="Q104">
        <f t="shared" si="9"/>
        <v>30</v>
      </c>
    </row>
    <row r="105" spans="1:30" hidden="1" x14ac:dyDescent="0.3">
      <c r="A105" s="1">
        <v>43251</v>
      </c>
      <c r="B105">
        <v>46.717498999999997</v>
      </c>
      <c r="C105">
        <v>191.529999</v>
      </c>
      <c r="D105">
        <v>81.239998</v>
      </c>
      <c r="E105">
        <v>82.540001000000004</v>
      </c>
      <c r="F105">
        <v>29.040001</v>
      </c>
      <c r="G105">
        <v>99.470000999999996</v>
      </c>
      <c r="H105">
        <v>81.481003000000001</v>
      </c>
      <c r="I105">
        <v>107.010002</v>
      </c>
      <c r="J105">
        <v>186.550003</v>
      </c>
      <c r="K105">
        <v>43</v>
      </c>
      <c r="L105">
        <v>79.540001000000004</v>
      </c>
      <c r="M105">
        <v>56.669998</v>
      </c>
      <c r="N105">
        <v>2705.27</v>
      </c>
      <c r="O105">
        <f t="shared" si="7"/>
        <v>2018</v>
      </c>
      <c r="P105">
        <f t="shared" si="8"/>
        <v>5</v>
      </c>
      <c r="Q105">
        <f t="shared" si="9"/>
        <v>31</v>
      </c>
    </row>
    <row r="106" spans="1:30" x14ac:dyDescent="0.3">
      <c r="A106" s="1">
        <v>43252</v>
      </c>
      <c r="B106">
        <v>47.560001</v>
      </c>
      <c r="C106">
        <v>192.229996</v>
      </c>
      <c r="D106">
        <v>81.830001999999993</v>
      </c>
      <c r="E106">
        <v>82.989998</v>
      </c>
      <c r="F106">
        <v>29.4</v>
      </c>
      <c r="G106">
        <v>99.360000999999997</v>
      </c>
      <c r="H106">
        <v>82.077003000000005</v>
      </c>
      <c r="I106">
        <v>108.400002</v>
      </c>
      <c r="J106">
        <v>187.35000600000001</v>
      </c>
      <c r="K106">
        <v>43.119999</v>
      </c>
      <c r="L106">
        <v>78.180000000000007</v>
      </c>
      <c r="M106">
        <v>56.91</v>
      </c>
      <c r="N106">
        <v>2734.62</v>
      </c>
      <c r="O106">
        <f t="shared" si="7"/>
        <v>2018</v>
      </c>
      <c r="P106">
        <f t="shared" si="8"/>
        <v>6</v>
      </c>
      <c r="Q106">
        <f t="shared" si="9"/>
        <v>1</v>
      </c>
      <c r="R106">
        <f>B106</f>
        <v>47.560001</v>
      </c>
      <c r="S106">
        <f t="shared" ref="S106:AB106" si="11">C106</f>
        <v>192.229996</v>
      </c>
      <c r="T106">
        <f t="shared" si="11"/>
        <v>81.830001999999993</v>
      </c>
      <c r="U106">
        <f t="shared" si="11"/>
        <v>82.989998</v>
      </c>
      <c r="V106">
        <f t="shared" si="11"/>
        <v>29.4</v>
      </c>
      <c r="W106">
        <f t="shared" si="11"/>
        <v>99.360000999999997</v>
      </c>
      <c r="X106">
        <f t="shared" si="11"/>
        <v>82.077003000000005</v>
      </c>
      <c r="Y106">
        <f t="shared" si="11"/>
        <v>108.400002</v>
      </c>
      <c r="Z106">
        <f t="shared" si="11"/>
        <v>187.35000600000001</v>
      </c>
      <c r="AA106">
        <f t="shared" si="11"/>
        <v>43.119999</v>
      </c>
      <c r="AB106">
        <f t="shared" si="11"/>
        <v>78.180000000000007</v>
      </c>
      <c r="AC106">
        <f>M106</f>
        <v>56.91</v>
      </c>
      <c r="AD106">
        <f>N106</f>
        <v>2734.62</v>
      </c>
    </row>
    <row r="107" spans="1:30" hidden="1" x14ac:dyDescent="0.3">
      <c r="A107" s="1">
        <v>43255</v>
      </c>
      <c r="B107">
        <v>47.957500000000003</v>
      </c>
      <c r="C107">
        <v>191.300003</v>
      </c>
      <c r="D107">
        <v>80.970000999999996</v>
      </c>
      <c r="E107">
        <v>85.419998000000007</v>
      </c>
      <c r="F107">
        <v>29.4</v>
      </c>
      <c r="G107">
        <v>100.239998</v>
      </c>
      <c r="H107">
        <v>83.263496000000004</v>
      </c>
      <c r="I107">
        <v>108.449997</v>
      </c>
      <c r="J107">
        <v>191.36000100000001</v>
      </c>
      <c r="K107">
        <v>43.490001999999997</v>
      </c>
      <c r="L107">
        <v>78.410004000000001</v>
      </c>
      <c r="M107">
        <v>57.07</v>
      </c>
      <c r="N107">
        <v>2746.87</v>
      </c>
      <c r="O107">
        <f t="shared" si="7"/>
        <v>2018</v>
      </c>
      <c r="P107">
        <f t="shared" si="8"/>
        <v>6</v>
      </c>
      <c r="Q107">
        <f t="shared" si="9"/>
        <v>4</v>
      </c>
    </row>
    <row r="108" spans="1:30" hidden="1" x14ac:dyDescent="0.3">
      <c r="A108" s="1">
        <v>43256</v>
      </c>
      <c r="B108">
        <v>48.327499000000003</v>
      </c>
      <c r="C108">
        <v>190.770004</v>
      </c>
      <c r="D108">
        <v>80.680000000000007</v>
      </c>
      <c r="E108">
        <v>84.620002999999997</v>
      </c>
      <c r="F108">
        <v>29.120000999999998</v>
      </c>
      <c r="G108">
        <v>99.940002000000007</v>
      </c>
      <c r="H108">
        <v>84.817497000000003</v>
      </c>
      <c r="I108">
        <v>107.839996</v>
      </c>
      <c r="J108">
        <v>191.94000199999999</v>
      </c>
      <c r="K108">
        <v>43.110000999999997</v>
      </c>
      <c r="L108">
        <v>77.510002</v>
      </c>
      <c r="M108">
        <v>55.68</v>
      </c>
      <c r="N108">
        <v>2748.8</v>
      </c>
      <c r="O108">
        <f t="shared" si="7"/>
        <v>2018</v>
      </c>
      <c r="P108">
        <f t="shared" si="8"/>
        <v>6</v>
      </c>
      <c r="Q108">
        <f t="shared" si="9"/>
        <v>5</v>
      </c>
    </row>
    <row r="109" spans="1:30" hidden="1" x14ac:dyDescent="0.3">
      <c r="A109" s="1">
        <v>43257</v>
      </c>
      <c r="B109">
        <v>48.494999</v>
      </c>
      <c r="C109">
        <v>193.990005</v>
      </c>
      <c r="D109">
        <v>82.059997999999993</v>
      </c>
      <c r="E109">
        <v>84.559997999999993</v>
      </c>
      <c r="F109">
        <v>30.040001</v>
      </c>
      <c r="G109">
        <v>101.910004</v>
      </c>
      <c r="H109">
        <v>84.787497999999999</v>
      </c>
      <c r="I109">
        <v>110.360001</v>
      </c>
      <c r="J109">
        <v>193.58999600000001</v>
      </c>
      <c r="K109">
        <v>43.459999000000003</v>
      </c>
      <c r="L109">
        <v>76.849997999999999</v>
      </c>
      <c r="M109">
        <v>57.169998</v>
      </c>
      <c r="N109">
        <v>2772.35</v>
      </c>
      <c r="O109">
        <f t="shared" si="7"/>
        <v>2018</v>
      </c>
      <c r="P109">
        <f t="shared" si="8"/>
        <v>6</v>
      </c>
      <c r="Q109">
        <f t="shared" si="9"/>
        <v>6</v>
      </c>
    </row>
    <row r="110" spans="1:30" hidden="1" x14ac:dyDescent="0.3">
      <c r="A110" s="1">
        <v>43258</v>
      </c>
      <c r="B110">
        <v>48.365001999999997</v>
      </c>
      <c r="C110">
        <v>195.570007</v>
      </c>
      <c r="D110">
        <v>82.879997000000003</v>
      </c>
      <c r="E110">
        <v>84.949996999999996</v>
      </c>
      <c r="F110">
        <v>30.09</v>
      </c>
      <c r="G110">
        <v>102.470001</v>
      </c>
      <c r="H110">
        <v>84.464995999999999</v>
      </c>
      <c r="I110">
        <v>110.800003</v>
      </c>
      <c r="J110">
        <v>196.16999799999999</v>
      </c>
      <c r="K110">
        <v>43.439999</v>
      </c>
      <c r="L110">
        <v>77.389999000000003</v>
      </c>
      <c r="M110">
        <v>57.139999000000003</v>
      </c>
      <c r="N110">
        <v>2770.37</v>
      </c>
      <c r="O110">
        <f t="shared" si="7"/>
        <v>2018</v>
      </c>
      <c r="P110">
        <f t="shared" si="8"/>
        <v>6</v>
      </c>
      <c r="Q110">
        <f t="shared" si="9"/>
        <v>7</v>
      </c>
    </row>
    <row r="111" spans="1:30" hidden="1" x14ac:dyDescent="0.3">
      <c r="A111" s="1">
        <v>43259</v>
      </c>
      <c r="B111">
        <v>47.924999</v>
      </c>
      <c r="C111">
        <v>196.009995</v>
      </c>
      <c r="D111">
        <v>83.599997999999999</v>
      </c>
      <c r="E111">
        <v>84.360000999999997</v>
      </c>
      <c r="F111">
        <v>30.01</v>
      </c>
      <c r="G111">
        <v>103.980003</v>
      </c>
      <c r="H111">
        <v>84.199500999999998</v>
      </c>
      <c r="I111">
        <v>111.110001</v>
      </c>
      <c r="J111">
        <v>198.33000200000001</v>
      </c>
      <c r="K111">
        <v>43.950001</v>
      </c>
      <c r="L111">
        <v>79.419998000000007</v>
      </c>
      <c r="M111">
        <v>56.599997999999999</v>
      </c>
      <c r="N111">
        <v>2779.03</v>
      </c>
      <c r="O111">
        <f t="shared" si="7"/>
        <v>2018</v>
      </c>
      <c r="P111">
        <f t="shared" si="8"/>
        <v>6</v>
      </c>
      <c r="Q111">
        <f t="shared" si="9"/>
        <v>8</v>
      </c>
    </row>
    <row r="112" spans="1:30" hidden="1" x14ac:dyDescent="0.3">
      <c r="A112" s="1">
        <v>43262</v>
      </c>
      <c r="B112">
        <v>47.807499</v>
      </c>
      <c r="C112">
        <v>195.33000200000001</v>
      </c>
      <c r="D112">
        <v>83.099997999999999</v>
      </c>
      <c r="E112">
        <v>84.300003000000004</v>
      </c>
      <c r="F112">
        <v>30.059999000000001</v>
      </c>
      <c r="G112">
        <v>104.349998</v>
      </c>
      <c r="H112">
        <v>84.456001000000001</v>
      </c>
      <c r="I112">
        <v>110.83000199999999</v>
      </c>
      <c r="J112">
        <v>199.63999899999999</v>
      </c>
      <c r="K112">
        <v>44.130001</v>
      </c>
      <c r="L112">
        <v>80.470000999999996</v>
      </c>
      <c r="M112">
        <v>56.48</v>
      </c>
      <c r="N112">
        <v>2782</v>
      </c>
      <c r="O112">
        <f t="shared" si="7"/>
        <v>2018</v>
      </c>
      <c r="P112">
        <f t="shared" si="8"/>
        <v>6</v>
      </c>
      <c r="Q112">
        <f t="shared" si="9"/>
        <v>11</v>
      </c>
    </row>
    <row r="113" spans="1:30" hidden="1" x14ac:dyDescent="0.3">
      <c r="A113" s="1">
        <v>43263</v>
      </c>
      <c r="B113">
        <v>48.07</v>
      </c>
      <c r="C113">
        <v>195.270004</v>
      </c>
      <c r="D113">
        <v>82.419998000000007</v>
      </c>
      <c r="E113">
        <v>84.099997999999999</v>
      </c>
      <c r="F113">
        <v>29.9</v>
      </c>
      <c r="G113">
        <v>104.33000199999999</v>
      </c>
      <c r="H113">
        <v>84.9375</v>
      </c>
      <c r="I113">
        <v>110.19000200000001</v>
      </c>
      <c r="J113">
        <v>201.30999800000001</v>
      </c>
      <c r="K113">
        <v>44.41</v>
      </c>
      <c r="L113">
        <v>80.319999999999993</v>
      </c>
      <c r="M113">
        <v>56.48</v>
      </c>
      <c r="N113">
        <v>2786.85</v>
      </c>
      <c r="O113">
        <f t="shared" si="7"/>
        <v>2018</v>
      </c>
      <c r="P113">
        <f t="shared" si="8"/>
        <v>6</v>
      </c>
      <c r="Q113">
        <f t="shared" si="9"/>
        <v>12</v>
      </c>
    </row>
    <row r="114" spans="1:30" hidden="1" x14ac:dyDescent="0.3">
      <c r="A114" s="1">
        <v>43264</v>
      </c>
      <c r="B114">
        <v>47.674999</v>
      </c>
      <c r="C114">
        <v>194.550003</v>
      </c>
      <c r="D114">
        <v>81.510002</v>
      </c>
      <c r="E114">
        <v>84.089995999999999</v>
      </c>
      <c r="F114">
        <v>29.84</v>
      </c>
      <c r="G114">
        <v>106.30999799999999</v>
      </c>
      <c r="H114">
        <v>85.242996000000005</v>
      </c>
      <c r="I114">
        <v>109.970001</v>
      </c>
      <c r="J114">
        <v>200.30999800000001</v>
      </c>
      <c r="K114">
        <v>44.18</v>
      </c>
      <c r="L114">
        <v>80.099997999999999</v>
      </c>
      <c r="M114">
        <v>56.209999000000003</v>
      </c>
      <c r="N114">
        <v>2775.63</v>
      </c>
      <c r="O114">
        <f t="shared" si="7"/>
        <v>2018</v>
      </c>
      <c r="P114">
        <f t="shared" si="8"/>
        <v>6</v>
      </c>
      <c r="Q114">
        <f t="shared" si="9"/>
        <v>13</v>
      </c>
    </row>
    <row r="115" spans="1:30" hidden="1" x14ac:dyDescent="0.3">
      <c r="A115" s="1">
        <v>43265</v>
      </c>
      <c r="B115">
        <v>47.700001</v>
      </c>
      <c r="C115">
        <v>192.5</v>
      </c>
      <c r="D115">
        <v>81.889999000000003</v>
      </c>
      <c r="E115">
        <v>83.790001000000004</v>
      </c>
      <c r="F115">
        <v>29.5</v>
      </c>
      <c r="G115">
        <v>108.75</v>
      </c>
      <c r="H115">
        <v>86.193000999999995</v>
      </c>
      <c r="I115">
        <v>108.029999</v>
      </c>
      <c r="J115">
        <v>199.66999799999999</v>
      </c>
      <c r="K115">
        <v>43.580002</v>
      </c>
      <c r="L115">
        <v>80.849997999999999</v>
      </c>
      <c r="M115">
        <v>57.02</v>
      </c>
      <c r="N115">
        <v>2782.49</v>
      </c>
      <c r="O115">
        <f t="shared" si="7"/>
        <v>2018</v>
      </c>
      <c r="P115">
        <f t="shared" si="8"/>
        <v>6</v>
      </c>
      <c r="Q115">
        <f t="shared" si="9"/>
        <v>14</v>
      </c>
    </row>
    <row r="116" spans="1:30" hidden="1" x14ac:dyDescent="0.3">
      <c r="A116" s="1">
        <v>43266</v>
      </c>
      <c r="B116">
        <v>47.209999000000003</v>
      </c>
      <c r="C116">
        <v>191.759995</v>
      </c>
      <c r="D116">
        <v>80.660004000000001</v>
      </c>
      <c r="E116">
        <v>83.699996999999996</v>
      </c>
      <c r="F116">
        <v>29.280000999999999</v>
      </c>
      <c r="G116">
        <v>108.849998</v>
      </c>
      <c r="H116">
        <v>85.798500000000004</v>
      </c>
      <c r="I116">
        <v>107.900002</v>
      </c>
      <c r="J116">
        <v>200.53999300000001</v>
      </c>
      <c r="K116">
        <v>44.119999</v>
      </c>
      <c r="L116">
        <v>81.879997000000003</v>
      </c>
      <c r="M116">
        <v>57.110000999999997</v>
      </c>
      <c r="N116">
        <v>2779.66</v>
      </c>
      <c r="O116">
        <f t="shared" si="7"/>
        <v>2018</v>
      </c>
      <c r="P116">
        <f t="shared" si="8"/>
        <v>6</v>
      </c>
      <c r="Q116">
        <f t="shared" si="9"/>
        <v>15</v>
      </c>
    </row>
    <row r="117" spans="1:30" hidden="1" x14ac:dyDescent="0.3">
      <c r="A117" s="1">
        <v>43269</v>
      </c>
      <c r="B117">
        <v>47.185001</v>
      </c>
      <c r="C117">
        <v>191.11000100000001</v>
      </c>
      <c r="D117">
        <v>80.819999999999993</v>
      </c>
      <c r="E117">
        <v>83</v>
      </c>
      <c r="F117">
        <v>29.4</v>
      </c>
      <c r="G117">
        <v>107.05999799999999</v>
      </c>
      <c r="H117">
        <v>86.189498999999998</v>
      </c>
      <c r="I117">
        <v>108.18</v>
      </c>
      <c r="J117">
        <v>200.69000199999999</v>
      </c>
      <c r="K117">
        <v>43.549999</v>
      </c>
      <c r="L117">
        <v>80.029999000000004</v>
      </c>
      <c r="M117">
        <v>57.220001000000003</v>
      </c>
      <c r="N117">
        <v>2773.75</v>
      </c>
      <c r="O117">
        <f t="shared" si="7"/>
        <v>2018</v>
      </c>
      <c r="P117">
        <f t="shared" si="8"/>
        <v>6</v>
      </c>
      <c r="Q117">
        <f t="shared" si="9"/>
        <v>18</v>
      </c>
    </row>
    <row r="118" spans="1:30" hidden="1" x14ac:dyDescent="0.3">
      <c r="A118" s="1">
        <v>43270</v>
      </c>
      <c r="B118">
        <v>46.422500999999997</v>
      </c>
      <c r="C118">
        <v>190.35000600000001</v>
      </c>
      <c r="D118">
        <v>80.699996999999996</v>
      </c>
      <c r="E118">
        <v>83.610000999999997</v>
      </c>
      <c r="F118">
        <v>29.26</v>
      </c>
      <c r="G118">
        <v>106.099998</v>
      </c>
      <c r="H118">
        <v>86.738997999999995</v>
      </c>
      <c r="I118">
        <v>107.550003</v>
      </c>
      <c r="J118">
        <v>199.21000699999999</v>
      </c>
      <c r="K118">
        <v>43.599997999999999</v>
      </c>
      <c r="L118">
        <v>80.839995999999999</v>
      </c>
      <c r="M118">
        <v>57.43</v>
      </c>
      <c r="N118">
        <v>2762.59</v>
      </c>
      <c r="O118">
        <f t="shared" si="7"/>
        <v>2018</v>
      </c>
      <c r="P118">
        <f t="shared" si="8"/>
        <v>6</v>
      </c>
      <c r="Q118">
        <f t="shared" si="9"/>
        <v>19</v>
      </c>
    </row>
    <row r="119" spans="1:30" hidden="1" x14ac:dyDescent="0.3">
      <c r="A119" s="1">
        <v>43271</v>
      </c>
      <c r="B119">
        <v>46.625</v>
      </c>
      <c r="C119">
        <v>189.5</v>
      </c>
      <c r="D119">
        <v>80.449996999999996</v>
      </c>
      <c r="E119">
        <v>83.610000999999997</v>
      </c>
      <c r="F119">
        <v>29.24</v>
      </c>
      <c r="G119">
        <v>107.150002</v>
      </c>
      <c r="H119">
        <v>87.503997999999996</v>
      </c>
      <c r="I119">
        <v>107.540001</v>
      </c>
      <c r="J119">
        <v>199.08000200000001</v>
      </c>
      <c r="K119">
        <v>43.259998000000003</v>
      </c>
      <c r="L119">
        <v>81.75</v>
      </c>
      <c r="M119">
        <v>52.220001000000003</v>
      </c>
      <c r="N119">
        <v>2767.32</v>
      </c>
      <c r="O119">
        <f t="shared" si="7"/>
        <v>2018</v>
      </c>
      <c r="P119">
        <f t="shared" si="8"/>
        <v>6</v>
      </c>
      <c r="Q119">
        <f t="shared" si="9"/>
        <v>20</v>
      </c>
    </row>
    <row r="120" spans="1:30" hidden="1" x14ac:dyDescent="0.3">
      <c r="A120" s="1">
        <v>43272</v>
      </c>
      <c r="B120">
        <v>46.365001999999997</v>
      </c>
      <c r="C120">
        <v>188.86000100000001</v>
      </c>
      <c r="D120">
        <v>79.690002000000007</v>
      </c>
      <c r="E120">
        <v>84.209998999999996</v>
      </c>
      <c r="F120">
        <v>29.290001</v>
      </c>
      <c r="G120">
        <v>105.889999</v>
      </c>
      <c r="H120">
        <v>86.511002000000005</v>
      </c>
      <c r="I120">
        <v>107.510002</v>
      </c>
      <c r="J120">
        <v>200.30999800000001</v>
      </c>
      <c r="K120">
        <v>43.09</v>
      </c>
      <c r="L120">
        <v>79.470000999999996</v>
      </c>
      <c r="M120">
        <v>50.619999</v>
      </c>
      <c r="N120">
        <v>2749.76</v>
      </c>
      <c r="O120">
        <f t="shared" si="7"/>
        <v>2018</v>
      </c>
      <c r="P120">
        <f t="shared" si="8"/>
        <v>6</v>
      </c>
      <c r="Q120">
        <f t="shared" si="9"/>
        <v>21</v>
      </c>
    </row>
    <row r="121" spans="1:30" hidden="1" x14ac:dyDescent="0.3">
      <c r="A121" s="1">
        <v>43273</v>
      </c>
      <c r="B121">
        <v>46.23</v>
      </c>
      <c r="C121">
        <v>188.91000399999999</v>
      </c>
      <c r="D121">
        <v>81.379997000000003</v>
      </c>
      <c r="E121">
        <v>84.82</v>
      </c>
      <c r="F121">
        <v>28.99</v>
      </c>
      <c r="G121">
        <v>106.339996</v>
      </c>
      <c r="H121">
        <v>85.783501000000001</v>
      </c>
      <c r="I121">
        <v>105.75</v>
      </c>
      <c r="J121">
        <v>197.41000399999999</v>
      </c>
      <c r="K121">
        <v>43.25</v>
      </c>
      <c r="L121">
        <v>80.190002000000007</v>
      </c>
      <c r="M121">
        <v>51.240001999999997</v>
      </c>
      <c r="N121">
        <v>2754.88</v>
      </c>
      <c r="O121">
        <f t="shared" si="7"/>
        <v>2018</v>
      </c>
      <c r="P121">
        <f t="shared" si="8"/>
        <v>6</v>
      </c>
      <c r="Q121">
        <f t="shared" si="9"/>
        <v>22</v>
      </c>
    </row>
    <row r="122" spans="1:30" hidden="1" x14ac:dyDescent="0.3">
      <c r="A122" s="1">
        <v>43276</v>
      </c>
      <c r="B122">
        <v>45.542499999999997</v>
      </c>
      <c r="C122">
        <v>186.729996</v>
      </c>
      <c r="D122">
        <v>79.739998</v>
      </c>
      <c r="E122">
        <v>86.470000999999996</v>
      </c>
      <c r="F122">
        <v>28.48</v>
      </c>
      <c r="G122">
        <v>104.449997</v>
      </c>
      <c r="H122">
        <v>83.157500999999996</v>
      </c>
      <c r="I122">
        <v>104.790001</v>
      </c>
      <c r="J122">
        <v>196.38000500000001</v>
      </c>
      <c r="K122">
        <v>43.580002</v>
      </c>
      <c r="L122">
        <v>79.970000999999996</v>
      </c>
      <c r="M122">
        <v>50.66</v>
      </c>
      <c r="N122">
        <v>2717.07</v>
      </c>
      <c r="O122">
        <f t="shared" si="7"/>
        <v>2018</v>
      </c>
      <c r="P122">
        <f t="shared" si="8"/>
        <v>6</v>
      </c>
      <c r="Q122">
        <f t="shared" si="9"/>
        <v>25</v>
      </c>
    </row>
    <row r="123" spans="1:30" hidden="1" x14ac:dyDescent="0.3">
      <c r="A123" s="1">
        <v>43277</v>
      </c>
      <c r="B123">
        <v>46.107498</v>
      </c>
      <c r="C123">
        <v>186.44000199999999</v>
      </c>
      <c r="D123">
        <v>80.639999000000003</v>
      </c>
      <c r="E123">
        <v>85.980002999999996</v>
      </c>
      <c r="F123">
        <v>28.540001</v>
      </c>
      <c r="G123">
        <v>104.260002</v>
      </c>
      <c r="H123">
        <v>84.554496999999998</v>
      </c>
      <c r="I123">
        <v>104.860001</v>
      </c>
      <c r="J123">
        <v>196.36000100000001</v>
      </c>
      <c r="K123">
        <v>43.330002</v>
      </c>
      <c r="L123">
        <v>79.769997000000004</v>
      </c>
      <c r="M123">
        <v>50.380001</v>
      </c>
      <c r="N123">
        <v>2723.06</v>
      </c>
      <c r="O123">
        <f t="shared" si="7"/>
        <v>2018</v>
      </c>
      <c r="P123">
        <f t="shared" si="8"/>
        <v>6</v>
      </c>
      <c r="Q123">
        <f t="shared" si="9"/>
        <v>26</v>
      </c>
    </row>
    <row r="124" spans="1:30" hidden="1" x14ac:dyDescent="0.3">
      <c r="A124" s="1">
        <v>43278</v>
      </c>
      <c r="B124">
        <v>46.040000999999997</v>
      </c>
      <c r="C124">
        <v>184.91000399999999</v>
      </c>
      <c r="D124">
        <v>81.709998999999996</v>
      </c>
      <c r="E124">
        <v>86.889999000000003</v>
      </c>
      <c r="F124">
        <v>28.24</v>
      </c>
      <c r="G124">
        <v>103.959999</v>
      </c>
      <c r="H124">
        <v>83.025497000000001</v>
      </c>
      <c r="I124">
        <v>103.239998</v>
      </c>
      <c r="J124">
        <v>195.020004</v>
      </c>
      <c r="K124">
        <v>43.07</v>
      </c>
      <c r="L124">
        <v>79.900002000000001</v>
      </c>
      <c r="M124">
        <v>49.84</v>
      </c>
      <c r="N124">
        <v>2699.63</v>
      </c>
      <c r="O124">
        <f t="shared" si="7"/>
        <v>2018</v>
      </c>
      <c r="P124">
        <f t="shared" si="8"/>
        <v>6</v>
      </c>
      <c r="Q124">
        <f t="shared" si="9"/>
        <v>27</v>
      </c>
    </row>
    <row r="125" spans="1:30" hidden="1" x14ac:dyDescent="0.3">
      <c r="A125" s="1">
        <v>43279</v>
      </c>
      <c r="B125">
        <v>46.375</v>
      </c>
      <c r="C125">
        <v>187.08999600000001</v>
      </c>
      <c r="D125">
        <v>81.970000999999996</v>
      </c>
      <c r="E125">
        <v>85.860000999999997</v>
      </c>
      <c r="F125">
        <v>28.67</v>
      </c>
      <c r="G125">
        <v>104.769997</v>
      </c>
      <c r="H125">
        <v>85.072502</v>
      </c>
      <c r="I125">
        <v>104.93</v>
      </c>
      <c r="J125">
        <v>195.21000699999999</v>
      </c>
      <c r="K125">
        <v>43.470001000000003</v>
      </c>
      <c r="L125">
        <v>81.660004000000001</v>
      </c>
      <c r="M125">
        <v>48.540000999999997</v>
      </c>
      <c r="N125">
        <v>2716.31</v>
      </c>
      <c r="O125">
        <f t="shared" si="7"/>
        <v>2018</v>
      </c>
      <c r="P125">
        <f t="shared" si="8"/>
        <v>6</v>
      </c>
      <c r="Q125">
        <f t="shared" si="9"/>
        <v>28</v>
      </c>
    </row>
    <row r="126" spans="1:30" hidden="1" x14ac:dyDescent="0.3">
      <c r="A126" s="1">
        <v>43280</v>
      </c>
      <c r="B126">
        <v>46.277500000000003</v>
      </c>
      <c r="C126">
        <v>186.64999399999999</v>
      </c>
      <c r="D126">
        <v>82.730002999999996</v>
      </c>
      <c r="E126">
        <v>85.650002000000001</v>
      </c>
      <c r="F126">
        <v>28.190000999999999</v>
      </c>
      <c r="G126">
        <v>104.80999799999999</v>
      </c>
      <c r="H126">
        <v>84.989998</v>
      </c>
      <c r="I126">
        <v>104.199997</v>
      </c>
      <c r="J126">
        <v>195.10000600000001</v>
      </c>
      <c r="K126">
        <v>43.860000999999997</v>
      </c>
      <c r="L126">
        <v>80.739998</v>
      </c>
      <c r="M126">
        <v>48.849997999999999</v>
      </c>
      <c r="N126">
        <v>2718.37</v>
      </c>
      <c r="O126">
        <f t="shared" si="7"/>
        <v>2018</v>
      </c>
      <c r="P126">
        <f t="shared" si="8"/>
        <v>6</v>
      </c>
      <c r="Q126">
        <f t="shared" si="9"/>
        <v>29</v>
      </c>
    </row>
    <row r="127" spans="1:30" x14ac:dyDescent="0.3">
      <c r="A127" s="1">
        <v>43283</v>
      </c>
      <c r="B127">
        <v>46.794998</v>
      </c>
      <c r="C127">
        <v>187.83000200000001</v>
      </c>
      <c r="D127">
        <v>81.760002</v>
      </c>
      <c r="E127">
        <v>84</v>
      </c>
      <c r="F127">
        <v>28.280000999999999</v>
      </c>
      <c r="G127">
        <v>105.33000199999999</v>
      </c>
      <c r="H127">
        <v>85.689003</v>
      </c>
      <c r="I127">
        <v>105.08000199999999</v>
      </c>
      <c r="J127">
        <v>194.020004</v>
      </c>
      <c r="K127">
        <v>43.75</v>
      </c>
      <c r="L127">
        <v>80.239998</v>
      </c>
      <c r="M127">
        <v>49.060001</v>
      </c>
      <c r="N127">
        <v>2726.71</v>
      </c>
      <c r="O127">
        <f t="shared" si="7"/>
        <v>2018</v>
      </c>
      <c r="P127">
        <f t="shared" si="8"/>
        <v>7</v>
      </c>
      <c r="Q127">
        <f t="shared" si="9"/>
        <v>2</v>
      </c>
      <c r="R127">
        <f>B127</f>
        <v>46.794998</v>
      </c>
      <c r="S127">
        <f t="shared" ref="S127:AB127" si="12">C127</f>
        <v>187.83000200000001</v>
      </c>
      <c r="T127">
        <f t="shared" si="12"/>
        <v>81.760002</v>
      </c>
      <c r="U127">
        <f t="shared" si="12"/>
        <v>84</v>
      </c>
      <c r="V127">
        <f t="shared" si="12"/>
        <v>28.280000999999999</v>
      </c>
      <c r="W127">
        <f t="shared" si="12"/>
        <v>105.33000199999999</v>
      </c>
      <c r="X127">
        <f t="shared" si="12"/>
        <v>85.689003</v>
      </c>
      <c r="Y127">
        <f t="shared" si="12"/>
        <v>105.08000199999999</v>
      </c>
      <c r="Z127">
        <f t="shared" si="12"/>
        <v>194.020004</v>
      </c>
      <c r="AA127">
        <f t="shared" si="12"/>
        <v>43.75</v>
      </c>
      <c r="AB127">
        <f t="shared" si="12"/>
        <v>80.239998</v>
      </c>
      <c r="AC127">
        <f>M127</f>
        <v>49.060001</v>
      </c>
      <c r="AD127">
        <f>N127</f>
        <v>2726.71</v>
      </c>
    </row>
    <row r="128" spans="1:30" hidden="1" x14ac:dyDescent="0.3">
      <c r="A128" s="1">
        <v>43284</v>
      </c>
      <c r="B128">
        <v>45.98</v>
      </c>
      <c r="C128">
        <v>186.020004</v>
      </c>
      <c r="D128">
        <v>82.239998</v>
      </c>
      <c r="E128">
        <v>84.440002000000007</v>
      </c>
      <c r="F128">
        <v>27.780000999999999</v>
      </c>
      <c r="G128">
        <v>104.040001</v>
      </c>
      <c r="H128">
        <v>84.697997999999998</v>
      </c>
      <c r="I128">
        <v>103.610001</v>
      </c>
      <c r="J128">
        <v>193.61999499999999</v>
      </c>
      <c r="K128">
        <v>43.990001999999997</v>
      </c>
      <c r="L128">
        <v>81.120002999999997</v>
      </c>
      <c r="M128">
        <v>48.77</v>
      </c>
      <c r="N128">
        <v>2713.22</v>
      </c>
      <c r="O128">
        <f t="shared" si="7"/>
        <v>2018</v>
      </c>
      <c r="P128">
        <f t="shared" si="8"/>
        <v>7</v>
      </c>
      <c r="Q128">
        <f t="shared" si="9"/>
        <v>3</v>
      </c>
    </row>
    <row r="129" spans="1:17" hidden="1" x14ac:dyDescent="0.3">
      <c r="A129" s="1">
        <v>43286</v>
      </c>
      <c r="B129">
        <v>46.349997999999999</v>
      </c>
      <c r="C129">
        <v>187.5</v>
      </c>
      <c r="D129">
        <v>82.309997999999993</v>
      </c>
      <c r="E129">
        <v>84.57</v>
      </c>
      <c r="F129">
        <v>27.92</v>
      </c>
      <c r="G129">
        <v>105.339996</v>
      </c>
      <c r="H129">
        <v>84.986503999999996</v>
      </c>
      <c r="I129">
        <v>103.720001</v>
      </c>
      <c r="J129">
        <v>194.41000399999999</v>
      </c>
      <c r="K129">
        <v>44.66</v>
      </c>
      <c r="L129">
        <v>82.029999000000004</v>
      </c>
      <c r="M129">
        <v>48.610000999999997</v>
      </c>
      <c r="N129">
        <v>2736.61</v>
      </c>
      <c r="O129">
        <f t="shared" si="7"/>
        <v>2018</v>
      </c>
      <c r="P129">
        <f t="shared" si="8"/>
        <v>7</v>
      </c>
      <c r="Q129">
        <f t="shared" si="9"/>
        <v>5</v>
      </c>
    </row>
    <row r="130" spans="1:17" hidden="1" x14ac:dyDescent="0.3">
      <c r="A130" s="1">
        <v>43287</v>
      </c>
      <c r="B130">
        <v>46.9925</v>
      </c>
      <c r="C130">
        <v>187.55999800000001</v>
      </c>
      <c r="D130">
        <v>82.330001999999993</v>
      </c>
      <c r="E130">
        <v>84.510002</v>
      </c>
      <c r="F130">
        <v>28.030000999999999</v>
      </c>
      <c r="G130">
        <v>104.779999</v>
      </c>
      <c r="H130">
        <v>85.531502000000003</v>
      </c>
      <c r="I130">
        <v>104.05999799999999</v>
      </c>
      <c r="J130">
        <v>194.479996</v>
      </c>
      <c r="K130">
        <v>44.639999000000003</v>
      </c>
      <c r="L130">
        <v>82.260002</v>
      </c>
      <c r="M130">
        <v>48.98</v>
      </c>
      <c r="N130">
        <v>2759.82</v>
      </c>
      <c r="O130">
        <f t="shared" si="7"/>
        <v>2018</v>
      </c>
      <c r="P130">
        <f t="shared" si="8"/>
        <v>7</v>
      </c>
      <c r="Q130">
        <f t="shared" si="9"/>
        <v>6</v>
      </c>
    </row>
    <row r="131" spans="1:17" hidden="1" x14ac:dyDescent="0.3">
      <c r="A131" s="1">
        <v>43290</v>
      </c>
      <c r="B131">
        <v>47.645000000000003</v>
      </c>
      <c r="C131">
        <v>189.63999899999999</v>
      </c>
      <c r="D131">
        <v>82.900002000000001</v>
      </c>
      <c r="E131">
        <v>85.93</v>
      </c>
      <c r="F131">
        <v>29.049999</v>
      </c>
      <c r="G131">
        <v>106.019997</v>
      </c>
      <c r="H131">
        <v>86.950996000000004</v>
      </c>
      <c r="I131">
        <v>107.279999</v>
      </c>
      <c r="J131">
        <v>196.08000200000001</v>
      </c>
      <c r="K131">
        <v>44.400002000000001</v>
      </c>
      <c r="L131">
        <v>82.18</v>
      </c>
      <c r="M131">
        <v>49.900002000000001</v>
      </c>
      <c r="N131">
        <v>2784.17</v>
      </c>
      <c r="O131">
        <f t="shared" ref="O131:O194" si="13">YEAR(A131)</f>
        <v>2018</v>
      </c>
      <c r="P131">
        <f t="shared" ref="P131:P194" si="14">MONTH(A131)</f>
        <v>7</v>
      </c>
      <c r="Q131">
        <f t="shared" ref="Q131:Q194" si="15">DAY(A131)</f>
        <v>9</v>
      </c>
    </row>
    <row r="132" spans="1:17" hidden="1" x14ac:dyDescent="0.3">
      <c r="A132" s="1">
        <v>43291</v>
      </c>
      <c r="B132">
        <v>47.587502000000001</v>
      </c>
      <c r="C132">
        <v>189.89999399999999</v>
      </c>
      <c r="D132">
        <v>83.660004000000001</v>
      </c>
      <c r="E132">
        <v>87.209998999999996</v>
      </c>
      <c r="F132">
        <v>28.83</v>
      </c>
      <c r="G132">
        <v>106.029999</v>
      </c>
      <c r="H132">
        <v>87.153503000000001</v>
      </c>
      <c r="I132">
        <v>106.620003</v>
      </c>
      <c r="J132">
        <v>197.61000100000001</v>
      </c>
      <c r="K132">
        <v>44.970001000000003</v>
      </c>
      <c r="L132">
        <v>82.669998000000007</v>
      </c>
      <c r="M132">
        <v>50.419998</v>
      </c>
      <c r="N132">
        <v>2793.84</v>
      </c>
      <c r="O132">
        <f t="shared" si="13"/>
        <v>2018</v>
      </c>
      <c r="P132">
        <f t="shared" si="14"/>
        <v>7</v>
      </c>
      <c r="Q132">
        <f t="shared" si="15"/>
        <v>10</v>
      </c>
    </row>
    <row r="133" spans="1:17" hidden="1" x14ac:dyDescent="0.3">
      <c r="A133" s="1">
        <v>43292</v>
      </c>
      <c r="B133">
        <v>46.970001000000003</v>
      </c>
      <c r="C133">
        <v>189.91000399999999</v>
      </c>
      <c r="D133">
        <v>82.589995999999999</v>
      </c>
      <c r="E133">
        <v>86.529999000000004</v>
      </c>
      <c r="F133">
        <v>28.68</v>
      </c>
      <c r="G133">
        <v>108.040001</v>
      </c>
      <c r="H133">
        <v>87.75</v>
      </c>
      <c r="I133">
        <v>106.389999</v>
      </c>
      <c r="J133">
        <v>196.949997</v>
      </c>
      <c r="K133">
        <v>44.790000999999997</v>
      </c>
      <c r="L133">
        <v>82.839995999999999</v>
      </c>
      <c r="M133">
        <v>50.139999000000003</v>
      </c>
      <c r="N133">
        <v>2774.02</v>
      </c>
      <c r="O133">
        <f t="shared" si="13"/>
        <v>2018</v>
      </c>
      <c r="P133">
        <f t="shared" si="14"/>
        <v>7</v>
      </c>
      <c r="Q133">
        <f t="shared" si="15"/>
        <v>11</v>
      </c>
    </row>
    <row r="134" spans="1:17" hidden="1" x14ac:dyDescent="0.3">
      <c r="A134" s="1">
        <v>43293</v>
      </c>
      <c r="B134">
        <v>47.7575</v>
      </c>
      <c r="C134">
        <v>189.96000699999999</v>
      </c>
      <c r="D134">
        <v>82.690002000000007</v>
      </c>
      <c r="E134">
        <v>86.519997000000004</v>
      </c>
      <c r="F134">
        <v>28.77</v>
      </c>
      <c r="G134">
        <v>108.25</v>
      </c>
      <c r="H134">
        <v>89.831001000000001</v>
      </c>
      <c r="I134">
        <v>106.849998</v>
      </c>
      <c r="J134">
        <v>197.949997</v>
      </c>
      <c r="K134">
        <v>44.669998</v>
      </c>
      <c r="L134">
        <v>83.199996999999996</v>
      </c>
      <c r="M134">
        <v>50.25</v>
      </c>
      <c r="N134">
        <v>2798.29</v>
      </c>
      <c r="O134">
        <f t="shared" si="13"/>
        <v>2018</v>
      </c>
      <c r="P134">
        <f t="shared" si="14"/>
        <v>7</v>
      </c>
      <c r="Q134">
        <f t="shared" si="15"/>
        <v>12</v>
      </c>
    </row>
    <row r="135" spans="1:17" hidden="1" x14ac:dyDescent="0.3">
      <c r="A135" s="1">
        <v>43294</v>
      </c>
      <c r="B135">
        <v>47.832500000000003</v>
      </c>
      <c r="C135">
        <v>190.96000699999999</v>
      </c>
      <c r="D135">
        <v>83.309997999999993</v>
      </c>
      <c r="E135">
        <v>87.699996999999996</v>
      </c>
      <c r="F135">
        <v>28.549999</v>
      </c>
      <c r="G135">
        <v>110</v>
      </c>
      <c r="H135">
        <v>90.651497000000006</v>
      </c>
      <c r="I135">
        <v>106.360001</v>
      </c>
      <c r="J135">
        <v>198.69000199999999</v>
      </c>
      <c r="K135">
        <v>44.740001999999997</v>
      </c>
      <c r="L135">
        <v>82.68</v>
      </c>
      <c r="M135">
        <v>51.619999</v>
      </c>
      <c r="N135">
        <v>2801.31</v>
      </c>
      <c r="O135">
        <f t="shared" si="13"/>
        <v>2018</v>
      </c>
      <c r="P135">
        <f t="shared" si="14"/>
        <v>7</v>
      </c>
      <c r="Q135">
        <f t="shared" si="15"/>
        <v>13</v>
      </c>
    </row>
    <row r="136" spans="1:17" hidden="1" x14ac:dyDescent="0.3">
      <c r="A136" s="1">
        <v>43297</v>
      </c>
      <c r="B136">
        <v>47.727500999999997</v>
      </c>
      <c r="C136">
        <v>192</v>
      </c>
      <c r="D136">
        <v>82.489998</v>
      </c>
      <c r="E136">
        <v>87.639999000000003</v>
      </c>
      <c r="F136">
        <v>29.780000999999999</v>
      </c>
      <c r="G136">
        <v>110.199997</v>
      </c>
      <c r="H136">
        <v>91.124495999999994</v>
      </c>
      <c r="I136">
        <v>110.58000199999999</v>
      </c>
      <c r="J136">
        <v>198.88000500000001</v>
      </c>
      <c r="K136">
        <v>44.73</v>
      </c>
      <c r="L136">
        <v>81.919998000000007</v>
      </c>
      <c r="M136">
        <v>50.939999</v>
      </c>
      <c r="N136">
        <v>2798.43</v>
      </c>
      <c r="O136">
        <f t="shared" si="13"/>
        <v>2018</v>
      </c>
      <c r="P136">
        <f t="shared" si="14"/>
        <v>7</v>
      </c>
      <c r="Q136">
        <f t="shared" si="15"/>
        <v>16</v>
      </c>
    </row>
    <row r="137" spans="1:17" hidden="1" x14ac:dyDescent="0.3">
      <c r="A137" s="1">
        <v>43298</v>
      </c>
      <c r="B137">
        <v>47.862499</v>
      </c>
      <c r="C137">
        <v>190.41000399999999</v>
      </c>
      <c r="D137">
        <v>82.309997999999993</v>
      </c>
      <c r="E137">
        <v>88.190002000000007</v>
      </c>
      <c r="F137">
        <v>30.01</v>
      </c>
      <c r="G137">
        <v>110.300003</v>
      </c>
      <c r="H137">
        <v>92.196503000000007</v>
      </c>
      <c r="I137">
        <v>110.5</v>
      </c>
      <c r="J137">
        <v>201.10000600000001</v>
      </c>
      <c r="K137">
        <v>45.25</v>
      </c>
      <c r="L137">
        <v>82.330001999999993</v>
      </c>
      <c r="M137">
        <v>51.279998999999997</v>
      </c>
      <c r="N137">
        <v>2809.55</v>
      </c>
      <c r="O137">
        <f t="shared" si="13"/>
        <v>2018</v>
      </c>
      <c r="P137">
        <f t="shared" si="14"/>
        <v>7</v>
      </c>
      <c r="Q137">
        <f t="shared" si="15"/>
        <v>17</v>
      </c>
    </row>
    <row r="138" spans="1:17" hidden="1" x14ac:dyDescent="0.3">
      <c r="A138" s="1">
        <v>43299</v>
      </c>
      <c r="B138">
        <v>47.599997999999999</v>
      </c>
      <c r="C138">
        <v>200.44000199999999</v>
      </c>
      <c r="D138">
        <v>82.220000999999996</v>
      </c>
      <c r="E138">
        <v>88.07</v>
      </c>
      <c r="F138">
        <v>30.129999000000002</v>
      </c>
      <c r="G138">
        <v>110.69000200000001</v>
      </c>
      <c r="H138">
        <v>92.146004000000005</v>
      </c>
      <c r="I138">
        <v>111.529999</v>
      </c>
      <c r="J138">
        <v>200.970001</v>
      </c>
      <c r="K138">
        <v>45.119999</v>
      </c>
      <c r="L138">
        <v>82.150002000000001</v>
      </c>
      <c r="M138">
        <v>51.150002000000001</v>
      </c>
      <c r="N138">
        <v>2815.62</v>
      </c>
      <c r="O138">
        <f t="shared" si="13"/>
        <v>2018</v>
      </c>
      <c r="P138">
        <f t="shared" si="14"/>
        <v>7</v>
      </c>
      <c r="Q138">
        <f t="shared" si="15"/>
        <v>18</v>
      </c>
    </row>
    <row r="139" spans="1:17" hidden="1" x14ac:dyDescent="0.3">
      <c r="A139" s="1">
        <v>43300</v>
      </c>
      <c r="B139">
        <v>47.970001000000003</v>
      </c>
      <c r="C139">
        <v>197.490005</v>
      </c>
      <c r="D139">
        <v>82.010002</v>
      </c>
      <c r="E139">
        <v>87.720000999999996</v>
      </c>
      <c r="F139">
        <v>29.67</v>
      </c>
      <c r="G139">
        <v>112.129997</v>
      </c>
      <c r="H139">
        <v>90.648499000000001</v>
      </c>
      <c r="I139">
        <v>109.889999</v>
      </c>
      <c r="J139">
        <v>202.63000500000001</v>
      </c>
      <c r="K139">
        <v>45.110000999999997</v>
      </c>
      <c r="L139">
        <v>80.900002000000001</v>
      </c>
      <c r="M139">
        <v>51.34</v>
      </c>
      <c r="N139">
        <v>2804.49</v>
      </c>
      <c r="O139">
        <f t="shared" si="13"/>
        <v>2018</v>
      </c>
      <c r="P139">
        <f t="shared" si="14"/>
        <v>7</v>
      </c>
      <c r="Q139">
        <f t="shared" si="15"/>
        <v>19</v>
      </c>
    </row>
    <row r="140" spans="1:17" hidden="1" x14ac:dyDescent="0.3">
      <c r="A140" s="1">
        <v>43301</v>
      </c>
      <c r="B140">
        <v>47.860000999999997</v>
      </c>
      <c r="C140">
        <v>196.779999</v>
      </c>
      <c r="D140">
        <v>81.400002000000001</v>
      </c>
      <c r="E140">
        <v>88.059997999999993</v>
      </c>
      <c r="F140">
        <v>30.129999000000002</v>
      </c>
      <c r="G140">
        <v>111.480003</v>
      </c>
      <c r="H140">
        <v>90.684997999999993</v>
      </c>
      <c r="I140">
        <v>111.279999</v>
      </c>
      <c r="J140">
        <v>202.449997</v>
      </c>
      <c r="K140">
        <v>45.279998999999997</v>
      </c>
      <c r="L140">
        <v>84.309997999999993</v>
      </c>
      <c r="M140">
        <v>50.91</v>
      </c>
      <c r="N140">
        <v>2801.83</v>
      </c>
      <c r="O140">
        <f t="shared" si="13"/>
        <v>2018</v>
      </c>
      <c r="P140">
        <f t="shared" si="14"/>
        <v>7</v>
      </c>
      <c r="Q140">
        <f t="shared" si="15"/>
        <v>20</v>
      </c>
    </row>
    <row r="141" spans="1:17" hidden="1" x14ac:dyDescent="0.3">
      <c r="A141" s="1">
        <v>43304</v>
      </c>
      <c r="B141">
        <v>47.902500000000003</v>
      </c>
      <c r="C141">
        <v>197.85000600000001</v>
      </c>
      <c r="D141">
        <v>81.400002000000001</v>
      </c>
      <c r="E141">
        <v>87.629997000000003</v>
      </c>
      <c r="F141">
        <v>30.75</v>
      </c>
      <c r="G141">
        <v>111.089996</v>
      </c>
      <c r="H141">
        <v>90.099997999999999</v>
      </c>
      <c r="I141">
        <v>113.349998</v>
      </c>
      <c r="J141">
        <v>202.229996</v>
      </c>
      <c r="K141">
        <v>44.950001</v>
      </c>
      <c r="L141">
        <v>83.220000999999996</v>
      </c>
      <c r="M141">
        <v>51.189999</v>
      </c>
      <c r="N141">
        <v>2806.98</v>
      </c>
      <c r="O141">
        <f t="shared" si="13"/>
        <v>2018</v>
      </c>
      <c r="P141">
        <f t="shared" si="14"/>
        <v>7</v>
      </c>
      <c r="Q141">
        <f t="shared" si="15"/>
        <v>23</v>
      </c>
    </row>
    <row r="142" spans="1:17" hidden="1" x14ac:dyDescent="0.3">
      <c r="A142" s="1">
        <v>43305</v>
      </c>
      <c r="B142">
        <v>48.25</v>
      </c>
      <c r="C142">
        <v>198.46000699999999</v>
      </c>
      <c r="D142">
        <v>83.010002</v>
      </c>
      <c r="E142">
        <v>87.959998999999996</v>
      </c>
      <c r="F142">
        <v>30.83</v>
      </c>
      <c r="G142">
        <v>110.699997</v>
      </c>
      <c r="H142">
        <v>91.461997999999994</v>
      </c>
      <c r="I142">
        <v>114.150002</v>
      </c>
      <c r="J142">
        <v>201.990005</v>
      </c>
      <c r="K142">
        <v>45.259998000000003</v>
      </c>
      <c r="L142">
        <v>83.559997999999993</v>
      </c>
      <c r="M142">
        <v>51.169998</v>
      </c>
      <c r="N142">
        <v>2820.4</v>
      </c>
      <c r="O142">
        <f t="shared" si="13"/>
        <v>2018</v>
      </c>
      <c r="P142">
        <f t="shared" si="14"/>
        <v>7</v>
      </c>
      <c r="Q142">
        <f t="shared" si="15"/>
        <v>24</v>
      </c>
    </row>
    <row r="143" spans="1:17" hidden="1" x14ac:dyDescent="0.3">
      <c r="A143" s="1">
        <v>43306</v>
      </c>
      <c r="B143">
        <v>48.705002</v>
      </c>
      <c r="C143">
        <v>197.61000100000001</v>
      </c>
      <c r="D143">
        <v>83.589995999999999</v>
      </c>
      <c r="E143">
        <v>87.900002000000001</v>
      </c>
      <c r="F143">
        <v>31.07</v>
      </c>
      <c r="G143">
        <v>111.18</v>
      </c>
      <c r="H143">
        <v>93.180496000000005</v>
      </c>
      <c r="I143">
        <v>115.18</v>
      </c>
      <c r="J143">
        <v>201</v>
      </c>
      <c r="K143">
        <v>46.09</v>
      </c>
      <c r="L143">
        <v>83.809997999999993</v>
      </c>
      <c r="M143">
        <v>51.619999</v>
      </c>
      <c r="N143">
        <v>2846.07</v>
      </c>
      <c r="O143">
        <f t="shared" si="13"/>
        <v>2018</v>
      </c>
      <c r="P143">
        <f t="shared" si="14"/>
        <v>7</v>
      </c>
      <c r="Q143">
        <f t="shared" si="15"/>
        <v>25</v>
      </c>
    </row>
    <row r="144" spans="1:17" hidden="1" x14ac:dyDescent="0.3">
      <c r="A144" s="1">
        <v>43307</v>
      </c>
      <c r="B144">
        <v>48.552501999999997</v>
      </c>
      <c r="C144">
        <v>197.46000699999999</v>
      </c>
      <c r="D144">
        <v>84.239998</v>
      </c>
      <c r="E144">
        <v>88.230002999999996</v>
      </c>
      <c r="F144">
        <v>30.940000999999999</v>
      </c>
      <c r="G144">
        <v>113.510002</v>
      </c>
      <c r="H144">
        <v>90.400002000000001</v>
      </c>
      <c r="I144">
        <v>114.849998</v>
      </c>
      <c r="J144">
        <v>199.39999399999999</v>
      </c>
      <c r="K144">
        <v>46.240001999999997</v>
      </c>
      <c r="L144">
        <v>84.459998999999996</v>
      </c>
      <c r="M144">
        <v>51.450001</v>
      </c>
      <c r="N144">
        <v>2837.44</v>
      </c>
      <c r="O144">
        <f t="shared" si="13"/>
        <v>2018</v>
      </c>
      <c r="P144">
        <f t="shared" si="14"/>
        <v>7</v>
      </c>
      <c r="Q144">
        <f t="shared" si="15"/>
        <v>26</v>
      </c>
    </row>
    <row r="145" spans="1:30" hidden="1" x14ac:dyDescent="0.3">
      <c r="A145" s="1">
        <v>43308</v>
      </c>
      <c r="B145">
        <v>47.744999</v>
      </c>
      <c r="C145">
        <v>197.949997</v>
      </c>
      <c r="D145">
        <v>81.919998000000007</v>
      </c>
      <c r="E145">
        <v>88.129997000000003</v>
      </c>
      <c r="F145">
        <v>31.059999000000001</v>
      </c>
      <c r="G145">
        <v>112.620003</v>
      </c>
      <c r="H145">
        <v>90.863502999999994</v>
      </c>
      <c r="I145">
        <v>116.029999</v>
      </c>
      <c r="J145">
        <v>197.13999899999999</v>
      </c>
      <c r="K145">
        <v>46.209999000000003</v>
      </c>
      <c r="L145">
        <v>85.470000999999996</v>
      </c>
      <c r="M145">
        <v>52.150002000000001</v>
      </c>
      <c r="N145">
        <v>2818.82</v>
      </c>
      <c r="O145">
        <f t="shared" si="13"/>
        <v>2018</v>
      </c>
      <c r="P145">
        <f t="shared" si="14"/>
        <v>7</v>
      </c>
      <c r="Q145">
        <f t="shared" si="15"/>
        <v>27</v>
      </c>
    </row>
    <row r="146" spans="1:30" hidden="1" x14ac:dyDescent="0.3">
      <c r="A146" s="1">
        <v>43311</v>
      </c>
      <c r="B146">
        <v>47.477500999999997</v>
      </c>
      <c r="C146">
        <v>199.08999600000001</v>
      </c>
      <c r="D146">
        <v>81.739998</v>
      </c>
      <c r="E146">
        <v>88.879997000000003</v>
      </c>
      <c r="F146">
        <v>31.309999000000001</v>
      </c>
      <c r="G146">
        <v>112.629997</v>
      </c>
      <c r="H146">
        <v>88.960999000000001</v>
      </c>
      <c r="I146">
        <v>116.730003</v>
      </c>
      <c r="J146">
        <v>197.279999</v>
      </c>
      <c r="K146">
        <v>46.23</v>
      </c>
      <c r="L146">
        <v>86.620002999999997</v>
      </c>
      <c r="M146">
        <v>51.900002000000001</v>
      </c>
      <c r="N146">
        <v>2802.6</v>
      </c>
      <c r="O146">
        <f t="shared" si="13"/>
        <v>2018</v>
      </c>
      <c r="P146">
        <f t="shared" si="14"/>
        <v>7</v>
      </c>
      <c r="Q146">
        <f t="shared" si="15"/>
        <v>30</v>
      </c>
    </row>
    <row r="147" spans="1:30" hidden="1" x14ac:dyDescent="0.3">
      <c r="A147" s="1">
        <v>43312</v>
      </c>
      <c r="B147">
        <v>47.572498000000003</v>
      </c>
      <c r="C147">
        <v>197.86999499999999</v>
      </c>
      <c r="D147">
        <v>81.510002</v>
      </c>
      <c r="E147">
        <v>89.230002999999996</v>
      </c>
      <c r="F147">
        <v>30.879999000000002</v>
      </c>
      <c r="G147">
        <v>113.55999799999999</v>
      </c>
      <c r="H147">
        <v>88.872001999999995</v>
      </c>
      <c r="I147">
        <v>114.949997</v>
      </c>
      <c r="J147">
        <v>197.520004</v>
      </c>
      <c r="K147">
        <v>46.630001</v>
      </c>
      <c r="L147">
        <v>86.300003000000004</v>
      </c>
      <c r="M147">
        <v>52.389999000000003</v>
      </c>
      <c r="N147">
        <v>2816.29</v>
      </c>
      <c r="O147">
        <f t="shared" si="13"/>
        <v>2018</v>
      </c>
      <c r="P147">
        <f t="shared" si="14"/>
        <v>7</v>
      </c>
      <c r="Q147">
        <f t="shared" si="15"/>
        <v>31</v>
      </c>
    </row>
    <row r="148" spans="1:30" x14ac:dyDescent="0.3">
      <c r="A148" s="1">
        <v>43313</v>
      </c>
      <c r="B148">
        <v>50.375</v>
      </c>
      <c r="C148">
        <v>197.85000600000001</v>
      </c>
      <c r="D148">
        <v>80.389999000000003</v>
      </c>
      <c r="E148">
        <v>88.239998</v>
      </c>
      <c r="F148">
        <v>31.25</v>
      </c>
      <c r="G148">
        <v>112.970001</v>
      </c>
      <c r="H148">
        <v>89.858497999999997</v>
      </c>
      <c r="I148">
        <v>115.660004</v>
      </c>
      <c r="J148">
        <v>196.300003</v>
      </c>
      <c r="K148">
        <v>46.389999000000003</v>
      </c>
      <c r="L148">
        <v>85.540001000000004</v>
      </c>
      <c r="M148">
        <v>51.93</v>
      </c>
      <c r="N148">
        <v>2813.36</v>
      </c>
      <c r="O148">
        <f t="shared" si="13"/>
        <v>2018</v>
      </c>
      <c r="P148">
        <f t="shared" si="14"/>
        <v>8</v>
      </c>
      <c r="Q148">
        <f t="shared" si="15"/>
        <v>1</v>
      </c>
      <c r="R148">
        <f>B148</f>
        <v>50.375</v>
      </c>
      <c r="S148">
        <f t="shared" ref="S148:AB148" si="16">C148</f>
        <v>197.85000600000001</v>
      </c>
      <c r="T148">
        <f t="shared" si="16"/>
        <v>80.389999000000003</v>
      </c>
      <c r="U148">
        <f t="shared" si="16"/>
        <v>88.239998</v>
      </c>
      <c r="V148">
        <f t="shared" si="16"/>
        <v>31.25</v>
      </c>
      <c r="W148">
        <f t="shared" si="16"/>
        <v>112.970001</v>
      </c>
      <c r="X148">
        <f t="shared" si="16"/>
        <v>89.858497999999997</v>
      </c>
      <c r="Y148">
        <f t="shared" si="16"/>
        <v>115.660004</v>
      </c>
      <c r="Z148">
        <f t="shared" si="16"/>
        <v>196.300003</v>
      </c>
      <c r="AA148">
        <f t="shared" si="16"/>
        <v>46.389999000000003</v>
      </c>
      <c r="AB148">
        <f t="shared" si="16"/>
        <v>85.540001000000004</v>
      </c>
      <c r="AC148">
        <f>M148</f>
        <v>51.93</v>
      </c>
      <c r="AD148">
        <f>N148</f>
        <v>2813.36</v>
      </c>
    </row>
    <row r="149" spans="1:30" hidden="1" x14ac:dyDescent="0.3">
      <c r="A149" s="1">
        <v>43314</v>
      </c>
      <c r="B149">
        <v>51.847499999999997</v>
      </c>
      <c r="C149">
        <v>198.05999800000001</v>
      </c>
      <c r="D149">
        <v>79.910004000000001</v>
      </c>
      <c r="E149">
        <v>88.760002</v>
      </c>
      <c r="F149">
        <v>31.280000999999999</v>
      </c>
      <c r="G149">
        <v>112.75</v>
      </c>
      <c r="H149">
        <v>91.716498999999999</v>
      </c>
      <c r="I149">
        <v>116.150002</v>
      </c>
      <c r="J149">
        <v>195.66000399999999</v>
      </c>
      <c r="K149">
        <v>46.18</v>
      </c>
      <c r="L149">
        <v>86</v>
      </c>
      <c r="M149">
        <v>51.68</v>
      </c>
      <c r="N149">
        <v>2827.22</v>
      </c>
      <c r="O149">
        <f t="shared" si="13"/>
        <v>2018</v>
      </c>
      <c r="P149">
        <f t="shared" si="14"/>
        <v>8</v>
      </c>
      <c r="Q149">
        <f t="shared" si="15"/>
        <v>2</v>
      </c>
    </row>
    <row r="150" spans="1:30" hidden="1" x14ac:dyDescent="0.3">
      <c r="A150" s="1">
        <v>43315</v>
      </c>
      <c r="B150">
        <v>51.997501</v>
      </c>
      <c r="C150">
        <v>200.240005</v>
      </c>
      <c r="D150">
        <v>80.199996999999996</v>
      </c>
      <c r="E150">
        <v>89.599997999999999</v>
      </c>
      <c r="F150">
        <v>31.51</v>
      </c>
      <c r="G150">
        <v>114.089996</v>
      </c>
      <c r="H150">
        <v>91.164496999999997</v>
      </c>
      <c r="I150">
        <v>117.089996</v>
      </c>
      <c r="J150">
        <v>195.63999899999999</v>
      </c>
      <c r="K150">
        <v>46.619999</v>
      </c>
      <c r="L150">
        <v>86.839995999999999</v>
      </c>
      <c r="M150">
        <v>52.23</v>
      </c>
      <c r="N150">
        <v>2840.35</v>
      </c>
      <c r="O150">
        <f t="shared" si="13"/>
        <v>2018</v>
      </c>
      <c r="P150">
        <f t="shared" si="14"/>
        <v>8</v>
      </c>
      <c r="Q150">
        <f t="shared" si="15"/>
        <v>3</v>
      </c>
    </row>
    <row r="151" spans="1:30" hidden="1" x14ac:dyDescent="0.3">
      <c r="A151" s="1">
        <v>43318</v>
      </c>
      <c r="B151">
        <v>52.267502</v>
      </c>
      <c r="C151">
        <v>206.05999800000001</v>
      </c>
      <c r="D151">
        <v>80.180000000000007</v>
      </c>
      <c r="E151">
        <v>89.669998000000007</v>
      </c>
      <c r="F151">
        <v>31.52</v>
      </c>
      <c r="G151">
        <v>115.94000200000001</v>
      </c>
      <c r="H151">
        <v>92.387496999999996</v>
      </c>
      <c r="I151">
        <v>117.120003</v>
      </c>
      <c r="J151">
        <v>195.69000199999999</v>
      </c>
      <c r="K151">
        <v>46.650002000000001</v>
      </c>
      <c r="L151">
        <v>86.150002000000001</v>
      </c>
      <c r="M151">
        <v>52.07</v>
      </c>
      <c r="N151">
        <v>2850.4</v>
      </c>
      <c r="O151">
        <f t="shared" si="13"/>
        <v>2018</v>
      </c>
      <c r="P151">
        <f t="shared" si="14"/>
        <v>8</v>
      </c>
      <c r="Q151">
        <f t="shared" si="15"/>
        <v>6</v>
      </c>
    </row>
    <row r="152" spans="1:30" hidden="1" x14ac:dyDescent="0.3">
      <c r="A152" s="1">
        <v>43319</v>
      </c>
      <c r="B152">
        <v>51.777500000000003</v>
      </c>
      <c r="C152">
        <v>208.720001</v>
      </c>
      <c r="D152">
        <v>81.269997000000004</v>
      </c>
      <c r="E152">
        <v>89.769997000000004</v>
      </c>
      <c r="F152">
        <v>31.51</v>
      </c>
      <c r="G152">
        <v>116.55999799999999</v>
      </c>
      <c r="H152">
        <v>93.124001000000007</v>
      </c>
      <c r="I152">
        <v>117.550003</v>
      </c>
      <c r="J152">
        <v>197.050003</v>
      </c>
      <c r="K152">
        <v>46.5</v>
      </c>
      <c r="L152">
        <v>85.529999000000004</v>
      </c>
      <c r="M152">
        <v>52.07</v>
      </c>
      <c r="N152">
        <v>2858.45</v>
      </c>
      <c r="O152">
        <f t="shared" si="13"/>
        <v>2018</v>
      </c>
      <c r="P152">
        <f t="shared" si="14"/>
        <v>8</v>
      </c>
      <c r="Q152">
        <f t="shared" si="15"/>
        <v>7</v>
      </c>
    </row>
    <row r="153" spans="1:30" hidden="1" x14ac:dyDescent="0.3">
      <c r="A153" s="1">
        <v>43320</v>
      </c>
      <c r="B153">
        <v>51.8125</v>
      </c>
      <c r="C153">
        <v>208.94000199999999</v>
      </c>
      <c r="D153">
        <v>80.730002999999996</v>
      </c>
      <c r="E153">
        <v>90.050003000000004</v>
      </c>
      <c r="F153">
        <v>31.799999</v>
      </c>
      <c r="G153">
        <v>113.980003</v>
      </c>
      <c r="H153">
        <v>94.325996000000004</v>
      </c>
      <c r="I153">
        <v>117.790001</v>
      </c>
      <c r="J153">
        <v>198.020004</v>
      </c>
      <c r="K153">
        <v>46.150002000000001</v>
      </c>
      <c r="L153">
        <v>83.75</v>
      </c>
      <c r="M153">
        <v>51.549999</v>
      </c>
      <c r="N153">
        <v>2857.7</v>
      </c>
      <c r="O153">
        <f t="shared" si="13"/>
        <v>2018</v>
      </c>
      <c r="P153">
        <f t="shared" si="14"/>
        <v>8</v>
      </c>
      <c r="Q153">
        <f t="shared" si="15"/>
        <v>8</v>
      </c>
    </row>
    <row r="154" spans="1:30" hidden="1" x14ac:dyDescent="0.3">
      <c r="A154" s="1">
        <v>43321</v>
      </c>
      <c r="B154">
        <v>52.220001000000003</v>
      </c>
      <c r="C154">
        <v>209.10000600000001</v>
      </c>
      <c r="D154">
        <v>80.319999999999993</v>
      </c>
      <c r="E154">
        <v>89.010002</v>
      </c>
      <c r="F154">
        <v>31.6</v>
      </c>
      <c r="G154">
        <v>114.160004</v>
      </c>
      <c r="H154">
        <v>94.926002999999994</v>
      </c>
      <c r="I154">
        <v>116.879997</v>
      </c>
      <c r="J154">
        <v>198.08000200000001</v>
      </c>
      <c r="K154">
        <v>46.349997999999999</v>
      </c>
      <c r="L154">
        <v>84.400002000000001</v>
      </c>
      <c r="M154">
        <v>51.919998</v>
      </c>
      <c r="N154">
        <v>2853.58</v>
      </c>
      <c r="O154">
        <f t="shared" si="13"/>
        <v>2018</v>
      </c>
      <c r="P154">
        <f t="shared" si="14"/>
        <v>8</v>
      </c>
      <c r="Q154">
        <f t="shared" si="15"/>
        <v>9</v>
      </c>
    </row>
    <row r="155" spans="1:30" hidden="1" x14ac:dyDescent="0.3">
      <c r="A155" s="1">
        <v>43322</v>
      </c>
      <c r="B155">
        <v>51.8825</v>
      </c>
      <c r="C155">
        <v>206.63000500000001</v>
      </c>
      <c r="D155">
        <v>79.419998000000007</v>
      </c>
      <c r="E155">
        <v>90.18</v>
      </c>
      <c r="F155">
        <v>31.190000999999999</v>
      </c>
      <c r="G155">
        <v>112.68</v>
      </c>
      <c r="H155">
        <v>94.315002000000007</v>
      </c>
      <c r="I155">
        <v>115.730003</v>
      </c>
      <c r="J155">
        <v>196.300003</v>
      </c>
      <c r="K155">
        <v>46.080002</v>
      </c>
      <c r="L155">
        <v>82.559997999999993</v>
      </c>
      <c r="M155">
        <v>51.509998000000003</v>
      </c>
      <c r="N155">
        <v>2833.28</v>
      </c>
      <c r="O155">
        <f t="shared" si="13"/>
        <v>2018</v>
      </c>
      <c r="P155">
        <f t="shared" si="14"/>
        <v>8</v>
      </c>
      <c r="Q155">
        <f t="shared" si="15"/>
        <v>10</v>
      </c>
    </row>
    <row r="156" spans="1:30" hidden="1" x14ac:dyDescent="0.3">
      <c r="A156" s="1">
        <v>43325</v>
      </c>
      <c r="B156">
        <v>52.217498999999997</v>
      </c>
      <c r="C156">
        <v>205.16999799999999</v>
      </c>
      <c r="D156">
        <v>78.559997999999993</v>
      </c>
      <c r="E156">
        <v>89.639999000000003</v>
      </c>
      <c r="F156">
        <v>30.48</v>
      </c>
      <c r="G156">
        <v>112.120003</v>
      </c>
      <c r="H156">
        <v>94.809997999999993</v>
      </c>
      <c r="I156">
        <v>113.889999</v>
      </c>
      <c r="J156">
        <v>194.13999899999999</v>
      </c>
      <c r="K156">
        <v>45.830002</v>
      </c>
      <c r="L156">
        <v>81.860000999999997</v>
      </c>
      <c r="M156">
        <v>51.810001</v>
      </c>
      <c r="N156">
        <v>2821.93</v>
      </c>
      <c r="O156">
        <f t="shared" si="13"/>
        <v>2018</v>
      </c>
      <c r="P156">
        <f t="shared" si="14"/>
        <v>8</v>
      </c>
      <c r="Q156">
        <f t="shared" si="15"/>
        <v>13</v>
      </c>
    </row>
    <row r="157" spans="1:30" hidden="1" x14ac:dyDescent="0.3">
      <c r="A157" s="1">
        <v>43326</v>
      </c>
      <c r="B157">
        <v>52.4375</v>
      </c>
      <c r="C157">
        <v>205.83000200000001</v>
      </c>
      <c r="D157">
        <v>78.309997999999993</v>
      </c>
      <c r="E157">
        <v>90.849997999999999</v>
      </c>
      <c r="F157">
        <v>30.790001</v>
      </c>
      <c r="G157">
        <v>112.75</v>
      </c>
      <c r="H157">
        <v>95.982498000000007</v>
      </c>
      <c r="I157">
        <v>114.650002</v>
      </c>
      <c r="J157">
        <v>193.10000600000001</v>
      </c>
      <c r="K157">
        <v>45.889999000000003</v>
      </c>
      <c r="L157">
        <v>82.309997999999993</v>
      </c>
      <c r="M157">
        <v>52.59</v>
      </c>
      <c r="N157">
        <v>2839.96</v>
      </c>
      <c r="O157">
        <f t="shared" si="13"/>
        <v>2018</v>
      </c>
      <c r="P157">
        <f t="shared" si="14"/>
        <v>8</v>
      </c>
      <c r="Q157">
        <f t="shared" si="15"/>
        <v>14</v>
      </c>
    </row>
    <row r="158" spans="1:30" hidden="1" x14ac:dyDescent="0.3">
      <c r="A158" s="1">
        <v>43327</v>
      </c>
      <c r="B158">
        <v>52.560001</v>
      </c>
      <c r="C158">
        <v>204.5</v>
      </c>
      <c r="D158">
        <v>76.940002000000007</v>
      </c>
      <c r="E158">
        <v>90.220000999999996</v>
      </c>
      <c r="F158">
        <v>30.360001</v>
      </c>
      <c r="G158">
        <v>112.849998</v>
      </c>
      <c r="H158">
        <v>94.130996999999994</v>
      </c>
      <c r="I158">
        <v>113.699997</v>
      </c>
      <c r="J158">
        <v>193.990005</v>
      </c>
      <c r="K158">
        <v>46.080002</v>
      </c>
      <c r="L158">
        <v>83.410004000000001</v>
      </c>
      <c r="M158">
        <v>52.75</v>
      </c>
      <c r="N158">
        <v>2818.37</v>
      </c>
      <c r="O158">
        <f t="shared" si="13"/>
        <v>2018</v>
      </c>
      <c r="P158">
        <f t="shared" si="14"/>
        <v>8</v>
      </c>
      <c r="Q158">
        <f t="shared" si="15"/>
        <v>15</v>
      </c>
    </row>
    <row r="159" spans="1:30" hidden="1" x14ac:dyDescent="0.3">
      <c r="A159" s="1">
        <v>43328</v>
      </c>
      <c r="B159">
        <v>53.330002</v>
      </c>
      <c r="C159">
        <v>207.55999800000001</v>
      </c>
      <c r="D159">
        <v>78</v>
      </c>
      <c r="E159">
        <v>98.639999000000003</v>
      </c>
      <c r="F159">
        <v>30.719999000000001</v>
      </c>
      <c r="G159">
        <v>112.480003</v>
      </c>
      <c r="H159">
        <v>94.325996000000004</v>
      </c>
      <c r="I159">
        <v>114.769997</v>
      </c>
      <c r="J159">
        <v>195.38999899999999</v>
      </c>
      <c r="K159">
        <v>46.220001000000003</v>
      </c>
      <c r="L159">
        <v>84.68</v>
      </c>
      <c r="M159">
        <v>53.040000999999997</v>
      </c>
      <c r="N159">
        <v>2840.69</v>
      </c>
      <c r="O159">
        <f t="shared" si="13"/>
        <v>2018</v>
      </c>
      <c r="P159">
        <f t="shared" si="14"/>
        <v>8</v>
      </c>
      <c r="Q159">
        <f t="shared" si="15"/>
        <v>16</v>
      </c>
    </row>
    <row r="160" spans="1:30" hidden="1" x14ac:dyDescent="0.3">
      <c r="A160" s="1">
        <v>43329</v>
      </c>
      <c r="B160">
        <v>54.395000000000003</v>
      </c>
      <c r="C160">
        <v>208.13999899999999</v>
      </c>
      <c r="D160">
        <v>78.260002</v>
      </c>
      <c r="E160">
        <v>97.849997999999999</v>
      </c>
      <c r="F160">
        <v>30.74</v>
      </c>
      <c r="G160">
        <v>112.480003</v>
      </c>
      <c r="H160">
        <v>94.111000000000004</v>
      </c>
      <c r="I160">
        <v>114.769997</v>
      </c>
      <c r="J160">
        <v>195.55999800000001</v>
      </c>
      <c r="K160">
        <v>46.599997999999999</v>
      </c>
      <c r="L160">
        <v>85.050003000000004</v>
      </c>
      <c r="M160">
        <v>53.560001</v>
      </c>
      <c r="N160">
        <v>2850.13</v>
      </c>
      <c r="O160">
        <f t="shared" si="13"/>
        <v>2018</v>
      </c>
      <c r="P160">
        <f t="shared" si="14"/>
        <v>8</v>
      </c>
      <c r="Q160">
        <f t="shared" si="15"/>
        <v>17</v>
      </c>
    </row>
    <row r="161" spans="1:30" hidden="1" x14ac:dyDescent="0.3">
      <c r="A161" s="1">
        <v>43332</v>
      </c>
      <c r="B161">
        <v>53.865001999999997</v>
      </c>
      <c r="C161">
        <v>208.46000699999999</v>
      </c>
      <c r="D161">
        <v>78.809997999999993</v>
      </c>
      <c r="E161">
        <v>96</v>
      </c>
      <c r="F161">
        <v>30.870000999999998</v>
      </c>
      <c r="G161">
        <v>111.989998</v>
      </c>
      <c r="H161">
        <v>93.835503000000003</v>
      </c>
      <c r="I161">
        <v>114.620003</v>
      </c>
      <c r="J161">
        <v>197.929993</v>
      </c>
      <c r="K161">
        <v>46.73</v>
      </c>
      <c r="L161">
        <v>84.580001999999993</v>
      </c>
      <c r="M161">
        <v>53.919998</v>
      </c>
      <c r="N161">
        <v>2857.05</v>
      </c>
      <c r="O161">
        <f t="shared" si="13"/>
        <v>2018</v>
      </c>
      <c r="P161">
        <f t="shared" si="14"/>
        <v>8</v>
      </c>
      <c r="Q161">
        <f t="shared" si="15"/>
        <v>20</v>
      </c>
    </row>
    <row r="162" spans="1:30" hidden="1" x14ac:dyDescent="0.3">
      <c r="A162" s="1">
        <v>43333</v>
      </c>
      <c r="B162">
        <v>53.759998000000003</v>
      </c>
      <c r="C162">
        <v>208.490005</v>
      </c>
      <c r="D162">
        <v>78.830001999999993</v>
      </c>
      <c r="E162">
        <v>96.080001999999993</v>
      </c>
      <c r="F162">
        <v>31.02</v>
      </c>
      <c r="G162">
        <v>112.389999</v>
      </c>
      <c r="H162">
        <v>94.170997999999997</v>
      </c>
      <c r="I162">
        <v>115.32</v>
      </c>
      <c r="J162">
        <v>200.229996</v>
      </c>
      <c r="K162">
        <v>46.220001000000003</v>
      </c>
      <c r="L162">
        <v>83.529999000000004</v>
      </c>
      <c r="M162">
        <v>54</v>
      </c>
      <c r="N162">
        <v>2862.96</v>
      </c>
      <c r="O162">
        <f t="shared" si="13"/>
        <v>2018</v>
      </c>
      <c r="P162">
        <f t="shared" si="14"/>
        <v>8</v>
      </c>
      <c r="Q162">
        <f t="shared" si="15"/>
        <v>21</v>
      </c>
    </row>
    <row r="163" spans="1:30" hidden="1" x14ac:dyDescent="0.3">
      <c r="A163" s="1">
        <v>43334</v>
      </c>
      <c r="B163">
        <v>53.762501</v>
      </c>
      <c r="C163">
        <v>207.33000200000001</v>
      </c>
      <c r="D163">
        <v>79.959998999999996</v>
      </c>
      <c r="E163">
        <v>95.669998000000007</v>
      </c>
      <c r="F163">
        <v>30.98</v>
      </c>
      <c r="G163">
        <v>111.94000200000001</v>
      </c>
      <c r="H163">
        <v>95.245002999999997</v>
      </c>
      <c r="I163">
        <v>114.970001</v>
      </c>
      <c r="J163">
        <v>198.970001</v>
      </c>
      <c r="K163">
        <v>45.93</v>
      </c>
      <c r="L163">
        <v>82.43</v>
      </c>
      <c r="M163">
        <v>52.82</v>
      </c>
      <c r="N163">
        <v>2861.82</v>
      </c>
      <c r="O163">
        <f t="shared" si="13"/>
        <v>2018</v>
      </c>
      <c r="P163">
        <f t="shared" si="14"/>
        <v>8</v>
      </c>
      <c r="Q163">
        <f t="shared" si="15"/>
        <v>22</v>
      </c>
    </row>
    <row r="164" spans="1:30" hidden="1" x14ac:dyDescent="0.3">
      <c r="A164" s="1">
        <v>43335</v>
      </c>
      <c r="B164">
        <v>53.872501</v>
      </c>
      <c r="C164">
        <v>207.240005</v>
      </c>
      <c r="D164">
        <v>79.080001999999993</v>
      </c>
      <c r="E164">
        <v>95.18</v>
      </c>
      <c r="F164">
        <v>30.84</v>
      </c>
      <c r="G164">
        <v>112</v>
      </c>
      <c r="H164">
        <v>95.144997000000004</v>
      </c>
      <c r="I164">
        <v>114.730003</v>
      </c>
      <c r="J164">
        <v>200.16000399999999</v>
      </c>
      <c r="K164">
        <v>45.700001</v>
      </c>
      <c r="L164">
        <v>82.32</v>
      </c>
      <c r="M164">
        <v>52.66</v>
      </c>
      <c r="N164">
        <v>2856.98</v>
      </c>
      <c r="O164">
        <f t="shared" si="13"/>
        <v>2018</v>
      </c>
      <c r="P164">
        <f t="shared" si="14"/>
        <v>8</v>
      </c>
      <c r="Q164">
        <f t="shared" si="15"/>
        <v>23</v>
      </c>
    </row>
    <row r="165" spans="1:30" hidden="1" x14ac:dyDescent="0.3">
      <c r="A165" s="1">
        <v>43336</v>
      </c>
      <c r="B165">
        <v>54.040000999999997</v>
      </c>
      <c r="C165">
        <v>207.979996</v>
      </c>
      <c r="D165">
        <v>79.620002999999997</v>
      </c>
      <c r="E165">
        <v>94.949996999999996</v>
      </c>
      <c r="F165">
        <v>30.889999</v>
      </c>
      <c r="G165">
        <v>111.93</v>
      </c>
      <c r="H165">
        <v>95.269501000000005</v>
      </c>
      <c r="I165">
        <v>114.68</v>
      </c>
      <c r="J165">
        <v>201.300003</v>
      </c>
      <c r="K165">
        <v>45.630001</v>
      </c>
      <c r="L165">
        <v>79.690002000000007</v>
      </c>
      <c r="M165">
        <v>52.75</v>
      </c>
      <c r="N165">
        <v>2874.69</v>
      </c>
      <c r="O165">
        <f t="shared" si="13"/>
        <v>2018</v>
      </c>
      <c r="P165">
        <f t="shared" si="14"/>
        <v>8</v>
      </c>
      <c r="Q165">
        <f t="shared" si="15"/>
        <v>24</v>
      </c>
    </row>
    <row r="166" spans="1:30" hidden="1" x14ac:dyDescent="0.3">
      <c r="A166" s="1">
        <v>43339</v>
      </c>
      <c r="B166">
        <v>54.485000999999997</v>
      </c>
      <c r="C166">
        <v>210.509995</v>
      </c>
      <c r="D166">
        <v>80.400002000000001</v>
      </c>
      <c r="E166">
        <v>94.540001000000004</v>
      </c>
      <c r="F166">
        <v>31.309999000000001</v>
      </c>
      <c r="G166">
        <v>112.33000199999999</v>
      </c>
      <c r="H166">
        <v>96.384003000000007</v>
      </c>
      <c r="I166">
        <v>116.709999</v>
      </c>
      <c r="J166">
        <v>201.979996</v>
      </c>
      <c r="K166">
        <v>45.689999</v>
      </c>
      <c r="L166">
        <v>80.260002</v>
      </c>
      <c r="M166">
        <v>52.970001000000003</v>
      </c>
      <c r="N166">
        <v>2896.74</v>
      </c>
      <c r="O166">
        <f t="shared" si="13"/>
        <v>2018</v>
      </c>
      <c r="P166">
        <f t="shared" si="14"/>
        <v>8</v>
      </c>
      <c r="Q166">
        <f t="shared" si="15"/>
        <v>27</v>
      </c>
    </row>
    <row r="167" spans="1:30" hidden="1" x14ac:dyDescent="0.3">
      <c r="A167" s="1">
        <v>43340</v>
      </c>
      <c r="B167">
        <v>54.924999</v>
      </c>
      <c r="C167">
        <v>210.770004</v>
      </c>
      <c r="D167">
        <v>80.279999000000004</v>
      </c>
      <c r="E167">
        <v>96.07</v>
      </c>
      <c r="F167">
        <v>31.27</v>
      </c>
      <c r="G167">
        <v>112.58000199999999</v>
      </c>
      <c r="H167">
        <v>96.640998999999994</v>
      </c>
      <c r="I167">
        <v>116.139999</v>
      </c>
      <c r="J167">
        <v>201.970001</v>
      </c>
      <c r="K167">
        <v>45.369999</v>
      </c>
      <c r="L167">
        <v>79.5</v>
      </c>
      <c r="M167">
        <v>53.049999</v>
      </c>
      <c r="N167">
        <v>2897.52</v>
      </c>
      <c r="O167">
        <f t="shared" si="13"/>
        <v>2018</v>
      </c>
      <c r="P167">
        <f t="shared" si="14"/>
        <v>8</v>
      </c>
      <c r="Q167">
        <f t="shared" si="15"/>
        <v>28</v>
      </c>
    </row>
    <row r="168" spans="1:30" hidden="1" x14ac:dyDescent="0.3">
      <c r="A168" s="1">
        <v>43341</v>
      </c>
      <c r="B168">
        <v>55.744999</v>
      </c>
      <c r="C168">
        <v>211.270004</v>
      </c>
      <c r="D168">
        <v>80.860000999999997</v>
      </c>
      <c r="E168">
        <v>95.639999000000003</v>
      </c>
      <c r="F168">
        <v>31.139999</v>
      </c>
      <c r="G168">
        <v>112.449997</v>
      </c>
      <c r="H168">
        <v>99.904999000000004</v>
      </c>
      <c r="I168">
        <v>115.760002</v>
      </c>
      <c r="J168">
        <v>201.679993</v>
      </c>
      <c r="K168">
        <v>45.330002</v>
      </c>
      <c r="L168">
        <v>79.059997999999993</v>
      </c>
      <c r="M168">
        <v>53.25</v>
      </c>
      <c r="N168">
        <v>2914.04</v>
      </c>
      <c r="O168">
        <f t="shared" si="13"/>
        <v>2018</v>
      </c>
      <c r="P168">
        <f t="shared" si="14"/>
        <v>8</v>
      </c>
      <c r="Q168">
        <f t="shared" si="15"/>
        <v>29</v>
      </c>
    </row>
    <row r="169" spans="1:30" hidden="1" x14ac:dyDescent="0.3">
      <c r="A169" s="1">
        <v>43342</v>
      </c>
      <c r="B169">
        <v>56.2575</v>
      </c>
      <c r="C169">
        <v>209.75</v>
      </c>
      <c r="D169">
        <v>80.510002</v>
      </c>
      <c r="E169">
        <v>96.099997999999999</v>
      </c>
      <c r="F169">
        <v>31.01</v>
      </c>
      <c r="G169">
        <v>111.91999800000001</v>
      </c>
      <c r="H169">
        <v>100.11900300000001</v>
      </c>
      <c r="I169">
        <v>115.19000200000001</v>
      </c>
      <c r="J169">
        <v>199.259995</v>
      </c>
      <c r="K169">
        <v>44.950001</v>
      </c>
      <c r="L169">
        <v>78.569999999999993</v>
      </c>
      <c r="M169">
        <v>53.099997999999999</v>
      </c>
      <c r="N169">
        <v>2901.13</v>
      </c>
      <c r="O169">
        <f t="shared" si="13"/>
        <v>2018</v>
      </c>
      <c r="P169">
        <f t="shared" si="14"/>
        <v>8</v>
      </c>
      <c r="Q169">
        <f t="shared" si="15"/>
        <v>30</v>
      </c>
    </row>
    <row r="170" spans="1:30" hidden="1" x14ac:dyDescent="0.3">
      <c r="A170" s="1">
        <v>43343</v>
      </c>
      <c r="B170">
        <v>56.907501000000003</v>
      </c>
      <c r="C170">
        <v>208.720001</v>
      </c>
      <c r="D170">
        <v>80.169998000000007</v>
      </c>
      <c r="E170">
        <v>95.860000999999997</v>
      </c>
      <c r="F170">
        <v>30.93</v>
      </c>
      <c r="G170">
        <v>112.019997</v>
      </c>
      <c r="H170">
        <v>100.635498</v>
      </c>
      <c r="I170">
        <v>114.58000199999999</v>
      </c>
      <c r="J170">
        <v>200.770004</v>
      </c>
      <c r="K170">
        <v>44.57</v>
      </c>
      <c r="L170">
        <v>77.889999000000003</v>
      </c>
      <c r="M170">
        <v>53.450001</v>
      </c>
      <c r="N170">
        <v>2901.52</v>
      </c>
      <c r="O170">
        <f t="shared" si="13"/>
        <v>2018</v>
      </c>
      <c r="P170">
        <f t="shared" si="14"/>
        <v>8</v>
      </c>
      <c r="Q170">
        <f t="shared" si="15"/>
        <v>31</v>
      </c>
    </row>
    <row r="171" spans="1:30" x14ac:dyDescent="0.3">
      <c r="A171" s="1">
        <v>43347</v>
      </c>
      <c r="B171">
        <v>57.09</v>
      </c>
      <c r="C171">
        <v>210.050003</v>
      </c>
      <c r="D171">
        <v>80.290001000000004</v>
      </c>
      <c r="E171">
        <v>95.360000999999997</v>
      </c>
      <c r="F171">
        <v>31.139999</v>
      </c>
      <c r="G171">
        <v>110.849998</v>
      </c>
      <c r="H171">
        <v>101.97550200000001</v>
      </c>
      <c r="I171">
        <v>115.150002</v>
      </c>
      <c r="J171">
        <v>205.08000200000001</v>
      </c>
      <c r="K171">
        <v>44.759998000000003</v>
      </c>
      <c r="L171">
        <v>77.639999000000003</v>
      </c>
      <c r="M171">
        <v>53.529998999999997</v>
      </c>
      <c r="N171">
        <v>2896.72</v>
      </c>
      <c r="O171">
        <f t="shared" si="13"/>
        <v>2018</v>
      </c>
      <c r="P171">
        <f t="shared" si="14"/>
        <v>9</v>
      </c>
      <c r="Q171">
        <f t="shared" si="15"/>
        <v>4</v>
      </c>
      <c r="R171">
        <f>B171</f>
        <v>57.09</v>
      </c>
      <c r="S171">
        <f t="shared" ref="S171:AB171" si="17">C171</f>
        <v>210.050003</v>
      </c>
      <c r="T171">
        <f t="shared" si="17"/>
        <v>80.290001000000004</v>
      </c>
      <c r="U171">
        <f t="shared" si="17"/>
        <v>95.360000999999997</v>
      </c>
      <c r="V171">
        <f t="shared" si="17"/>
        <v>31.139999</v>
      </c>
      <c r="W171">
        <f t="shared" si="17"/>
        <v>110.849998</v>
      </c>
      <c r="X171">
        <f t="shared" si="17"/>
        <v>101.97550200000001</v>
      </c>
      <c r="Y171">
        <f t="shared" si="17"/>
        <v>115.150002</v>
      </c>
      <c r="Z171">
        <f t="shared" si="17"/>
        <v>205.08000200000001</v>
      </c>
      <c r="AA171">
        <f t="shared" si="17"/>
        <v>44.759998000000003</v>
      </c>
      <c r="AB171">
        <f t="shared" si="17"/>
        <v>77.639999000000003</v>
      </c>
      <c r="AC171">
        <f>M171</f>
        <v>53.529998999999997</v>
      </c>
      <c r="AD171">
        <f>N171</f>
        <v>2896.72</v>
      </c>
    </row>
    <row r="172" spans="1:30" hidden="1" x14ac:dyDescent="0.3">
      <c r="A172" s="1">
        <v>43348</v>
      </c>
      <c r="B172">
        <v>56.717498999999997</v>
      </c>
      <c r="C172">
        <v>212.259995</v>
      </c>
      <c r="D172">
        <v>81.360000999999997</v>
      </c>
      <c r="E172">
        <v>96.620002999999997</v>
      </c>
      <c r="F172">
        <v>31.18</v>
      </c>
      <c r="G172">
        <v>109.870003</v>
      </c>
      <c r="H172">
        <v>99.740996999999993</v>
      </c>
      <c r="I172">
        <v>114.589996</v>
      </c>
      <c r="J172">
        <v>204.14999399999999</v>
      </c>
      <c r="K172">
        <v>45.380001</v>
      </c>
      <c r="L172">
        <v>78.790001000000004</v>
      </c>
      <c r="M172">
        <v>53.790000999999997</v>
      </c>
      <c r="N172">
        <v>2888.6</v>
      </c>
      <c r="O172">
        <f t="shared" si="13"/>
        <v>2018</v>
      </c>
      <c r="P172">
        <f t="shared" si="14"/>
        <v>9</v>
      </c>
      <c r="Q172">
        <f t="shared" si="15"/>
        <v>5</v>
      </c>
    </row>
    <row r="173" spans="1:30" hidden="1" x14ac:dyDescent="0.3">
      <c r="A173" s="1">
        <v>43349</v>
      </c>
      <c r="B173">
        <v>55.775002000000001</v>
      </c>
      <c r="C173">
        <v>212.88000500000001</v>
      </c>
      <c r="D173">
        <v>80.459998999999996</v>
      </c>
      <c r="E173">
        <v>96.449996999999996</v>
      </c>
      <c r="F173">
        <v>30.85</v>
      </c>
      <c r="G173">
        <v>110.260002</v>
      </c>
      <c r="H173">
        <v>97.915497000000002</v>
      </c>
      <c r="I173">
        <v>114.099998</v>
      </c>
      <c r="J173">
        <v>205.88999899999999</v>
      </c>
      <c r="K173">
        <v>45.77</v>
      </c>
      <c r="L173">
        <v>78.620002999999997</v>
      </c>
      <c r="M173">
        <v>54.209999000000003</v>
      </c>
      <c r="N173">
        <v>2878.05</v>
      </c>
      <c r="O173">
        <f t="shared" si="13"/>
        <v>2018</v>
      </c>
      <c r="P173">
        <f t="shared" si="14"/>
        <v>9</v>
      </c>
      <c r="Q173">
        <f t="shared" si="15"/>
        <v>6</v>
      </c>
    </row>
    <row r="174" spans="1:30" hidden="1" x14ac:dyDescent="0.3">
      <c r="A174" s="1">
        <v>43350</v>
      </c>
      <c r="B174">
        <v>55.325001</v>
      </c>
      <c r="C174">
        <v>214.03999300000001</v>
      </c>
      <c r="D174">
        <v>81.830001999999993</v>
      </c>
      <c r="E174">
        <v>95.830001999999993</v>
      </c>
      <c r="F174">
        <v>30.860001</v>
      </c>
      <c r="G174">
        <v>110.970001</v>
      </c>
      <c r="H174">
        <v>97.603499999999997</v>
      </c>
      <c r="I174">
        <v>114.32</v>
      </c>
      <c r="J174">
        <v>206.229996</v>
      </c>
      <c r="K174">
        <v>45.720001000000003</v>
      </c>
      <c r="L174">
        <v>78.599997999999999</v>
      </c>
      <c r="M174">
        <v>54.860000999999997</v>
      </c>
      <c r="N174">
        <v>2871.68</v>
      </c>
      <c r="O174">
        <f t="shared" si="13"/>
        <v>2018</v>
      </c>
      <c r="P174">
        <f t="shared" si="14"/>
        <v>9</v>
      </c>
      <c r="Q174">
        <f t="shared" si="15"/>
        <v>7</v>
      </c>
    </row>
    <row r="175" spans="1:30" hidden="1" x14ac:dyDescent="0.3">
      <c r="A175" s="1">
        <v>43353</v>
      </c>
      <c r="B175">
        <v>54.582500000000003</v>
      </c>
      <c r="C175">
        <v>215.11000100000001</v>
      </c>
      <c r="D175">
        <v>81.709998999999996</v>
      </c>
      <c r="E175">
        <v>96.900002000000001</v>
      </c>
      <c r="F175">
        <v>30.82</v>
      </c>
      <c r="G175">
        <v>110.68</v>
      </c>
      <c r="H175">
        <v>96.950500000000005</v>
      </c>
      <c r="I175">
        <v>113.709999</v>
      </c>
      <c r="J175">
        <v>210.69000199999999</v>
      </c>
      <c r="K175">
        <v>46.060001</v>
      </c>
      <c r="L175">
        <v>78.379997000000003</v>
      </c>
      <c r="M175">
        <v>54.970001000000003</v>
      </c>
      <c r="N175">
        <v>2877.13</v>
      </c>
      <c r="O175">
        <f t="shared" si="13"/>
        <v>2018</v>
      </c>
      <c r="P175">
        <f t="shared" si="14"/>
        <v>9</v>
      </c>
      <c r="Q175">
        <f t="shared" si="15"/>
        <v>10</v>
      </c>
    </row>
    <row r="176" spans="1:30" hidden="1" x14ac:dyDescent="0.3">
      <c r="A176" s="1">
        <v>43354</v>
      </c>
      <c r="B176">
        <v>55.962502000000001</v>
      </c>
      <c r="C176">
        <v>215.10000600000001</v>
      </c>
      <c r="D176">
        <v>82.860000999999997</v>
      </c>
      <c r="E176">
        <v>96.639999000000003</v>
      </c>
      <c r="F176">
        <v>30.85</v>
      </c>
      <c r="G176">
        <v>109.599998</v>
      </c>
      <c r="H176">
        <v>99.357498000000007</v>
      </c>
      <c r="I176">
        <v>114.43</v>
      </c>
      <c r="J176">
        <v>213.85000600000001</v>
      </c>
      <c r="K176">
        <v>46.02</v>
      </c>
      <c r="L176">
        <v>77.449996999999996</v>
      </c>
      <c r="M176">
        <v>55.119999</v>
      </c>
      <c r="N176">
        <v>2887.89</v>
      </c>
      <c r="O176">
        <f t="shared" si="13"/>
        <v>2018</v>
      </c>
      <c r="P176">
        <f t="shared" si="14"/>
        <v>9</v>
      </c>
      <c r="Q176">
        <f t="shared" si="15"/>
        <v>11</v>
      </c>
    </row>
    <row r="177" spans="1:30" hidden="1" x14ac:dyDescent="0.3">
      <c r="A177" s="1">
        <v>43355</v>
      </c>
      <c r="B177">
        <v>55.267502</v>
      </c>
      <c r="C177">
        <v>214.58999600000001</v>
      </c>
      <c r="D177">
        <v>83.129997000000003</v>
      </c>
      <c r="E177">
        <v>95.970000999999996</v>
      </c>
      <c r="F177">
        <v>30.43</v>
      </c>
      <c r="G177">
        <v>109.459999</v>
      </c>
      <c r="H177">
        <v>99.5</v>
      </c>
      <c r="I177">
        <v>113.08000199999999</v>
      </c>
      <c r="J177">
        <v>211.979996</v>
      </c>
      <c r="K177">
        <v>46.240001999999997</v>
      </c>
      <c r="L177">
        <v>80.050003000000004</v>
      </c>
      <c r="M177">
        <v>54.970001000000003</v>
      </c>
      <c r="N177">
        <v>2888.92</v>
      </c>
      <c r="O177">
        <f t="shared" si="13"/>
        <v>2018</v>
      </c>
      <c r="P177">
        <f t="shared" si="14"/>
        <v>9</v>
      </c>
      <c r="Q177">
        <f t="shared" si="15"/>
        <v>12</v>
      </c>
    </row>
    <row r="178" spans="1:30" hidden="1" x14ac:dyDescent="0.3">
      <c r="A178" s="1">
        <v>43356</v>
      </c>
      <c r="B178">
        <v>56.602500999999997</v>
      </c>
      <c r="C178">
        <v>214.88999899999999</v>
      </c>
      <c r="D178">
        <v>82.32</v>
      </c>
      <c r="E178">
        <v>95.120002999999997</v>
      </c>
      <c r="F178">
        <v>30.139999</v>
      </c>
      <c r="G178">
        <v>110.66999800000001</v>
      </c>
      <c r="H178">
        <v>99.493499999999997</v>
      </c>
      <c r="I178">
        <v>113.519997</v>
      </c>
      <c r="J178">
        <v>209.449997</v>
      </c>
      <c r="K178">
        <v>45.830002</v>
      </c>
      <c r="L178">
        <v>79.779999000000004</v>
      </c>
      <c r="M178">
        <v>54.889999000000003</v>
      </c>
      <c r="N178">
        <v>2904.18</v>
      </c>
      <c r="O178">
        <f t="shared" si="13"/>
        <v>2018</v>
      </c>
      <c r="P178">
        <f t="shared" si="14"/>
        <v>9</v>
      </c>
      <c r="Q178">
        <f t="shared" si="15"/>
        <v>13</v>
      </c>
    </row>
    <row r="179" spans="1:30" hidden="1" x14ac:dyDescent="0.3">
      <c r="A179" s="1">
        <v>43357</v>
      </c>
      <c r="B179">
        <v>55.959999000000003</v>
      </c>
      <c r="C179">
        <v>216.36999499999999</v>
      </c>
      <c r="D179">
        <v>82.919998000000007</v>
      </c>
      <c r="E179">
        <v>94.589995999999999</v>
      </c>
      <c r="F179">
        <v>30.370000999999998</v>
      </c>
      <c r="G179">
        <v>109.260002</v>
      </c>
      <c r="H179">
        <v>98.509499000000005</v>
      </c>
      <c r="I179">
        <v>113.5</v>
      </c>
      <c r="J179">
        <v>209.070007</v>
      </c>
      <c r="K179">
        <v>45.990001999999997</v>
      </c>
      <c r="L179">
        <v>79.330001999999993</v>
      </c>
      <c r="M179">
        <v>54.75</v>
      </c>
      <c r="N179">
        <v>2904.98</v>
      </c>
      <c r="O179">
        <f t="shared" si="13"/>
        <v>2018</v>
      </c>
      <c r="P179">
        <f t="shared" si="14"/>
        <v>9</v>
      </c>
      <c r="Q179">
        <f t="shared" si="15"/>
        <v>14</v>
      </c>
    </row>
    <row r="180" spans="1:30" hidden="1" x14ac:dyDescent="0.3">
      <c r="A180" s="1">
        <v>43360</v>
      </c>
      <c r="B180">
        <v>54.470001000000003</v>
      </c>
      <c r="C180">
        <v>216.28999300000001</v>
      </c>
      <c r="D180">
        <v>83.410004000000001</v>
      </c>
      <c r="E180">
        <v>94.82</v>
      </c>
      <c r="F180">
        <v>30.280000999999999</v>
      </c>
      <c r="G180">
        <v>109.360001</v>
      </c>
      <c r="H180">
        <v>95.401497000000006</v>
      </c>
      <c r="I180">
        <v>113.839996</v>
      </c>
      <c r="J180">
        <v>208.39999399999999</v>
      </c>
      <c r="K180">
        <v>46.32</v>
      </c>
      <c r="L180">
        <v>80.300003000000004</v>
      </c>
      <c r="M180">
        <v>54.57</v>
      </c>
      <c r="N180">
        <v>2888.8</v>
      </c>
      <c r="O180">
        <f t="shared" si="13"/>
        <v>2018</v>
      </c>
      <c r="P180">
        <f t="shared" si="14"/>
        <v>9</v>
      </c>
      <c r="Q180">
        <f t="shared" si="15"/>
        <v>17</v>
      </c>
    </row>
    <row r="181" spans="1:30" hidden="1" x14ac:dyDescent="0.3">
      <c r="A181" s="1">
        <v>43361</v>
      </c>
      <c r="B181">
        <v>54.560001</v>
      </c>
      <c r="C181">
        <v>218.300003</v>
      </c>
      <c r="D181">
        <v>83.629997000000003</v>
      </c>
      <c r="E181">
        <v>95.43</v>
      </c>
      <c r="F181">
        <v>30.209999</v>
      </c>
      <c r="G181">
        <v>109.529999</v>
      </c>
      <c r="H181">
        <v>97.052498</v>
      </c>
      <c r="I181">
        <v>114.300003</v>
      </c>
      <c r="J181">
        <v>211.020004</v>
      </c>
      <c r="K181">
        <v>45.93</v>
      </c>
      <c r="L181">
        <v>80.330001999999993</v>
      </c>
      <c r="M181">
        <v>55.07</v>
      </c>
      <c r="N181">
        <v>2904.31</v>
      </c>
      <c r="O181">
        <f t="shared" si="13"/>
        <v>2018</v>
      </c>
      <c r="P181">
        <f t="shared" si="14"/>
        <v>9</v>
      </c>
      <c r="Q181">
        <f t="shared" si="15"/>
        <v>18</v>
      </c>
    </row>
    <row r="182" spans="1:30" hidden="1" x14ac:dyDescent="0.3">
      <c r="A182" s="1">
        <v>43362</v>
      </c>
      <c r="B182">
        <v>54.592498999999997</v>
      </c>
      <c r="C182">
        <v>220.949997</v>
      </c>
      <c r="D182">
        <v>84.629997000000003</v>
      </c>
      <c r="E182">
        <v>95.239998</v>
      </c>
      <c r="F182">
        <v>31</v>
      </c>
      <c r="G182">
        <v>109.790001</v>
      </c>
      <c r="H182">
        <v>96.320999</v>
      </c>
      <c r="I182">
        <v>117.620003</v>
      </c>
      <c r="J182">
        <v>211.679993</v>
      </c>
      <c r="K182">
        <v>45.959999000000003</v>
      </c>
      <c r="L182">
        <v>80.910004000000001</v>
      </c>
      <c r="M182">
        <v>55.43</v>
      </c>
      <c r="N182">
        <v>2907.95</v>
      </c>
      <c r="O182">
        <f t="shared" si="13"/>
        <v>2018</v>
      </c>
      <c r="P182">
        <f t="shared" si="14"/>
        <v>9</v>
      </c>
      <c r="Q182">
        <f t="shared" si="15"/>
        <v>19</v>
      </c>
    </row>
    <row r="183" spans="1:30" hidden="1" x14ac:dyDescent="0.3">
      <c r="A183" s="1">
        <v>43363</v>
      </c>
      <c r="B183">
        <v>55.0075</v>
      </c>
      <c r="C183">
        <v>221.679993</v>
      </c>
      <c r="D183">
        <v>84.82</v>
      </c>
      <c r="E183">
        <v>95.75</v>
      </c>
      <c r="F183">
        <v>31.190000999999999</v>
      </c>
      <c r="G183">
        <v>111.620003</v>
      </c>
      <c r="H183">
        <v>97.214995999999999</v>
      </c>
      <c r="I183">
        <v>118.629997</v>
      </c>
      <c r="J183">
        <v>211.05999800000001</v>
      </c>
      <c r="K183">
        <v>46.639999000000003</v>
      </c>
      <c r="L183">
        <v>82.550003000000004</v>
      </c>
      <c r="M183">
        <v>56.43</v>
      </c>
      <c r="N183">
        <v>2930.75</v>
      </c>
      <c r="O183">
        <f t="shared" si="13"/>
        <v>2018</v>
      </c>
      <c r="P183">
        <f t="shared" si="14"/>
        <v>9</v>
      </c>
      <c r="Q183">
        <f t="shared" si="15"/>
        <v>20</v>
      </c>
    </row>
    <row r="184" spans="1:30" hidden="1" x14ac:dyDescent="0.3">
      <c r="A184" s="1">
        <v>43364</v>
      </c>
      <c r="B184">
        <v>54.415000999999997</v>
      </c>
      <c r="C184">
        <v>220.520004</v>
      </c>
      <c r="D184">
        <v>85.169998000000007</v>
      </c>
      <c r="E184">
        <v>95.900002000000001</v>
      </c>
      <c r="F184">
        <v>31.030000999999999</v>
      </c>
      <c r="G184">
        <v>110.400002</v>
      </c>
      <c r="H184">
        <v>95.750504000000006</v>
      </c>
      <c r="I184">
        <v>117.849998</v>
      </c>
      <c r="J184">
        <v>212.38999899999999</v>
      </c>
      <c r="K184">
        <v>46.580002</v>
      </c>
      <c r="L184">
        <v>83.75</v>
      </c>
      <c r="M184">
        <v>57.450001</v>
      </c>
      <c r="N184">
        <v>2929.67</v>
      </c>
      <c r="O184">
        <f t="shared" si="13"/>
        <v>2018</v>
      </c>
      <c r="P184">
        <f t="shared" si="14"/>
        <v>9</v>
      </c>
      <c r="Q184">
        <f t="shared" si="15"/>
        <v>21</v>
      </c>
    </row>
    <row r="185" spans="1:30" hidden="1" x14ac:dyDescent="0.3">
      <c r="A185" s="1">
        <v>43367</v>
      </c>
      <c r="B185">
        <v>55.197498000000003</v>
      </c>
      <c r="C185">
        <v>218.13000500000001</v>
      </c>
      <c r="D185">
        <v>86.599997999999999</v>
      </c>
      <c r="E185">
        <v>94.919998000000007</v>
      </c>
      <c r="F185">
        <v>30.74</v>
      </c>
      <c r="G185">
        <v>112.769997</v>
      </c>
      <c r="H185">
        <v>96.718001999999998</v>
      </c>
      <c r="I185">
        <v>116.720001</v>
      </c>
      <c r="J185">
        <v>207.990005</v>
      </c>
      <c r="K185">
        <v>46.07</v>
      </c>
      <c r="L185">
        <v>81.610000999999997</v>
      </c>
      <c r="M185">
        <v>56.689999</v>
      </c>
      <c r="N185">
        <v>2919.37</v>
      </c>
      <c r="O185">
        <f t="shared" si="13"/>
        <v>2018</v>
      </c>
      <c r="P185">
        <f t="shared" si="14"/>
        <v>9</v>
      </c>
      <c r="Q185">
        <f t="shared" si="15"/>
        <v>24</v>
      </c>
    </row>
    <row r="186" spans="1:30" hidden="1" x14ac:dyDescent="0.3">
      <c r="A186" s="1">
        <v>43368</v>
      </c>
      <c r="B186">
        <v>55.547500999999997</v>
      </c>
      <c r="C186">
        <v>218.050003</v>
      </c>
      <c r="D186">
        <v>86.5</v>
      </c>
      <c r="E186">
        <v>95.099997999999999</v>
      </c>
      <c r="F186">
        <v>30.67</v>
      </c>
      <c r="G186">
        <v>113.629997</v>
      </c>
      <c r="H186">
        <v>98.727501000000004</v>
      </c>
      <c r="I186">
        <v>116.389999</v>
      </c>
      <c r="J186">
        <v>207.46000699999999</v>
      </c>
      <c r="K186">
        <v>45.68</v>
      </c>
      <c r="L186">
        <v>79.910004000000001</v>
      </c>
      <c r="M186">
        <v>56.900002000000001</v>
      </c>
      <c r="N186">
        <v>2915.56</v>
      </c>
      <c r="O186">
        <f t="shared" si="13"/>
        <v>2018</v>
      </c>
      <c r="P186">
        <f t="shared" si="14"/>
        <v>9</v>
      </c>
      <c r="Q186">
        <f t="shared" si="15"/>
        <v>25</v>
      </c>
    </row>
    <row r="187" spans="1:30" hidden="1" x14ac:dyDescent="0.3">
      <c r="A187" s="1">
        <v>43369</v>
      </c>
      <c r="B187">
        <v>55.104999999999997</v>
      </c>
      <c r="C187">
        <v>216.11000100000001</v>
      </c>
      <c r="D187">
        <v>85.779999000000004</v>
      </c>
      <c r="E187">
        <v>94.589995999999999</v>
      </c>
      <c r="F187">
        <v>30.129999000000002</v>
      </c>
      <c r="G187">
        <v>115.209999</v>
      </c>
      <c r="H187">
        <v>98.742500000000007</v>
      </c>
      <c r="I187">
        <v>115.019997</v>
      </c>
      <c r="J187">
        <v>207.520004</v>
      </c>
      <c r="K187">
        <v>45.849997999999999</v>
      </c>
      <c r="L187">
        <v>80.5</v>
      </c>
      <c r="M187">
        <v>57.27</v>
      </c>
      <c r="N187">
        <v>2905.97</v>
      </c>
      <c r="O187">
        <f t="shared" si="13"/>
        <v>2018</v>
      </c>
      <c r="P187">
        <f t="shared" si="14"/>
        <v>9</v>
      </c>
      <c r="Q187">
        <f t="shared" si="15"/>
        <v>26</v>
      </c>
    </row>
    <row r="188" spans="1:30" hidden="1" x14ac:dyDescent="0.3">
      <c r="A188" s="1">
        <v>43370</v>
      </c>
      <c r="B188">
        <v>56.237499</v>
      </c>
      <c r="C188">
        <v>216.699997</v>
      </c>
      <c r="D188">
        <v>85.769997000000004</v>
      </c>
      <c r="E188">
        <v>94.129997000000003</v>
      </c>
      <c r="F188">
        <v>29.940000999999999</v>
      </c>
      <c r="G188">
        <v>116.040001</v>
      </c>
      <c r="H188">
        <v>100.649002</v>
      </c>
      <c r="I188">
        <v>114.519997</v>
      </c>
      <c r="J188">
        <v>206.83999600000001</v>
      </c>
      <c r="K188">
        <v>46.009998000000003</v>
      </c>
      <c r="L188">
        <v>81.510002</v>
      </c>
      <c r="M188">
        <v>57.34</v>
      </c>
      <c r="N188">
        <v>2914</v>
      </c>
      <c r="O188">
        <f t="shared" si="13"/>
        <v>2018</v>
      </c>
      <c r="P188">
        <f t="shared" si="14"/>
        <v>9</v>
      </c>
      <c r="Q188">
        <f t="shared" si="15"/>
        <v>27</v>
      </c>
    </row>
    <row r="189" spans="1:30" hidden="1" x14ac:dyDescent="0.3">
      <c r="A189" s="1">
        <v>43371</v>
      </c>
      <c r="B189">
        <v>56.435001</v>
      </c>
      <c r="C189">
        <v>214.11000100000001</v>
      </c>
      <c r="D189">
        <v>85.019997000000004</v>
      </c>
      <c r="E189">
        <v>93.910004000000001</v>
      </c>
      <c r="F189">
        <v>29.459999</v>
      </c>
      <c r="G189">
        <v>116.94000200000001</v>
      </c>
      <c r="H189">
        <v>100.150002</v>
      </c>
      <c r="I189">
        <v>112.839996</v>
      </c>
      <c r="J189">
        <v>207.14999399999999</v>
      </c>
      <c r="K189">
        <v>46.189999</v>
      </c>
      <c r="L189">
        <v>81.540001000000004</v>
      </c>
      <c r="M189">
        <v>56.84</v>
      </c>
      <c r="N189">
        <v>2913.98</v>
      </c>
      <c r="O189">
        <f t="shared" si="13"/>
        <v>2018</v>
      </c>
      <c r="P189">
        <f t="shared" si="14"/>
        <v>9</v>
      </c>
      <c r="Q189">
        <f t="shared" si="15"/>
        <v>28</v>
      </c>
    </row>
    <row r="190" spans="1:30" x14ac:dyDescent="0.3">
      <c r="A190" s="1">
        <v>43374</v>
      </c>
      <c r="B190">
        <v>56.814999</v>
      </c>
      <c r="C190">
        <v>214.779999</v>
      </c>
      <c r="D190">
        <v>85.809997999999993</v>
      </c>
      <c r="E190">
        <v>94.400002000000001</v>
      </c>
      <c r="F190">
        <v>29.65</v>
      </c>
      <c r="G190">
        <v>116.239998</v>
      </c>
      <c r="H190">
        <v>100.218002</v>
      </c>
      <c r="I190">
        <v>113.5</v>
      </c>
      <c r="J190">
        <v>207.60000600000001</v>
      </c>
      <c r="K190">
        <v>46.23</v>
      </c>
      <c r="L190">
        <v>81.819999999999993</v>
      </c>
      <c r="M190">
        <v>55.580002</v>
      </c>
      <c r="N190">
        <v>2924.59</v>
      </c>
      <c r="O190">
        <f t="shared" si="13"/>
        <v>2018</v>
      </c>
      <c r="P190">
        <f t="shared" si="14"/>
        <v>10</v>
      </c>
      <c r="Q190">
        <f t="shared" si="15"/>
        <v>1</v>
      </c>
      <c r="R190">
        <f>B190</f>
        <v>56.814999</v>
      </c>
      <c r="S190">
        <f t="shared" ref="S190:AB190" si="18">C190</f>
        <v>214.779999</v>
      </c>
      <c r="T190">
        <f t="shared" si="18"/>
        <v>85.809997999999993</v>
      </c>
      <c r="U190">
        <f t="shared" si="18"/>
        <v>94.400002000000001</v>
      </c>
      <c r="V190">
        <f t="shared" si="18"/>
        <v>29.65</v>
      </c>
      <c r="W190">
        <f t="shared" si="18"/>
        <v>116.239998</v>
      </c>
      <c r="X190">
        <f t="shared" si="18"/>
        <v>100.218002</v>
      </c>
      <c r="Y190">
        <f t="shared" si="18"/>
        <v>113.5</v>
      </c>
      <c r="Z190">
        <f t="shared" si="18"/>
        <v>207.60000600000001</v>
      </c>
      <c r="AA190">
        <f t="shared" si="18"/>
        <v>46.23</v>
      </c>
      <c r="AB190">
        <f t="shared" si="18"/>
        <v>81.819999999999993</v>
      </c>
      <c r="AC190">
        <f>M190</f>
        <v>55.580002</v>
      </c>
      <c r="AD190">
        <f>N190</f>
        <v>2924.59</v>
      </c>
    </row>
    <row r="191" spans="1:30" hidden="1" x14ac:dyDescent="0.3">
      <c r="A191" s="1">
        <v>43375</v>
      </c>
      <c r="B191">
        <v>57.32</v>
      </c>
      <c r="C191">
        <v>215.28999300000001</v>
      </c>
      <c r="D191">
        <v>86.459998999999996</v>
      </c>
      <c r="E191">
        <v>95.150002000000001</v>
      </c>
      <c r="F191">
        <v>29.58</v>
      </c>
      <c r="G191">
        <v>117.660004</v>
      </c>
      <c r="H191">
        <v>98.565498000000005</v>
      </c>
      <c r="I191">
        <v>113.970001</v>
      </c>
      <c r="J191">
        <v>204.75</v>
      </c>
      <c r="K191">
        <v>46.509998000000003</v>
      </c>
      <c r="L191">
        <v>83.519997000000004</v>
      </c>
      <c r="M191">
        <v>55.59</v>
      </c>
      <c r="N191">
        <v>2923.43</v>
      </c>
      <c r="O191">
        <f t="shared" si="13"/>
        <v>2018</v>
      </c>
      <c r="P191">
        <f t="shared" si="14"/>
        <v>10</v>
      </c>
      <c r="Q191">
        <f t="shared" si="15"/>
        <v>2</v>
      </c>
    </row>
    <row r="192" spans="1:30" hidden="1" x14ac:dyDescent="0.3">
      <c r="A192" s="1">
        <v>43376</v>
      </c>
      <c r="B192">
        <v>58.017502</v>
      </c>
      <c r="C192">
        <v>216.39999399999999</v>
      </c>
      <c r="D192">
        <v>86.150002000000001</v>
      </c>
      <c r="E192">
        <v>94.07</v>
      </c>
      <c r="F192">
        <v>30</v>
      </c>
      <c r="G192">
        <v>116.910004</v>
      </c>
      <c r="H192">
        <v>97.638000000000005</v>
      </c>
      <c r="I192">
        <v>115.040001</v>
      </c>
      <c r="J192">
        <v>203.740005</v>
      </c>
      <c r="K192">
        <v>45.869999</v>
      </c>
      <c r="L192">
        <v>82.910004000000001</v>
      </c>
      <c r="M192">
        <v>55.470001000000003</v>
      </c>
      <c r="N192">
        <v>2925.51</v>
      </c>
      <c r="O192">
        <f t="shared" si="13"/>
        <v>2018</v>
      </c>
      <c r="P192">
        <f t="shared" si="14"/>
        <v>10</v>
      </c>
      <c r="Q192">
        <f t="shared" si="15"/>
        <v>3</v>
      </c>
    </row>
    <row r="193" spans="1:17" hidden="1" x14ac:dyDescent="0.3">
      <c r="A193" s="1">
        <v>43377</v>
      </c>
      <c r="B193">
        <v>56.997501</v>
      </c>
      <c r="C193">
        <v>218.970001</v>
      </c>
      <c r="D193">
        <v>85.580001999999993</v>
      </c>
      <c r="E193">
        <v>94.209998999999996</v>
      </c>
      <c r="F193">
        <v>30.43</v>
      </c>
      <c r="G193">
        <v>116.129997</v>
      </c>
      <c r="H193">
        <v>95.471001000000001</v>
      </c>
      <c r="I193">
        <v>115.269997</v>
      </c>
      <c r="J193">
        <v>198.85000600000001</v>
      </c>
      <c r="K193">
        <v>45.849997999999999</v>
      </c>
      <c r="L193">
        <v>83.82</v>
      </c>
      <c r="M193">
        <v>55.889999000000003</v>
      </c>
      <c r="N193">
        <v>2901.61</v>
      </c>
      <c r="O193">
        <f t="shared" si="13"/>
        <v>2018</v>
      </c>
      <c r="P193">
        <f t="shared" si="14"/>
        <v>10</v>
      </c>
      <c r="Q193">
        <f t="shared" si="15"/>
        <v>4</v>
      </c>
    </row>
    <row r="194" spans="1:17" hidden="1" x14ac:dyDescent="0.3">
      <c r="A194" s="1">
        <v>43378</v>
      </c>
      <c r="B194">
        <v>56.072498000000003</v>
      </c>
      <c r="C194">
        <v>219.46000699999999</v>
      </c>
      <c r="D194">
        <v>85.339995999999999</v>
      </c>
      <c r="E194">
        <v>93.309997999999993</v>
      </c>
      <c r="F194">
        <v>30.23</v>
      </c>
      <c r="G194">
        <v>114.779999</v>
      </c>
      <c r="H194">
        <v>94.482498000000007</v>
      </c>
      <c r="I194">
        <v>114.620003</v>
      </c>
      <c r="J194">
        <v>196.38000500000001</v>
      </c>
      <c r="K194">
        <v>45.880001</v>
      </c>
      <c r="L194">
        <v>84.099997999999999</v>
      </c>
      <c r="M194">
        <v>55.759998000000003</v>
      </c>
      <c r="N194">
        <v>2885.57</v>
      </c>
      <c r="O194">
        <f t="shared" si="13"/>
        <v>2018</v>
      </c>
      <c r="P194">
        <f t="shared" si="14"/>
        <v>10</v>
      </c>
      <c r="Q194">
        <f t="shared" si="15"/>
        <v>5</v>
      </c>
    </row>
    <row r="195" spans="1:17" hidden="1" x14ac:dyDescent="0.3">
      <c r="A195" s="1">
        <v>43381</v>
      </c>
      <c r="B195">
        <v>55.942501</v>
      </c>
      <c r="C195">
        <v>222.05999800000001</v>
      </c>
      <c r="D195">
        <v>86.129997000000003</v>
      </c>
      <c r="E195">
        <v>94.690002000000007</v>
      </c>
      <c r="F195">
        <v>30.27</v>
      </c>
      <c r="G195">
        <v>116.019997</v>
      </c>
      <c r="H195">
        <v>93.221001000000001</v>
      </c>
      <c r="I195">
        <v>115.32</v>
      </c>
      <c r="J195">
        <v>198.41000399999999</v>
      </c>
      <c r="K195">
        <v>46.48</v>
      </c>
      <c r="L195">
        <v>84.889999000000003</v>
      </c>
      <c r="M195">
        <v>56.540000999999997</v>
      </c>
      <c r="N195">
        <v>2884.43</v>
      </c>
      <c r="O195">
        <f t="shared" ref="O195:O258" si="19">YEAR(A195)</f>
        <v>2018</v>
      </c>
      <c r="P195">
        <f t="shared" ref="P195:P258" si="20">MONTH(A195)</f>
        <v>10</v>
      </c>
      <c r="Q195">
        <f t="shared" ref="Q195:Q258" si="21">DAY(A195)</f>
        <v>8</v>
      </c>
    </row>
    <row r="196" spans="1:17" hidden="1" x14ac:dyDescent="0.3">
      <c r="A196" s="1">
        <v>43382</v>
      </c>
      <c r="B196">
        <v>56.717498999999997</v>
      </c>
      <c r="C196">
        <v>223.759995</v>
      </c>
      <c r="D196">
        <v>86.510002</v>
      </c>
      <c r="E196">
        <v>97.080001999999993</v>
      </c>
      <c r="F196">
        <v>29.98</v>
      </c>
      <c r="G196">
        <v>116.889999</v>
      </c>
      <c r="H196">
        <v>93.515998999999994</v>
      </c>
      <c r="I196">
        <v>114.519997</v>
      </c>
      <c r="J196">
        <v>195.75</v>
      </c>
      <c r="K196">
        <v>46.389999000000003</v>
      </c>
      <c r="L196">
        <v>84.629997000000003</v>
      </c>
      <c r="M196">
        <v>57.709999000000003</v>
      </c>
      <c r="N196">
        <v>2880.34</v>
      </c>
      <c r="O196">
        <f t="shared" si="19"/>
        <v>2018</v>
      </c>
      <c r="P196">
        <f t="shared" si="20"/>
        <v>10</v>
      </c>
      <c r="Q196">
        <f t="shared" si="21"/>
        <v>9</v>
      </c>
    </row>
    <row r="197" spans="1:17" hidden="1" x14ac:dyDescent="0.3">
      <c r="A197" s="1">
        <v>43383</v>
      </c>
      <c r="B197">
        <v>54.09</v>
      </c>
      <c r="C197">
        <v>213.10000600000001</v>
      </c>
      <c r="D197">
        <v>84.519997000000004</v>
      </c>
      <c r="E197">
        <v>95.760002</v>
      </c>
      <c r="F197">
        <v>29.24</v>
      </c>
      <c r="G197">
        <v>112.860001</v>
      </c>
      <c r="H197">
        <v>87.762496999999996</v>
      </c>
      <c r="I197">
        <v>111.470001</v>
      </c>
      <c r="J197">
        <v>193.699997</v>
      </c>
      <c r="K197">
        <v>45.68</v>
      </c>
      <c r="L197">
        <v>84.620002999999997</v>
      </c>
      <c r="M197">
        <v>56.009998000000003</v>
      </c>
      <c r="N197">
        <v>2785.68</v>
      </c>
      <c r="O197">
        <f t="shared" si="19"/>
        <v>2018</v>
      </c>
      <c r="P197">
        <f t="shared" si="20"/>
        <v>10</v>
      </c>
      <c r="Q197">
        <f t="shared" si="21"/>
        <v>10</v>
      </c>
    </row>
    <row r="198" spans="1:17" hidden="1" x14ac:dyDescent="0.3">
      <c r="A198" s="1">
        <v>43384</v>
      </c>
      <c r="B198">
        <v>53.612499</v>
      </c>
      <c r="C198">
        <v>205.19000199999999</v>
      </c>
      <c r="D198">
        <v>81.599997999999999</v>
      </c>
      <c r="E198">
        <v>93.919998000000007</v>
      </c>
      <c r="F198">
        <v>28.360001</v>
      </c>
      <c r="G198">
        <v>111.150002</v>
      </c>
      <c r="H198">
        <v>85.968001999999998</v>
      </c>
      <c r="I198">
        <v>108.129997</v>
      </c>
      <c r="J198">
        <v>189.740005</v>
      </c>
      <c r="K198">
        <v>44.639999000000003</v>
      </c>
      <c r="L198">
        <v>82.309997999999993</v>
      </c>
      <c r="M198">
        <v>54.860000999999997</v>
      </c>
      <c r="N198">
        <v>2728.37</v>
      </c>
      <c r="O198">
        <f t="shared" si="19"/>
        <v>2018</v>
      </c>
      <c r="P198">
        <f t="shared" si="20"/>
        <v>10</v>
      </c>
      <c r="Q198">
        <f t="shared" si="21"/>
        <v>11</v>
      </c>
    </row>
    <row r="199" spans="1:17" hidden="1" x14ac:dyDescent="0.3">
      <c r="A199" s="1">
        <v>43385</v>
      </c>
      <c r="B199">
        <v>55.527500000000003</v>
      </c>
      <c r="C199">
        <v>206.800003</v>
      </c>
      <c r="D199">
        <v>81.379997000000003</v>
      </c>
      <c r="E199">
        <v>94.809997999999993</v>
      </c>
      <c r="F199">
        <v>28.459999</v>
      </c>
      <c r="G199">
        <v>112.610001</v>
      </c>
      <c r="H199">
        <v>89.430496000000005</v>
      </c>
      <c r="I199">
        <v>106.949997</v>
      </c>
      <c r="J199">
        <v>192.470001</v>
      </c>
      <c r="K199">
        <v>44.68</v>
      </c>
      <c r="L199">
        <v>82.309997999999993</v>
      </c>
      <c r="M199">
        <v>56.450001</v>
      </c>
      <c r="N199">
        <v>2767.13</v>
      </c>
      <c r="O199">
        <f t="shared" si="19"/>
        <v>2018</v>
      </c>
      <c r="P199">
        <f t="shared" si="20"/>
        <v>10</v>
      </c>
      <c r="Q199">
        <f t="shared" si="21"/>
        <v>12</v>
      </c>
    </row>
    <row r="200" spans="1:17" hidden="1" x14ac:dyDescent="0.3">
      <c r="A200" s="1">
        <v>43388</v>
      </c>
      <c r="B200">
        <v>54.34</v>
      </c>
      <c r="C200">
        <v>205.029999</v>
      </c>
      <c r="D200">
        <v>80.819999999999993</v>
      </c>
      <c r="E200">
        <v>93.82</v>
      </c>
      <c r="F200">
        <v>27.92</v>
      </c>
      <c r="G200">
        <v>113.44000200000001</v>
      </c>
      <c r="H200">
        <v>88.047500999999997</v>
      </c>
      <c r="I200">
        <v>106.339996</v>
      </c>
      <c r="J200">
        <v>191.16999799999999</v>
      </c>
      <c r="K200">
        <v>44.91</v>
      </c>
      <c r="L200">
        <v>83.489998</v>
      </c>
      <c r="M200">
        <v>56.75</v>
      </c>
      <c r="N200">
        <v>2750.79</v>
      </c>
      <c r="O200">
        <f t="shared" si="19"/>
        <v>2018</v>
      </c>
      <c r="P200">
        <f t="shared" si="20"/>
        <v>10</v>
      </c>
      <c r="Q200">
        <f t="shared" si="21"/>
        <v>15</v>
      </c>
    </row>
    <row r="201" spans="1:17" hidden="1" x14ac:dyDescent="0.3">
      <c r="A201" s="1">
        <v>43389</v>
      </c>
      <c r="B201">
        <v>55.537497999999999</v>
      </c>
      <c r="C201">
        <v>209.83000200000001</v>
      </c>
      <c r="D201">
        <v>81.199996999999996</v>
      </c>
      <c r="E201">
        <v>95.809997999999993</v>
      </c>
      <c r="F201">
        <v>28.530000999999999</v>
      </c>
      <c r="G201">
        <v>116.19000200000001</v>
      </c>
      <c r="H201">
        <v>90.998001000000002</v>
      </c>
      <c r="I201">
        <v>108.620003</v>
      </c>
      <c r="J201">
        <v>193.58000200000001</v>
      </c>
      <c r="K201">
        <v>45.490001999999997</v>
      </c>
      <c r="L201">
        <v>83.5</v>
      </c>
      <c r="M201">
        <v>57.810001</v>
      </c>
      <c r="N201">
        <v>2809.92</v>
      </c>
      <c r="O201">
        <f t="shared" si="19"/>
        <v>2018</v>
      </c>
      <c r="P201">
        <f t="shared" si="20"/>
        <v>10</v>
      </c>
      <c r="Q201">
        <f t="shared" si="21"/>
        <v>16</v>
      </c>
    </row>
    <row r="202" spans="1:17" hidden="1" x14ac:dyDescent="0.3">
      <c r="A202" s="1">
        <v>43390</v>
      </c>
      <c r="B202">
        <v>55.297500999999997</v>
      </c>
      <c r="C202">
        <v>210.520004</v>
      </c>
      <c r="D202">
        <v>81.5</v>
      </c>
      <c r="E202">
        <v>96.559997999999993</v>
      </c>
      <c r="F202">
        <v>28.9</v>
      </c>
      <c r="G202">
        <v>117.129997</v>
      </c>
      <c r="H202">
        <v>91.586501999999996</v>
      </c>
      <c r="I202">
        <v>109.83000199999999</v>
      </c>
      <c r="J202">
        <v>185.16999799999999</v>
      </c>
      <c r="K202">
        <v>45.860000999999997</v>
      </c>
      <c r="L202">
        <v>84.559997999999993</v>
      </c>
      <c r="M202">
        <v>59.099997999999999</v>
      </c>
      <c r="N202">
        <v>2809.21</v>
      </c>
      <c r="O202">
        <f t="shared" si="19"/>
        <v>2018</v>
      </c>
      <c r="P202">
        <f t="shared" si="20"/>
        <v>10</v>
      </c>
      <c r="Q202">
        <f t="shared" si="21"/>
        <v>17</v>
      </c>
    </row>
    <row r="203" spans="1:17" hidden="1" x14ac:dyDescent="0.3">
      <c r="A203" s="1">
        <v>43391</v>
      </c>
      <c r="B203">
        <v>54.005001</v>
      </c>
      <c r="C203">
        <v>208.699997</v>
      </c>
      <c r="D203">
        <v>81.849997999999999</v>
      </c>
      <c r="E203">
        <v>96.169998000000007</v>
      </c>
      <c r="F203">
        <v>28.25</v>
      </c>
      <c r="G203">
        <v>116.18</v>
      </c>
      <c r="H203">
        <v>88.536002999999994</v>
      </c>
      <c r="I203">
        <v>108.089996</v>
      </c>
      <c r="J203">
        <v>180.44000199999999</v>
      </c>
      <c r="K203">
        <v>45.610000999999997</v>
      </c>
      <c r="L203">
        <v>87.519997000000004</v>
      </c>
      <c r="M203">
        <v>58.639999000000003</v>
      </c>
      <c r="N203">
        <v>2768.78</v>
      </c>
      <c r="O203">
        <f t="shared" si="19"/>
        <v>2018</v>
      </c>
      <c r="P203">
        <f t="shared" si="20"/>
        <v>10</v>
      </c>
      <c r="Q203">
        <f t="shared" si="21"/>
        <v>18</v>
      </c>
    </row>
    <row r="204" spans="1:17" hidden="1" x14ac:dyDescent="0.3">
      <c r="A204" s="1">
        <v>43392</v>
      </c>
      <c r="B204">
        <v>54.827499000000003</v>
      </c>
      <c r="C204">
        <v>209.83000200000001</v>
      </c>
      <c r="D204">
        <v>81.970000999999996</v>
      </c>
      <c r="E204">
        <v>97.150002000000001</v>
      </c>
      <c r="F204">
        <v>28.32</v>
      </c>
      <c r="G204">
        <v>118.900002</v>
      </c>
      <c r="H204">
        <v>88.201499999999996</v>
      </c>
      <c r="I204">
        <v>107.910004</v>
      </c>
      <c r="J204">
        <v>179.85000600000001</v>
      </c>
      <c r="K204">
        <v>46.330002</v>
      </c>
      <c r="L204">
        <v>88.830001999999993</v>
      </c>
      <c r="M204">
        <v>58.66</v>
      </c>
      <c r="N204">
        <v>2767.78</v>
      </c>
      <c r="O204">
        <f t="shared" si="19"/>
        <v>2018</v>
      </c>
      <c r="P204">
        <f t="shared" si="20"/>
        <v>10</v>
      </c>
      <c r="Q204">
        <f t="shared" si="21"/>
        <v>19</v>
      </c>
    </row>
    <row r="205" spans="1:17" hidden="1" x14ac:dyDescent="0.3">
      <c r="A205" s="1">
        <v>43395</v>
      </c>
      <c r="B205">
        <v>55.162497999999999</v>
      </c>
      <c r="C205">
        <v>206.19000199999999</v>
      </c>
      <c r="D205">
        <v>81.150002000000001</v>
      </c>
      <c r="E205">
        <v>97.139999000000003</v>
      </c>
      <c r="F205">
        <v>27.379999000000002</v>
      </c>
      <c r="G205">
        <v>118.269997</v>
      </c>
      <c r="H205">
        <v>89.464995999999999</v>
      </c>
      <c r="I205">
        <v>106.360001</v>
      </c>
      <c r="J205">
        <v>178.75</v>
      </c>
      <c r="K205">
        <v>45.970001000000003</v>
      </c>
      <c r="L205">
        <v>87.510002</v>
      </c>
      <c r="M205">
        <v>58.900002000000001</v>
      </c>
      <c r="N205">
        <v>2755.88</v>
      </c>
      <c r="O205">
        <f t="shared" si="19"/>
        <v>2018</v>
      </c>
      <c r="P205">
        <f t="shared" si="20"/>
        <v>10</v>
      </c>
      <c r="Q205">
        <f t="shared" si="21"/>
        <v>22</v>
      </c>
    </row>
    <row r="206" spans="1:17" hidden="1" x14ac:dyDescent="0.3">
      <c r="A206" s="1">
        <v>43396</v>
      </c>
      <c r="B206">
        <v>55.682499</v>
      </c>
      <c r="C206">
        <v>204</v>
      </c>
      <c r="D206">
        <v>79.839995999999999</v>
      </c>
      <c r="E206">
        <v>97.800003000000004</v>
      </c>
      <c r="F206">
        <v>27.02</v>
      </c>
      <c r="G206">
        <v>117.849998</v>
      </c>
      <c r="H206">
        <v>88.434997999999993</v>
      </c>
      <c r="I206">
        <v>105.25</v>
      </c>
      <c r="J206">
        <v>178.529999</v>
      </c>
      <c r="K206">
        <v>46.360000999999997</v>
      </c>
      <c r="L206">
        <v>88.5</v>
      </c>
      <c r="M206">
        <v>58.810001</v>
      </c>
      <c r="N206">
        <v>2740.69</v>
      </c>
      <c r="O206">
        <f t="shared" si="19"/>
        <v>2018</v>
      </c>
      <c r="P206">
        <f t="shared" si="20"/>
        <v>10</v>
      </c>
      <c r="Q206">
        <f t="shared" si="21"/>
        <v>23</v>
      </c>
    </row>
    <row r="207" spans="1:17" hidden="1" x14ac:dyDescent="0.3">
      <c r="A207" s="1">
        <v>43397</v>
      </c>
      <c r="B207">
        <v>53.772499000000003</v>
      </c>
      <c r="C207">
        <v>199.80999800000001</v>
      </c>
      <c r="D207">
        <v>77.620002999999997</v>
      </c>
      <c r="E207">
        <v>97.559997999999993</v>
      </c>
      <c r="F207">
        <v>26.190000999999999</v>
      </c>
      <c r="G207">
        <v>111.610001</v>
      </c>
      <c r="H207">
        <v>83.209998999999996</v>
      </c>
      <c r="I207">
        <v>103.290001</v>
      </c>
      <c r="J207">
        <v>176.970001</v>
      </c>
      <c r="K207">
        <v>46.73</v>
      </c>
      <c r="L207">
        <v>89.199996999999996</v>
      </c>
      <c r="M207">
        <v>58.060001</v>
      </c>
      <c r="N207">
        <v>2656.1</v>
      </c>
      <c r="O207">
        <f t="shared" si="19"/>
        <v>2018</v>
      </c>
      <c r="P207">
        <f t="shared" si="20"/>
        <v>10</v>
      </c>
      <c r="Q207">
        <f t="shared" si="21"/>
        <v>24</v>
      </c>
    </row>
    <row r="208" spans="1:17" hidden="1" x14ac:dyDescent="0.3">
      <c r="A208" s="1">
        <v>43398</v>
      </c>
      <c r="B208">
        <v>54.950001</v>
      </c>
      <c r="C208">
        <v>201.979996</v>
      </c>
      <c r="D208">
        <v>78.309997999999993</v>
      </c>
      <c r="E208">
        <v>99.18</v>
      </c>
      <c r="F208">
        <v>26.59</v>
      </c>
      <c r="G208">
        <v>114.160004</v>
      </c>
      <c r="H208">
        <v>89.108497999999997</v>
      </c>
      <c r="I208">
        <v>104.860001</v>
      </c>
      <c r="J208">
        <v>179.070007</v>
      </c>
      <c r="K208">
        <v>46.509998000000003</v>
      </c>
      <c r="L208">
        <v>90.629997000000003</v>
      </c>
      <c r="M208">
        <v>58.959999000000003</v>
      </c>
      <c r="N208">
        <v>2705.57</v>
      </c>
      <c r="O208">
        <f t="shared" si="19"/>
        <v>2018</v>
      </c>
      <c r="P208">
        <f t="shared" si="20"/>
        <v>10</v>
      </c>
      <c r="Q208">
        <f t="shared" si="21"/>
        <v>25</v>
      </c>
    </row>
    <row r="209" spans="1:30" hidden="1" x14ac:dyDescent="0.3">
      <c r="A209" s="1">
        <v>43399</v>
      </c>
      <c r="B209">
        <v>54.075001</v>
      </c>
      <c r="C209">
        <v>198.490005</v>
      </c>
      <c r="D209">
        <v>77.529999000000004</v>
      </c>
      <c r="E209">
        <v>98.940002000000007</v>
      </c>
      <c r="F209">
        <v>26.389999</v>
      </c>
      <c r="G209">
        <v>113.19000200000001</v>
      </c>
      <c r="H209">
        <v>82.140502999999995</v>
      </c>
      <c r="I209">
        <v>103.41999800000001</v>
      </c>
      <c r="J209">
        <v>172.229996</v>
      </c>
      <c r="K209">
        <v>45.919998</v>
      </c>
      <c r="L209">
        <v>89</v>
      </c>
      <c r="M209">
        <v>58.07</v>
      </c>
      <c r="N209">
        <v>2658.69</v>
      </c>
      <c r="O209">
        <f t="shared" si="19"/>
        <v>2018</v>
      </c>
      <c r="P209">
        <f t="shared" si="20"/>
        <v>10</v>
      </c>
      <c r="Q209">
        <f t="shared" si="21"/>
        <v>26</v>
      </c>
    </row>
    <row r="210" spans="1:30" hidden="1" x14ac:dyDescent="0.3">
      <c r="A210" s="1">
        <v>43402</v>
      </c>
      <c r="B210">
        <v>53.060001</v>
      </c>
      <c r="C210">
        <v>200.03999300000001</v>
      </c>
      <c r="D210">
        <v>77.050003000000004</v>
      </c>
      <c r="E210">
        <v>99.800003000000004</v>
      </c>
      <c r="F210">
        <v>26.610001</v>
      </c>
      <c r="G210">
        <v>113.040001</v>
      </c>
      <c r="H210">
        <v>76.944000000000003</v>
      </c>
      <c r="I210">
        <v>104.849998</v>
      </c>
      <c r="J210">
        <v>173.199997</v>
      </c>
      <c r="K210">
        <v>46.459999000000003</v>
      </c>
      <c r="L210">
        <v>90.459998999999996</v>
      </c>
      <c r="M210">
        <v>58.369999</v>
      </c>
      <c r="N210">
        <v>2641.25</v>
      </c>
      <c r="O210">
        <f t="shared" si="19"/>
        <v>2018</v>
      </c>
      <c r="P210">
        <f t="shared" si="20"/>
        <v>10</v>
      </c>
      <c r="Q210">
        <f t="shared" si="21"/>
        <v>29</v>
      </c>
    </row>
    <row r="211" spans="1:30" hidden="1" x14ac:dyDescent="0.3">
      <c r="A211" s="1">
        <v>43403</v>
      </c>
      <c r="B211">
        <v>53.325001</v>
      </c>
      <c r="C211">
        <v>203.35000600000001</v>
      </c>
      <c r="D211">
        <v>78.779999000000004</v>
      </c>
      <c r="E211">
        <v>102.41999800000001</v>
      </c>
      <c r="F211">
        <v>26.780000999999999</v>
      </c>
      <c r="G211">
        <v>114.760002</v>
      </c>
      <c r="H211">
        <v>76.521004000000005</v>
      </c>
      <c r="I211">
        <v>106.699997</v>
      </c>
      <c r="J211">
        <v>176.240005</v>
      </c>
      <c r="K211">
        <v>47.630001</v>
      </c>
      <c r="L211">
        <v>90.470000999999996</v>
      </c>
      <c r="M211">
        <v>58.59</v>
      </c>
      <c r="N211">
        <v>2682.63</v>
      </c>
      <c r="O211">
        <f t="shared" si="19"/>
        <v>2018</v>
      </c>
      <c r="P211">
        <f t="shared" si="20"/>
        <v>10</v>
      </c>
      <c r="Q211">
        <f t="shared" si="21"/>
        <v>30</v>
      </c>
    </row>
    <row r="212" spans="1:30" hidden="1" x14ac:dyDescent="0.3">
      <c r="A212" s="1">
        <v>43404</v>
      </c>
      <c r="B212">
        <v>54.715000000000003</v>
      </c>
      <c r="C212">
        <v>205.279999</v>
      </c>
      <c r="D212">
        <v>79.680000000000007</v>
      </c>
      <c r="E212">
        <v>100.279999</v>
      </c>
      <c r="F212">
        <v>27.5</v>
      </c>
      <c r="G212">
        <v>114.83000199999999</v>
      </c>
      <c r="H212">
        <v>79.900497000000001</v>
      </c>
      <c r="I212">
        <v>109.019997</v>
      </c>
      <c r="J212">
        <v>175.88000500000001</v>
      </c>
      <c r="K212">
        <v>47.880001</v>
      </c>
      <c r="L212">
        <v>88.07</v>
      </c>
      <c r="M212">
        <v>58.27</v>
      </c>
      <c r="N212">
        <v>2711.74</v>
      </c>
      <c r="O212">
        <f t="shared" si="19"/>
        <v>2018</v>
      </c>
      <c r="P212">
        <f t="shared" si="20"/>
        <v>10</v>
      </c>
      <c r="Q212">
        <f t="shared" si="21"/>
        <v>31</v>
      </c>
    </row>
    <row r="213" spans="1:30" x14ac:dyDescent="0.3">
      <c r="A213" s="1">
        <v>43405</v>
      </c>
      <c r="B213">
        <v>55.555</v>
      </c>
      <c r="C213">
        <v>205.86000100000001</v>
      </c>
      <c r="D213">
        <v>80.669998000000007</v>
      </c>
      <c r="E213">
        <v>100.58000199999999</v>
      </c>
      <c r="F213">
        <v>27.809999000000001</v>
      </c>
      <c r="G213">
        <v>116.099998</v>
      </c>
      <c r="H213">
        <v>83.276497000000006</v>
      </c>
      <c r="I213">
        <v>108.980003</v>
      </c>
      <c r="J213">
        <v>180.46000699999999</v>
      </c>
      <c r="K213">
        <v>47.740001999999997</v>
      </c>
      <c r="L213">
        <v>88.349997999999999</v>
      </c>
      <c r="M213">
        <v>58.630001</v>
      </c>
      <c r="N213">
        <v>2740.37</v>
      </c>
      <c r="O213">
        <f t="shared" si="19"/>
        <v>2018</v>
      </c>
      <c r="P213">
        <f t="shared" si="20"/>
        <v>11</v>
      </c>
      <c r="Q213">
        <f t="shared" si="21"/>
        <v>1</v>
      </c>
      <c r="R213">
        <f>B213</f>
        <v>55.555</v>
      </c>
      <c r="S213">
        <f t="shared" ref="S213:AB213" si="22">C213</f>
        <v>205.86000100000001</v>
      </c>
      <c r="T213">
        <f t="shared" si="22"/>
        <v>80.669998000000007</v>
      </c>
      <c r="U213">
        <f t="shared" si="22"/>
        <v>100.58000199999999</v>
      </c>
      <c r="V213">
        <f t="shared" si="22"/>
        <v>27.809999000000001</v>
      </c>
      <c r="W213">
        <f t="shared" si="22"/>
        <v>116.099998</v>
      </c>
      <c r="X213">
        <f t="shared" si="22"/>
        <v>83.276497000000006</v>
      </c>
      <c r="Y213">
        <f t="shared" si="22"/>
        <v>108.980003</v>
      </c>
      <c r="Z213">
        <f t="shared" si="22"/>
        <v>180.46000699999999</v>
      </c>
      <c r="AA213">
        <f t="shared" si="22"/>
        <v>47.740001999999997</v>
      </c>
      <c r="AB213">
        <f t="shared" si="22"/>
        <v>88.349997999999999</v>
      </c>
      <c r="AC213">
        <f>M213</f>
        <v>58.630001</v>
      </c>
      <c r="AD213">
        <f>N213</f>
        <v>2740.37</v>
      </c>
    </row>
    <row r="214" spans="1:30" hidden="1" x14ac:dyDescent="0.3">
      <c r="A214" s="1">
        <v>43406</v>
      </c>
      <c r="B214">
        <v>51.869999</v>
      </c>
      <c r="C214">
        <v>206.570007</v>
      </c>
      <c r="D214">
        <v>81.949996999999996</v>
      </c>
      <c r="E214">
        <v>101.339996</v>
      </c>
      <c r="F214">
        <v>27.889999</v>
      </c>
      <c r="G214">
        <v>115.18</v>
      </c>
      <c r="H214">
        <v>83.276497000000006</v>
      </c>
      <c r="I214">
        <v>108.379997</v>
      </c>
      <c r="J214">
        <v>179.929993</v>
      </c>
      <c r="K214">
        <v>48</v>
      </c>
      <c r="L214">
        <v>88.75</v>
      </c>
      <c r="M214">
        <v>64.319999999999993</v>
      </c>
      <c r="N214">
        <v>2723.06</v>
      </c>
      <c r="O214">
        <f t="shared" si="19"/>
        <v>2018</v>
      </c>
      <c r="P214">
        <f t="shared" si="20"/>
        <v>11</v>
      </c>
      <c r="Q214">
        <f t="shared" si="21"/>
        <v>2</v>
      </c>
    </row>
    <row r="215" spans="1:30" hidden="1" x14ac:dyDescent="0.3">
      <c r="A215" s="1">
        <v>43409</v>
      </c>
      <c r="B215">
        <v>50.397499000000003</v>
      </c>
      <c r="C215">
        <v>216.240005</v>
      </c>
      <c r="D215">
        <v>81.639999000000003</v>
      </c>
      <c r="E215">
        <v>102.910004</v>
      </c>
      <c r="F215">
        <v>28.059999000000001</v>
      </c>
      <c r="G215">
        <v>115.449997</v>
      </c>
      <c r="H215">
        <v>81.389999000000003</v>
      </c>
      <c r="I215">
        <v>109.089996</v>
      </c>
      <c r="J215">
        <v>182.19000199999999</v>
      </c>
      <c r="K215">
        <v>48.689999</v>
      </c>
      <c r="L215">
        <v>89.550003000000004</v>
      </c>
      <c r="M215">
        <v>64.480002999999996</v>
      </c>
      <c r="N215">
        <v>2738.31</v>
      </c>
      <c r="O215">
        <f t="shared" si="19"/>
        <v>2018</v>
      </c>
      <c r="P215">
        <f t="shared" si="20"/>
        <v>11</v>
      </c>
      <c r="Q215">
        <f t="shared" si="21"/>
        <v>5</v>
      </c>
    </row>
    <row r="216" spans="1:30" hidden="1" x14ac:dyDescent="0.3">
      <c r="A216" s="1">
        <v>43410</v>
      </c>
      <c r="B216">
        <v>50.942501</v>
      </c>
      <c r="C216">
        <v>218.509995</v>
      </c>
      <c r="D216">
        <v>81.989998</v>
      </c>
      <c r="E216">
        <v>103.33000199999999</v>
      </c>
      <c r="F216">
        <v>28.209999</v>
      </c>
      <c r="G216">
        <v>116.709999</v>
      </c>
      <c r="H216">
        <v>82.140502999999995</v>
      </c>
      <c r="I216">
        <v>109.599998</v>
      </c>
      <c r="J216">
        <v>182.009995</v>
      </c>
      <c r="K216">
        <v>49.110000999999997</v>
      </c>
      <c r="L216">
        <v>88.769997000000004</v>
      </c>
      <c r="M216">
        <v>66.010002</v>
      </c>
      <c r="N216">
        <v>2755.45</v>
      </c>
      <c r="O216">
        <f t="shared" si="19"/>
        <v>2018</v>
      </c>
      <c r="P216">
        <f t="shared" si="20"/>
        <v>11</v>
      </c>
      <c r="Q216">
        <f t="shared" si="21"/>
        <v>6</v>
      </c>
    </row>
    <row r="217" spans="1:30" hidden="1" x14ac:dyDescent="0.3">
      <c r="A217" s="1">
        <v>43411</v>
      </c>
      <c r="B217">
        <v>52.487499</v>
      </c>
      <c r="C217">
        <v>221.240005</v>
      </c>
      <c r="D217">
        <v>83.029999000000004</v>
      </c>
      <c r="E217">
        <v>104.32</v>
      </c>
      <c r="F217">
        <v>28.540001</v>
      </c>
      <c r="G217">
        <v>117.050003</v>
      </c>
      <c r="H217">
        <v>87.774497999999994</v>
      </c>
      <c r="I217">
        <v>111.480003</v>
      </c>
      <c r="J217">
        <v>187.229996</v>
      </c>
      <c r="K217">
        <v>49.369999</v>
      </c>
      <c r="L217">
        <v>89.07</v>
      </c>
      <c r="M217">
        <v>68.160004000000001</v>
      </c>
      <c r="N217">
        <v>2813.89</v>
      </c>
      <c r="O217">
        <f t="shared" si="19"/>
        <v>2018</v>
      </c>
      <c r="P217">
        <f t="shared" si="20"/>
        <v>11</v>
      </c>
      <c r="Q217">
        <f t="shared" si="21"/>
        <v>7</v>
      </c>
    </row>
    <row r="218" spans="1:30" hidden="1" x14ac:dyDescent="0.3">
      <c r="A218" s="1">
        <v>43412</v>
      </c>
      <c r="B218">
        <v>52.122501</v>
      </c>
      <c r="C218">
        <v>222.41999799999999</v>
      </c>
      <c r="D218">
        <v>81.709998999999996</v>
      </c>
      <c r="E218">
        <v>104.879997</v>
      </c>
      <c r="F218">
        <v>28.870000999999998</v>
      </c>
      <c r="G218">
        <v>116</v>
      </c>
      <c r="H218">
        <v>87.745498999999995</v>
      </c>
      <c r="I218">
        <v>112.379997</v>
      </c>
      <c r="J218">
        <v>188</v>
      </c>
      <c r="K218">
        <v>49.330002</v>
      </c>
      <c r="L218">
        <v>89.480002999999996</v>
      </c>
      <c r="M218">
        <v>68.720000999999996</v>
      </c>
      <c r="N218">
        <v>2806.83</v>
      </c>
      <c r="O218">
        <f t="shared" si="19"/>
        <v>2018</v>
      </c>
      <c r="P218">
        <f t="shared" si="20"/>
        <v>11</v>
      </c>
      <c r="Q218">
        <f t="shared" si="21"/>
        <v>8</v>
      </c>
    </row>
    <row r="219" spans="1:30" hidden="1" x14ac:dyDescent="0.3">
      <c r="A219" s="1">
        <v>43413</v>
      </c>
      <c r="B219">
        <v>51.1175</v>
      </c>
      <c r="C219">
        <v>219.63000500000001</v>
      </c>
      <c r="D219">
        <v>80.870002999999997</v>
      </c>
      <c r="E219">
        <v>105.55999799999999</v>
      </c>
      <c r="F219">
        <v>28.52</v>
      </c>
      <c r="G219">
        <v>118</v>
      </c>
      <c r="H219">
        <v>85.621498000000003</v>
      </c>
      <c r="I219">
        <v>111.290001</v>
      </c>
      <c r="J219">
        <v>185.990005</v>
      </c>
      <c r="K219">
        <v>49.68</v>
      </c>
      <c r="L219">
        <v>89.18</v>
      </c>
      <c r="M219">
        <v>68.599997999999999</v>
      </c>
      <c r="N219">
        <v>2781.01</v>
      </c>
      <c r="O219">
        <f t="shared" si="19"/>
        <v>2018</v>
      </c>
      <c r="P219">
        <f t="shared" si="20"/>
        <v>11</v>
      </c>
      <c r="Q219">
        <f t="shared" si="21"/>
        <v>9</v>
      </c>
    </row>
    <row r="220" spans="1:30" hidden="1" x14ac:dyDescent="0.3">
      <c r="A220" s="1">
        <v>43416</v>
      </c>
      <c r="B220">
        <v>48.542499999999997</v>
      </c>
      <c r="C220">
        <v>215.41999799999999</v>
      </c>
      <c r="D220">
        <v>79.830001999999993</v>
      </c>
      <c r="E220">
        <v>103.870003</v>
      </c>
      <c r="F220">
        <v>27.75</v>
      </c>
      <c r="G220">
        <v>116.699997</v>
      </c>
      <c r="H220">
        <v>81.842499000000004</v>
      </c>
      <c r="I220">
        <v>108.949997</v>
      </c>
      <c r="J220">
        <v>179.429993</v>
      </c>
      <c r="K220">
        <v>49.869999</v>
      </c>
      <c r="L220">
        <v>87.959998999999996</v>
      </c>
      <c r="M220">
        <v>67.910004000000001</v>
      </c>
      <c r="N220">
        <v>2726.22</v>
      </c>
      <c r="O220">
        <f t="shared" si="19"/>
        <v>2018</v>
      </c>
      <c r="P220">
        <f t="shared" si="20"/>
        <v>11</v>
      </c>
      <c r="Q220">
        <f t="shared" si="21"/>
        <v>12</v>
      </c>
    </row>
    <row r="221" spans="1:30" hidden="1" x14ac:dyDescent="0.3">
      <c r="A221" s="1">
        <v>43417</v>
      </c>
      <c r="B221">
        <v>48.057499</v>
      </c>
      <c r="C221">
        <v>217.91999799999999</v>
      </c>
      <c r="D221">
        <v>78</v>
      </c>
      <c r="E221">
        <v>102.94000200000001</v>
      </c>
      <c r="F221">
        <v>27.76</v>
      </c>
      <c r="G221">
        <v>116.849998</v>
      </c>
      <c r="H221">
        <v>81.558502000000004</v>
      </c>
      <c r="I221">
        <v>109.589996</v>
      </c>
      <c r="J221">
        <v>179</v>
      </c>
      <c r="K221">
        <v>49.860000999999997</v>
      </c>
      <c r="L221">
        <v>86.400002000000001</v>
      </c>
      <c r="M221">
        <v>67.410004000000001</v>
      </c>
      <c r="N221">
        <v>2722.18</v>
      </c>
      <c r="O221">
        <f t="shared" si="19"/>
        <v>2018</v>
      </c>
      <c r="P221">
        <f t="shared" si="20"/>
        <v>11</v>
      </c>
      <c r="Q221">
        <f t="shared" si="21"/>
        <v>13</v>
      </c>
    </row>
    <row r="222" spans="1:30" hidden="1" x14ac:dyDescent="0.3">
      <c r="A222" s="1">
        <v>43418</v>
      </c>
      <c r="B222">
        <v>46.700001</v>
      </c>
      <c r="C222">
        <v>216.029999</v>
      </c>
      <c r="D222">
        <v>77.389999000000003</v>
      </c>
      <c r="E222">
        <v>101.529999</v>
      </c>
      <c r="F222">
        <v>27.209999</v>
      </c>
      <c r="G222">
        <v>117.120003</v>
      </c>
      <c r="H222">
        <v>79.950500000000005</v>
      </c>
      <c r="I222">
        <v>107.33000199999999</v>
      </c>
      <c r="J222">
        <v>179.89999399999999</v>
      </c>
      <c r="K222">
        <v>49.759998000000003</v>
      </c>
      <c r="L222">
        <v>85.5</v>
      </c>
      <c r="M222">
        <v>67.040001000000004</v>
      </c>
      <c r="N222">
        <v>2701.58</v>
      </c>
      <c r="O222">
        <f t="shared" si="19"/>
        <v>2018</v>
      </c>
      <c r="P222">
        <f t="shared" si="20"/>
        <v>11</v>
      </c>
      <c r="Q222">
        <f t="shared" si="21"/>
        <v>14</v>
      </c>
    </row>
    <row r="223" spans="1:30" hidden="1" x14ac:dyDescent="0.3">
      <c r="A223" s="1">
        <v>43419</v>
      </c>
      <c r="B223">
        <v>47.852500999999997</v>
      </c>
      <c r="C223">
        <v>217.38000500000001</v>
      </c>
      <c r="D223">
        <v>78.190002000000007</v>
      </c>
      <c r="E223">
        <v>99.540001000000004</v>
      </c>
      <c r="F223">
        <v>27.9</v>
      </c>
      <c r="G223">
        <v>117.110001</v>
      </c>
      <c r="H223">
        <v>80.971999999999994</v>
      </c>
      <c r="I223">
        <v>110.07</v>
      </c>
      <c r="J223">
        <v>177.36000100000001</v>
      </c>
      <c r="K223">
        <v>49.740001999999997</v>
      </c>
      <c r="L223">
        <v>85.830001999999993</v>
      </c>
      <c r="M223">
        <v>67.620002999999997</v>
      </c>
      <c r="N223">
        <v>2730.2</v>
      </c>
      <c r="O223">
        <f t="shared" si="19"/>
        <v>2018</v>
      </c>
      <c r="P223">
        <f t="shared" si="20"/>
        <v>11</v>
      </c>
      <c r="Q223">
        <f t="shared" si="21"/>
        <v>15</v>
      </c>
    </row>
    <row r="224" spans="1:30" hidden="1" x14ac:dyDescent="0.3">
      <c r="A224" s="1">
        <v>43420</v>
      </c>
      <c r="B224">
        <v>48.3825</v>
      </c>
      <c r="C224">
        <v>218.41000399999999</v>
      </c>
      <c r="D224">
        <v>78.959998999999996</v>
      </c>
      <c r="E224">
        <v>97.690002000000007</v>
      </c>
      <c r="F224">
        <v>27.75</v>
      </c>
      <c r="G224">
        <v>116.19000200000001</v>
      </c>
      <c r="H224">
        <v>79.670501999999999</v>
      </c>
      <c r="I224">
        <v>109.989998</v>
      </c>
      <c r="J224">
        <v>177.020004</v>
      </c>
      <c r="K224">
        <v>50.169998</v>
      </c>
      <c r="L224">
        <v>86.330001999999993</v>
      </c>
      <c r="M224">
        <v>68.160004000000001</v>
      </c>
      <c r="N224">
        <v>2736.27</v>
      </c>
      <c r="O224">
        <f t="shared" si="19"/>
        <v>2018</v>
      </c>
      <c r="P224">
        <f t="shared" si="20"/>
        <v>11</v>
      </c>
      <c r="Q224">
        <f t="shared" si="21"/>
        <v>16</v>
      </c>
    </row>
    <row r="225" spans="1:30" hidden="1" x14ac:dyDescent="0.3">
      <c r="A225" s="1">
        <v>43423</v>
      </c>
      <c r="B225">
        <v>46.465000000000003</v>
      </c>
      <c r="C225">
        <v>217.94000199999999</v>
      </c>
      <c r="D225">
        <v>79.220000999999996</v>
      </c>
      <c r="E225">
        <v>96.779999000000004</v>
      </c>
      <c r="F225">
        <v>27.75</v>
      </c>
      <c r="G225">
        <v>115.41999800000001</v>
      </c>
      <c r="H225">
        <v>75.614502000000002</v>
      </c>
      <c r="I225">
        <v>110.83000199999999</v>
      </c>
      <c r="J225">
        <v>173.58999600000001</v>
      </c>
      <c r="K225">
        <v>50.509998000000003</v>
      </c>
      <c r="L225">
        <v>87.629997000000003</v>
      </c>
      <c r="M225">
        <v>67.910004000000001</v>
      </c>
      <c r="N225">
        <v>2690.73</v>
      </c>
      <c r="O225">
        <f t="shared" si="19"/>
        <v>2018</v>
      </c>
      <c r="P225">
        <f t="shared" si="20"/>
        <v>11</v>
      </c>
      <c r="Q225">
        <f t="shared" si="21"/>
        <v>19</v>
      </c>
    </row>
    <row r="226" spans="1:30" hidden="1" x14ac:dyDescent="0.3">
      <c r="A226" s="1">
        <v>43424</v>
      </c>
      <c r="B226">
        <v>44.244999</v>
      </c>
      <c r="C226">
        <v>210.71000699999999</v>
      </c>
      <c r="D226">
        <v>76.970000999999996</v>
      </c>
      <c r="E226">
        <v>94.160004000000001</v>
      </c>
      <c r="F226">
        <v>27.379999000000002</v>
      </c>
      <c r="G226">
        <v>111.870003</v>
      </c>
      <c r="H226">
        <v>74.773003000000003</v>
      </c>
      <c r="I226">
        <v>108.449997</v>
      </c>
      <c r="J226">
        <v>169.050003</v>
      </c>
      <c r="K226">
        <v>49.380001</v>
      </c>
      <c r="L226">
        <v>86.550003000000004</v>
      </c>
      <c r="M226">
        <v>67.180000000000007</v>
      </c>
      <c r="N226">
        <v>2641.89</v>
      </c>
      <c r="O226">
        <f t="shared" si="19"/>
        <v>2018</v>
      </c>
      <c r="P226">
        <f t="shared" si="20"/>
        <v>11</v>
      </c>
      <c r="Q226">
        <f t="shared" si="21"/>
        <v>20</v>
      </c>
    </row>
    <row r="227" spans="1:30" hidden="1" x14ac:dyDescent="0.3">
      <c r="A227" s="1">
        <v>43425</v>
      </c>
      <c r="B227">
        <v>44.195</v>
      </c>
      <c r="C227">
        <v>210.86000100000001</v>
      </c>
      <c r="D227">
        <v>77.559997999999993</v>
      </c>
      <c r="E227">
        <v>94.169998000000007</v>
      </c>
      <c r="F227">
        <v>27.27</v>
      </c>
      <c r="G227">
        <v>113.029999</v>
      </c>
      <c r="H227">
        <v>75.836501999999996</v>
      </c>
      <c r="I227">
        <v>107.639999</v>
      </c>
      <c r="J227">
        <v>169.300003</v>
      </c>
      <c r="K227">
        <v>48.73</v>
      </c>
      <c r="L227">
        <v>83.949996999999996</v>
      </c>
      <c r="M227">
        <v>66.769997000000004</v>
      </c>
      <c r="N227">
        <v>2649.93</v>
      </c>
      <c r="O227">
        <f t="shared" si="19"/>
        <v>2018</v>
      </c>
      <c r="P227">
        <f t="shared" si="20"/>
        <v>11</v>
      </c>
      <c r="Q227">
        <f t="shared" si="21"/>
        <v>21</v>
      </c>
    </row>
    <row r="228" spans="1:30" hidden="1" x14ac:dyDescent="0.3">
      <c r="A228" s="1">
        <v>43427</v>
      </c>
      <c r="B228">
        <v>43.072498000000003</v>
      </c>
      <c r="C228">
        <v>207.070007</v>
      </c>
      <c r="D228">
        <v>75.489998</v>
      </c>
      <c r="E228">
        <v>95.099997999999999</v>
      </c>
      <c r="F228">
        <v>26.969999000000001</v>
      </c>
      <c r="G228">
        <v>112.08000199999999</v>
      </c>
      <c r="H228">
        <v>75.102997000000002</v>
      </c>
      <c r="I228">
        <v>106.650002</v>
      </c>
      <c r="J228">
        <v>168.85000600000001</v>
      </c>
      <c r="K228">
        <v>49.02</v>
      </c>
      <c r="L228">
        <v>84.050003000000004</v>
      </c>
      <c r="M228">
        <v>65.699996999999996</v>
      </c>
      <c r="N228">
        <v>2632.56</v>
      </c>
      <c r="O228">
        <f t="shared" si="19"/>
        <v>2018</v>
      </c>
      <c r="P228">
        <f t="shared" si="20"/>
        <v>11</v>
      </c>
      <c r="Q228">
        <f t="shared" si="21"/>
        <v>23</v>
      </c>
    </row>
    <row r="229" spans="1:30" hidden="1" x14ac:dyDescent="0.3">
      <c r="A229" s="1">
        <v>43430</v>
      </c>
      <c r="B229">
        <v>43.654998999999997</v>
      </c>
      <c r="C229">
        <v>210.63000500000001</v>
      </c>
      <c r="D229">
        <v>76.980002999999996</v>
      </c>
      <c r="E229">
        <v>95.150002000000001</v>
      </c>
      <c r="F229">
        <v>27.559999000000001</v>
      </c>
      <c r="G229">
        <v>112.550003</v>
      </c>
      <c r="H229">
        <v>79.066497999999996</v>
      </c>
      <c r="I229">
        <v>109.260002</v>
      </c>
      <c r="J229">
        <v>169.820007</v>
      </c>
      <c r="K229">
        <v>48.869999</v>
      </c>
      <c r="L229">
        <v>83.839995999999999</v>
      </c>
      <c r="M229">
        <v>65.690002000000007</v>
      </c>
      <c r="N229">
        <v>2673.45</v>
      </c>
      <c r="O229">
        <f t="shared" si="19"/>
        <v>2018</v>
      </c>
      <c r="P229">
        <f t="shared" si="20"/>
        <v>11</v>
      </c>
      <c r="Q229">
        <f t="shared" si="21"/>
        <v>26</v>
      </c>
    </row>
    <row r="230" spans="1:30" hidden="1" x14ac:dyDescent="0.3">
      <c r="A230" s="1">
        <v>43431</v>
      </c>
      <c r="B230">
        <v>43.560001</v>
      </c>
      <c r="C230">
        <v>212.529999</v>
      </c>
      <c r="D230">
        <v>77.050003000000004</v>
      </c>
      <c r="E230">
        <v>95.040001000000004</v>
      </c>
      <c r="F230">
        <v>27.74</v>
      </c>
      <c r="G230">
        <v>113.900002</v>
      </c>
      <c r="H230">
        <v>79.070999</v>
      </c>
      <c r="I230">
        <v>109.720001</v>
      </c>
      <c r="J230">
        <v>173.220001</v>
      </c>
      <c r="K230">
        <v>49.369999</v>
      </c>
      <c r="L230">
        <v>85.050003000000004</v>
      </c>
      <c r="M230">
        <v>66.080001999999993</v>
      </c>
      <c r="N230">
        <v>2682.17</v>
      </c>
      <c r="O230">
        <f t="shared" si="19"/>
        <v>2018</v>
      </c>
      <c r="P230">
        <f t="shared" si="20"/>
        <v>11</v>
      </c>
      <c r="Q230">
        <f t="shared" si="21"/>
        <v>27</v>
      </c>
    </row>
    <row r="231" spans="1:30" hidden="1" x14ac:dyDescent="0.3">
      <c r="A231" s="1">
        <v>43432</v>
      </c>
      <c r="B231">
        <v>45.235000999999997</v>
      </c>
      <c r="C231">
        <v>217.5</v>
      </c>
      <c r="D231">
        <v>78.449996999999996</v>
      </c>
      <c r="E231">
        <v>97.459998999999996</v>
      </c>
      <c r="F231">
        <v>28.43</v>
      </c>
      <c r="G231">
        <v>116.099998</v>
      </c>
      <c r="H231">
        <v>83.887496999999996</v>
      </c>
      <c r="I231">
        <v>110.94000200000001</v>
      </c>
      <c r="J231">
        <v>177.429993</v>
      </c>
      <c r="K231">
        <v>49.709999000000003</v>
      </c>
      <c r="L231">
        <v>86.389999000000003</v>
      </c>
      <c r="M231">
        <v>66.819999999999993</v>
      </c>
      <c r="N231">
        <v>2743.79</v>
      </c>
      <c r="O231">
        <f t="shared" si="19"/>
        <v>2018</v>
      </c>
      <c r="P231">
        <f t="shared" si="20"/>
        <v>11</v>
      </c>
      <c r="Q231">
        <f t="shared" si="21"/>
        <v>28</v>
      </c>
    </row>
    <row r="232" spans="1:30" hidden="1" x14ac:dyDescent="0.3">
      <c r="A232" s="1">
        <v>43433</v>
      </c>
      <c r="B232">
        <v>44.887501</v>
      </c>
      <c r="C232">
        <v>217.699997</v>
      </c>
      <c r="D232">
        <v>79.059997999999993</v>
      </c>
      <c r="E232">
        <v>97.290001000000004</v>
      </c>
      <c r="F232">
        <v>28.040001</v>
      </c>
      <c r="G232">
        <v>116.610001</v>
      </c>
      <c r="H232">
        <v>83.678496999999993</v>
      </c>
      <c r="I232">
        <v>110.05999799999999</v>
      </c>
      <c r="J232">
        <v>175.66000399999999</v>
      </c>
      <c r="K232">
        <v>48.98</v>
      </c>
      <c r="L232">
        <v>86.959998999999996</v>
      </c>
      <c r="M232">
        <v>66.879997000000003</v>
      </c>
      <c r="N232">
        <v>2737.8</v>
      </c>
      <c r="O232">
        <f t="shared" si="19"/>
        <v>2018</v>
      </c>
      <c r="P232">
        <f t="shared" si="20"/>
        <v>11</v>
      </c>
      <c r="Q232">
        <f t="shared" si="21"/>
        <v>29</v>
      </c>
    </row>
    <row r="233" spans="1:30" hidden="1" x14ac:dyDescent="0.3">
      <c r="A233" s="1">
        <v>43434</v>
      </c>
      <c r="B233">
        <v>44.645000000000003</v>
      </c>
      <c r="C233">
        <v>218.240005</v>
      </c>
      <c r="D233">
        <v>79.5</v>
      </c>
      <c r="E233">
        <v>97.650002000000001</v>
      </c>
      <c r="F233">
        <v>28.4</v>
      </c>
      <c r="G233">
        <v>115.489998</v>
      </c>
      <c r="H233">
        <v>84.508499</v>
      </c>
      <c r="I233">
        <v>111.19000200000001</v>
      </c>
      <c r="J233">
        <v>180.320007</v>
      </c>
      <c r="K233">
        <v>50.400002000000001</v>
      </c>
      <c r="L233">
        <v>86.529999000000004</v>
      </c>
      <c r="M233">
        <v>66.720000999999996</v>
      </c>
      <c r="N233">
        <v>2760.17</v>
      </c>
      <c r="O233">
        <f t="shared" si="19"/>
        <v>2018</v>
      </c>
      <c r="P233">
        <f t="shared" si="20"/>
        <v>11</v>
      </c>
      <c r="Q233">
        <f t="shared" si="21"/>
        <v>30</v>
      </c>
    </row>
    <row r="234" spans="1:30" x14ac:dyDescent="0.3">
      <c r="A234" s="1">
        <v>43437</v>
      </c>
      <c r="B234">
        <v>46.205002</v>
      </c>
      <c r="C234">
        <v>220.80999800000001</v>
      </c>
      <c r="D234">
        <v>81.220000999999996</v>
      </c>
      <c r="E234">
        <v>98.75</v>
      </c>
      <c r="F234">
        <v>28.540001</v>
      </c>
      <c r="G234">
        <v>115.739998</v>
      </c>
      <c r="H234">
        <v>88.617996000000005</v>
      </c>
      <c r="I234">
        <v>112.239998</v>
      </c>
      <c r="J234">
        <v>181.740005</v>
      </c>
      <c r="K234">
        <v>49.689999</v>
      </c>
      <c r="L234">
        <v>87.080001999999993</v>
      </c>
      <c r="M234">
        <v>67.5</v>
      </c>
      <c r="N234">
        <v>2790.37</v>
      </c>
      <c r="O234">
        <f t="shared" si="19"/>
        <v>2018</v>
      </c>
      <c r="P234">
        <f t="shared" si="20"/>
        <v>12</v>
      </c>
      <c r="Q234">
        <f t="shared" si="21"/>
        <v>3</v>
      </c>
      <c r="R234">
        <f>B234</f>
        <v>46.205002</v>
      </c>
      <c r="S234">
        <f t="shared" ref="S234:AB234" si="23">C234</f>
        <v>220.80999800000001</v>
      </c>
      <c r="T234">
        <f t="shared" si="23"/>
        <v>81.220000999999996</v>
      </c>
      <c r="U234">
        <f t="shared" si="23"/>
        <v>98.75</v>
      </c>
      <c r="V234">
        <f t="shared" si="23"/>
        <v>28.540001</v>
      </c>
      <c r="W234">
        <f t="shared" si="23"/>
        <v>115.739998</v>
      </c>
      <c r="X234">
        <f t="shared" si="23"/>
        <v>88.617996000000005</v>
      </c>
      <c r="Y234">
        <f t="shared" si="23"/>
        <v>112.239998</v>
      </c>
      <c r="Z234">
        <f t="shared" si="23"/>
        <v>181.740005</v>
      </c>
      <c r="AA234">
        <f t="shared" si="23"/>
        <v>49.689999</v>
      </c>
      <c r="AB234">
        <f t="shared" si="23"/>
        <v>87.080001999999993</v>
      </c>
      <c r="AC234">
        <f>M234</f>
        <v>67.5</v>
      </c>
      <c r="AD234">
        <f>N234</f>
        <v>2790.37</v>
      </c>
    </row>
    <row r="235" spans="1:30" hidden="1" x14ac:dyDescent="0.3">
      <c r="A235" s="1">
        <v>43438</v>
      </c>
      <c r="B235">
        <v>44.172500999999997</v>
      </c>
      <c r="C235">
        <v>210.11999499999999</v>
      </c>
      <c r="D235">
        <v>79.430000000000007</v>
      </c>
      <c r="E235">
        <v>95.809997999999993</v>
      </c>
      <c r="F235">
        <v>26.99</v>
      </c>
      <c r="G235">
        <v>112.870003</v>
      </c>
      <c r="H235">
        <v>83.419998000000007</v>
      </c>
      <c r="I235">
        <v>107.230003</v>
      </c>
      <c r="J235">
        <v>175.300003</v>
      </c>
      <c r="K235">
        <v>49.580002</v>
      </c>
      <c r="L235">
        <v>85.43</v>
      </c>
      <c r="M235">
        <v>66.650002000000001</v>
      </c>
      <c r="N235">
        <v>2700.06</v>
      </c>
      <c r="O235">
        <f t="shared" si="19"/>
        <v>2018</v>
      </c>
      <c r="P235">
        <f t="shared" si="20"/>
        <v>12</v>
      </c>
      <c r="Q235">
        <f t="shared" si="21"/>
        <v>4</v>
      </c>
    </row>
    <row r="236" spans="1:30" hidden="1" x14ac:dyDescent="0.3">
      <c r="A236" s="1">
        <v>43440</v>
      </c>
      <c r="B236">
        <v>43.68</v>
      </c>
      <c r="C236">
        <v>207.96000699999999</v>
      </c>
      <c r="D236">
        <v>78.389999000000003</v>
      </c>
      <c r="E236">
        <v>94.769997000000004</v>
      </c>
      <c r="F236">
        <v>26.280000999999999</v>
      </c>
      <c r="G236">
        <v>114.33000199999999</v>
      </c>
      <c r="H236">
        <v>84.959502999999998</v>
      </c>
      <c r="I236">
        <v>105.19000200000001</v>
      </c>
      <c r="J236">
        <v>175.96000699999999</v>
      </c>
      <c r="K236">
        <v>49.380001</v>
      </c>
      <c r="L236">
        <v>85.290001000000004</v>
      </c>
      <c r="M236">
        <v>66.550003000000004</v>
      </c>
      <c r="N236">
        <v>2695.95</v>
      </c>
      <c r="O236">
        <f t="shared" si="19"/>
        <v>2018</v>
      </c>
      <c r="P236">
        <f t="shared" si="20"/>
        <v>12</v>
      </c>
      <c r="Q236">
        <f t="shared" si="21"/>
        <v>6</v>
      </c>
    </row>
    <row r="237" spans="1:30" hidden="1" x14ac:dyDescent="0.3">
      <c r="A237" s="1">
        <v>43441</v>
      </c>
      <c r="B237">
        <v>42.122501</v>
      </c>
      <c r="C237">
        <v>204.88000500000001</v>
      </c>
      <c r="D237">
        <v>77.639999000000003</v>
      </c>
      <c r="E237">
        <v>93.190002000000007</v>
      </c>
      <c r="F237">
        <v>25.43</v>
      </c>
      <c r="G237">
        <v>111.980003</v>
      </c>
      <c r="H237">
        <v>81.456496999999999</v>
      </c>
      <c r="I237">
        <v>103.290001</v>
      </c>
      <c r="J237">
        <v>172.78999300000001</v>
      </c>
      <c r="K237">
        <v>49.09</v>
      </c>
      <c r="L237">
        <v>84.559997999999993</v>
      </c>
      <c r="M237">
        <v>65.470000999999996</v>
      </c>
      <c r="N237">
        <v>2633.08</v>
      </c>
      <c r="O237">
        <f t="shared" si="19"/>
        <v>2018</v>
      </c>
      <c r="P237">
        <f t="shared" si="20"/>
        <v>12</v>
      </c>
      <c r="Q237">
        <f t="shared" si="21"/>
        <v>7</v>
      </c>
    </row>
    <row r="238" spans="1:30" hidden="1" x14ac:dyDescent="0.3">
      <c r="A238" s="1">
        <v>43444</v>
      </c>
      <c r="B238">
        <v>42.400002000000001</v>
      </c>
      <c r="C238">
        <v>203.259995</v>
      </c>
      <c r="D238">
        <v>76.540001000000004</v>
      </c>
      <c r="E238">
        <v>93.940002000000007</v>
      </c>
      <c r="F238">
        <v>24.76</v>
      </c>
      <c r="G238">
        <v>111.860001</v>
      </c>
      <c r="H238">
        <v>82.051497999999995</v>
      </c>
      <c r="I238">
        <v>101.360001</v>
      </c>
      <c r="J238">
        <v>171.69000199999999</v>
      </c>
      <c r="K238">
        <v>49.240001999999997</v>
      </c>
      <c r="L238">
        <v>84.220000999999996</v>
      </c>
      <c r="M238">
        <v>65.489998</v>
      </c>
      <c r="N238">
        <v>2637.72</v>
      </c>
      <c r="O238">
        <f t="shared" si="19"/>
        <v>2018</v>
      </c>
      <c r="P238">
        <f t="shared" si="20"/>
        <v>12</v>
      </c>
      <c r="Q238">
        <f t="shared" si="21"/>
        <v>10</v>
      </c>
    </row>
    <row r="239" spans="1:30" hidden="1" x14ac:dyDescent="0.3">
      <c r="A239" s="1">
        <v>43445</v>
      </c>
      <c r="B239">
        <v>42.157501000000003</v>
      </c>
      <c r="C239">
        <v>202.279999</v>
      </c>
      <c r="D239">
        <v>76.680000000000007</v>
      </c>
      <c r="E239">
        <v>93.849997999999999</v>
      </c>
      <c r="F239">
        <v>24.58</v>
      </c>
      <c r="G239">
        <v>111.970001</v>
      </c>
      <c r="H239">
        <v>82.162002999999999</v>
      </c>
      <c r="I239">
        <v>100.370003</v>
      </c>
      <c r="J239">
        <v>172.21000699999999</v>
      </c>
      <c r="K239">
        <v>49.540000999999997</v>
      </c>
      <c r="L239">
        <v>84.330001999999993</v>
      </c>
      <c r="M239">
        <v>65.919998000000007</v>
      </c>
      <c r="N239">
        <v>2636.78</v>
      </c>
      <c r="O239">
        <f t="shared" si="19"/>
        <v>2018</v>
      </c>
      <c r="P239">
        <f t="shared" si="20"/>
        <v>12</v>
      </c>
      <c r="Q239">
        <f t="shared" si="21"/>
        <v>11</v>
      </c>
    </row>
    <row r="240" spans="1:30" hidden="1" x14ac:dyDescent="0.3">
      <c r="A240" s="1">
        <v>43446</v>
      </c>
      <c r="B240">
        <v>42.275002000000001</v>
      </c>
      <c r="C240">
        <v>202.479996</v>
      </c>
      <c r="D240">
        <v>76.019997000000004</v>
      </c>
      <c r="E240">
        <v>93.110000999999997</v>
      </c>
      <c r="F240">
        <v>24.52</v>
      </c>
      <c r="G240">
        <v>112.209999</v>
      </c>
      <c r="H240">
        <v>83.177002000000002</v>
      </c>
      <c r="I240">
        <v>101.019997</v>
      </c>
      <c r="J240">
        <v>174.21000699999999</v>
      </c>
      <c r="K240">
        <v>49.220001000000003</v>
      </c>
      <c r="L240">
        <v>83.82</v>
      </c>
      <c r="M240">
        <v>66.129997000000003</v>
      </c>
      <c r="N240">
        <v>2651.07</v>
      </c>
      <c r="O240">
        <f t="shared" si="19"/>
        <v>2018</v>
      </c>
      <c r="P240">
        <f t="shared" si="20"/>
        <v>12</v>
      </c>
      <c r="Q240">
        <f t="shared" si="21"/>
        <v>12</v>
      </c>
    </row>
    <row r="241" spans="1:30" hidden="1" x14ac:dyDescent="0.3">
      <c r="A241" s="1">
        <v>43447</v>
      </c>
      <c r="B241">
        <v>42.737499</v>
      </c>
      <c r="C241">
        <v>202.41999799999999</v>
      </c>
      <c r="D241">
        <v>76.980002999999996</v>
      </c>
      <c r="E241">
        <v>92.959998999999996</v>
      </c>
      <c r="F241">
        <v>24.4</v>
      </c>
      <c r="G241">
        <v>113.389999</v>
      </c>
      <c r="H241">
        <v>82.918998999999999</v>
      </c>
      <c r="I241">
        <v>101.120003</v>
      </c>
      <c r="J241">
        <v>173.86999499999999</v>
      </c>
      <c r="K241">
        <v>49.470001000000003</v>
      </c>
      <c r="L241">
        <v>84.339995999999999</v>
      </c>
      <c r="M241">
        <v>66.910004000000001</v>
      </c>
      <c r="N241">
        <v>2650.54</v>
      </c>
      <c r="O241">
        <f t="shared" si="19"/>
        <v>2018</v>
      </c>
      <c r="P241">
        <f t="shared" si="20"/>
        <v>12</v>
      </c>
      <c r="Q241">
        <f t="shared" si="21"/>
        <v>13</v>
      </c>
    </row>
    <row r="242" spans="1:30" hidden="1" x14ac:dyDescent="0.3">
      <c r="A242" s="1">
        <v>43448</v>
      </c>
      <c r="B242">
        <v>41.369999</v>
      </c>
      <c r="C242">
        <v>200</v>
      </c>
      <c r="D242">
        <v>75.580001999999993</v>
      </c>
      <c r="E242">
        <v>91.849997999999999</v>
      </c>
      <c r="F242">
        <v>24.48</v>
      </c>
      <c r="G242">
        <v>112.199997</v>
      </c>
      <c r="H242">
        <v>79.595496999999995</v>
      </c>
      <c r="I242">
        <v>100.290001</v>
      </c>
      <c r="J242">
        <v>172.28999300000001</v>
      </c>
      <c r="K242">
        <v>49.34</v>
      </c>
      <c r="L242">
        <v>82.5</v>
      </c>
      <c r="M242">
        <v>65.339995999999999</v>
      </c>
      <c r="N242">
        <v>2599.9499999999998</v>
      </c>
      <c r="O242">
        <f t="shared" si="19"/>
        <v>2018</v>
      </c>
      <c r="P242">
        <f t="shared" si="20"/>
        <v>12</v>
      </c>
      <c r="Q242">
        <f t="shared" si="21"/>
        <v>14</v>
      </c>
    </row>
    <row r="243" spans="1:30" hidden="1" x14ac:dyDescent="0.3">
      <c r="A243" s="1">
        <v>43451</v>
      </c>
      <c r="B243">
        <v>40.985000999999997</v>
      </c>
      <c r="C243">
        <v>197.91999799999999</v>
      </c>
      <c r="D243">
        <v>74.040001000000004</v>
      </c>
      <c r="E243">
        <v>90.769997000000004</v>
      </c>
      <c r="F243">
        <v>24.469999000000001</v>
      </c>
      <c r="G243">
        <v>110.620003</v>
      </c>
      <c r="H243">
        <v>76.045501999999999</v>
      </c>
      <c r="I243">
        <v>99.010002</v>
      </c>
      <c r="J243">
        <v>167.970001</v>
      </c>
      <c r="K243">
        <v>48.330002</v>
      </c>
      <c r="L243">
        <v>81.400002000000001</v>
      </c>
      <c r="M243">
        <v>64.470000999999996</v>
      </c>
      <c r="N243">
        <v>2545.94</v>
      </c>
      <c r="O243">
        <f t="shared" si="19"/>
        <v>2018</v>
      </c>
      <c r="P243">
        <f t="shared" si="20"/>
        <v>12</v>
      </c>
      <c r="Q243">
        <f t="shared" si="21"/>
        <v>17</v>
      </c>
    </row>
    <row r="244" spans="1:30" hidden="1" x14ac:dyDescent="0.3">
      <c r="A244" s="1">
        <v>43452</v>
      </c>
      <c r="B244">
        <v>41.517502</v>
      </c>
      <c r="C244">
        <v>196.520004</v>
      </c>
      <c r="D244">
        <v>72</v>
      </c>
      <c r="E244">
        <v>91.080001999999993</v>
      </c>
      <c r="F244">
        <v>24.469999000000001</v>
      </c>
      <c r="G244">
        <v>109.449997</v>
      </c>
      <c r="H244">
        <v>77.573997000000006</v>
      </c>
      <c r="I244">
        <v>98.540001000000004</v>
      </c>
      <c r="J244">
        <v>170.03999300000001</v>
      </c>
      <c r="K244">
        <v>48.32</v>
      </c>
      <c r="L244">
        <v>75.169998000000007</v>
      </c>
      <c r="M244">
        <v>64.919998000000007</v>
      </c>
      <c r="N244">
        <v>2546.16</v>
      </c>
      <c r="O244">
        <f t="shared" si="19"/>
        <v>2018</v>
      </c>
      <c r="P244">
        <f t="shared" si="20"/>
        <v>12</v>
      </c>
      <c r="Q244">
        <f t="shared" si="21"/>
        <v>18</v>
      </c>
    </row>
    <row r="245" spans="1:30" hidden="1" x14ac:dyDescent="0.3">
      <c r="A245" s="1">
        <v>43453</v>
      </c>
      <c r="B245">
        <v>40.222499999999997</v>
      </c>
      <c r="C245">
        <v>195.16999799999999</v>
      </c>
      <c r="D245">
        <v>70.779999000000004</v>
      </c>
      <c r="E245">
        <v>90.550003000000004</v>
      </c>
      <c r="F245">
        <v>24.18</v>
      </c>
      <c r="G245">
        <v>109.220001</v>
      </c>
      <c r="H245">
        <v>74.753997999999996</v>
      </c>
      <c r="I245">
        <v>97.290001000000004</v>
      </c>
      <c r="J245">
        <v>167.55999800000001</v>
      </c>
      <c r="K245">
        <v>47.900002000000001</v>
      </c>
      <c r="L245">
        <v>72.040001000000004</v>
      </c>
      <c r="M245">
        <v>64.059997999999993</v>
      </c>
      <c r="N245">
        <v>2506.96</v>
      </c>
      <c r="O245">
        <f t="shared" si="19"/>
        <v>2018</v>
      </c>
      <c r="P245">
        <f t="shared" si="20"/>
        <v>12</v>
      </c>
      <c r="Q245">
        <f t="shared" si="21"/>
        <v>19</v>
      </c>
    </row>
    <row r="246" spans="1:30" hidden="1" x14ac:dyDescent="0.3">
      <c r="A246" s="1">
        <v>43454</v>
      </c>
      <c r="B246">
        <v>39.207500000000003</v>
      </c>
      <c r="C246">
        <v>193.58000200000001</v>
      </c>
      <c r="D246">
        <v>68.629997000000003</v>
      </c>
      <c r="E246">
        <v>87.279999000000004</v>
      </c>
      <c r="F246">
        <v>24.110001</v>
      </c>
      <c r="G246">
        <v>107</v>
      </c>
      <c r="H246">
        <v>73.041495999999995</v>
      </c>
      <c r="I246">
        <v>96.449996999999996</v>
      </c>
      <c r="J246">
        <v>164.16000399999999</v>
      </c>
      <c r="K246">
        <v>47.540000999999997</v>
      </c>
      <c r="L246">
        <v>69.080001999999993</v>
      </c>
      <c r="M246">
        <v>62.150002000000001</v>
      </c>
      <c r="N246">
        <v>2467.42</v>
      </c>
      <c r="O246">
        <f t="shared" si="19"/>
        <v>2018</v>
      </c>
      <c r="P246">
        <f t="shared" si="20"/>
        <v>12</v>
      </c>
      <c r="Q246">
        <f t="shared" si="21"/>
        <v>20</v>
      </c>
    </row>
    <row r="247" spans="1:30" hidden="1" x14ac:dyDescent="0.3">
      <c r="A247" s="1">
        <v>43455</v>
      </c>
      <c r="B247">
        <v>37.682499</v>
      </c>
      <c r="C247">
        <v>192.10000600000001</v>
      </c>
      <c r="D247">
        <v>68.120002999999997</v>
      </c>
      <c r="E247">
        <v>87.129997000000003</v>
      </c>
      <c r="F247">
        <v>23.370000999999998</v>
      </c>
      <c r="G247">
        <v>104.220001</v>
      </c>
      <c r="H247">
        <v>68.872497999999993</v>
      </c>
      <c r="I247">
        <v>94.169998000000007</v>
      </c>
      <c r="J247">
        <v>160.479996</v>
      </c>
      <c r="K247">
        <v>47.57</v>
      </c>
      <c r="L247">
        <v>66.209998999999996</v>
      </c>
      <c r="M247">
        <v>61.389999000000003</v>
      </c>
      <c r="N247">
        <v>2416.62</v>
      </c>
      <c r="O247">
        <f t="shared" si="19"/>
        <v>2018</v>
      </c>
      <c r="P247">
        <f t="shared" si="20"/>
        <v>12</v>
      </c>
      <c r="Q247">
        <f t="shared" si="21"/>
        <v>21</v>
      </c>
    </row>
    <row r="248" spans="1:30" hidden="1" x14ac:dyDescent="0.3">
      <c r="A248" s="1">
        <v>43458</v>
      </c>
      <c r="B248">
        <v>36.707500000000003</v>
      </c>
      <c r="C248">
        <v>187.759995</v>
      </c>
      <c r="D248">
        <v>65.510002</v>
      </c>
      <c r="E248">
        <v>85.82</v>
      </c>
      <c r="F248">
        <v>22.73</v>
      </c>
      <c r="G248">
        <v>100.349998</v>
      </c>
      <c r="H248">
        <v>67.197997999999998</v>
      </c>
      <c r="I248">
        <v>92.139999000000003</v>
      </c>
      <c r="J248">
        <v>158.13999899999999</v>
      </c>
      <c r="K248">
        <v>45.959999000000003</v>
      </c>
      <c r="L248">
        <v>65.970000999999996</v>
      </c>
      <c r="M248">
        <v>60.560001</v>
      </c>
      <c r="N248">
        <v>2351.1</v>
      </c>
      <c r="O248">
        <f t="shared" si="19"/>
        <v>2018</v>
      </c>
      <c r="P248">
        <f t="shared" si="20"/>
        <v>12</v>
      </c>
      <c r="Q248">
        <f t="shared" si="21"/>
        <v>24</v>
      </c>
    </row>
    <row r="249" spans="1:30" hidden="1" x14ac:dyDescent="0.3">
      <c r="A249" s="1">
        <v>43460</v>
      </c>
      <c r="B249">
        <v>39.292499999999997</v>
      </c>
      <c r="C249">
        <v>197.570007</v>
      </c>
      <c r="D249">
        <v>68.639999000000003</v>
      </c>
      <c r="E249">
        <v>90.410004000000001</v>
      </c>
      <c r="F249">
        <v>24.110001</v>
      </c>
      <c r="G249">
        <v>105.83000199999999</v>
      </c>
      <c r="H249">
        <v>73.544998000000007</v>
      </c>
      <c r="I249">
        <v>95.959998999999996</v>
      </c>
      <c r="J249">
        <v>168.279999</v>
      </c>
      <c r="K249">
        <v>46.939999</v>
      </c>
      <c r="L249">
        <v>66.860000999999997</v>
      </c>
      <c r="M249">
        <v>63.080002</v>
      </c>
      <c r="N249">
        <v>2467.6999999999998</v>
      </c>
      <c r="O249">
        <f t="shared" si="19"/>
        <v>2018</v>
      </c>
      <c r="P249">
        <f t="shared" si="20"/>
        <v>12</v>
      </c>
      <c r="Q249">
        <f t="shared" si="21"/>
        <v>26</v>
      </c>
    </row>
    <row r="250" spans="1:30" hidden="1" x14ac:dyDescent="0.3">
      <c r="A250" s="1">
        <v>43461</v>
      </c>
      <c r="B250">
        <v>39.037497999999999</v>
      </c>
      <c r="C250">
        <v>200.11999499999999</v>
      </c>
      <c r="D250">
        <v>68.940002000000007</v>
      </c>
      <c r="E250">
        <v>91.589995999999999</v>
      </c>
      <c r="F250">
        <v>24.370000999999998</v>
      </c>
      <c r="G250">
        <v>106.519997</v>
      </c>
      <c r="H250">
        <v>73.082001000000005</v>
      </c>
      <c r="I250">
        <v>97.040001000000004</v>
      </c>
      <c r="J250">
        <v>170.320007</v>
      </c>
      <c r="K250">
        <v>47.529998999999997</v>
      </c>
      <c r="L250">
        <v>66.680000000000007</v>
      </c>
      <c r="M250">
        <v>63.200001</v>
      </c>
      <c r="N250">
        <v>2488.83</v>
      </c>
      <c r="O250">
        <f t="shared" si="19"/>
        <v>2018</v>
      </c>
      <c r="P250">
        <f t="shared" si="20"/>
        <v>12</v>
      </c>
      <c r="Q250">
        <f t="shared" si="21"/>
        <v>27</v>
      </c>
    </row>
    <row r="251" spans="1:30" hidden="1" x14ac:dyDescent="0.3">
      <c r="A251" s="1">
        <v>43462</v>
      </c>
      <c r="B251">
        <v>39.057499</v>
      </c>
      <c r="C251">
        <v>202.08000200000001</v>
      </c>
      <c r="D251">
        <v>68.169998000000007</v>
      </c>
      <c r="E251">
        <v>92.129997000000003</v>
      </c>
      <c r="F251">
        <v>24.389999</v>
      </c>
      <c r="G251">
        <v>107.300003</v>
      </c>
      <c r="H251">
        <v>73.901000999999994</v>
      </c>
      <c r="I251">
        <v>96.830001999999993</v>
      </c>
      <c r="J251">
        <v>170.220001</v>
      </c>
      <c r="K251">
        <v>47.200001</v>
      </c>
      <c r="L251">
        <v>67.269997000000004</v>
      </c>
      <c r="M251">
        <v>63.389999000000003</v>
      </c>
      <c r="N251">
        <v>2485.7399999999998</v>
      </c>
      <c r="O251">
        <f t="shared" si="19"/>
        <v>2018</v>
      </c>
      <c r="P251">
        <f t="shared" si="20"/>
        <v>12</v>
      </c>
      <c r="Q251">
        <f t="shared" si="21"/>
        <v>28</v>
      </c>
    </row>
    <row r="252" spans="1:30" hidden="1" x14ac:dyDescent="0.3">
      <c r="A252" s="1">
        <v>43465</v>
      </c>
      <c r="B252">
        <v>39.435001</v>
      </c>
      <c r="C252">
        <v>204.179993</v>
      </c>
      <c r="D252">
        <v>68.190002000000007</v>
      </c>
      <c r="E252">
        <v>93.150002000000001</v>
      </c>
      <c r="F252">
        <v>24.639999</v>
      </c>
      <c r="G252">
        <v>109.650002</v>
      </c>
      <c r="H252">
        <v>75.098502999999994</v>
      </c>
      <c r="I252">
        <v>97.620002999999997</v>
      </c>
      <c r="J252">
        <v>171.820007</v>
      </c>
      <c r="K252">
        <v>47.349997999999999</v>
      </c>
      <c r="L252">
        <v>66.760002</v>
      </c>
      <c r="M252">
        <v>64.400002000000001</v>
      </c>
      <c r="N252">
        <v>2506.85</v>
      </c>
      <c r="O252">
        <f t="shared" si="19"/>
        <v>2018</v>
      </c>
      <c r="P252">
        <f t="shared" si="20"/>
        <v>12</v>
      </c>
      <c r="Q252">
        <f t="shared" si="21"/>
        <v>31</v>
      </c>
    </row>
    <row r="253" spans="1:30" x14ac:dyDescent="0.3">
      <c r="A253" s="1">
        <v>43467</v>
      </c>
      <c r="B253">
        <v>39.479999999999997</v>
      </c>
      <c r="C253">
        <v>202.800003</v>
      </c>
      <c r="D253">
        <v>69.690002000000007</v>
      </c>
      <c r="E253">
        <v>93.339995999999999</v>
      </c>
      <c r="F253">
        <v>24.959999</v>
      </c>
      <c r="G253">
        <v>108.970001</v>
      </c>
      <c r="H253">
        <v>76.956496999999999</v>
      </c>
      <c r="I253">
        <v>99.309997999999993</v>
      </c>
      <c r="J253">
        <v>172.41000399999999</v>
      </c>
      <c r="K253">
        <v>46.93</v>
      </c>
      <c r="L253">
        <v>67.309997999999993</v>
      </c>
      <c r="M253">
        <v>64.319999999999993</v>
      </c>
      <c r="N253">
        <v>2510.0300000000002</v>
      </c>
      <c r="O253">
        <f t="shared" si="19"/>
        <v>2019</v>
      </c>
      <c r="P253">
        <f t="shared" si="20"/>
        <v>1</v>
      </c>
      <c r="Q253">
        <f t="shared" si="21"/>
        <v>2</v>
      </c>
      <c r="R253">
        <f>B253</f>
        <v>39.479999999999997</v>
      </c>
      <c r="S253">
        <f t="shared" ref="S253:AB253" si="24">C253</f>
        <v>202.800003</v>
      </c>
      <c r="T253">
        <f t="shared" si="24"/>
        <v>69.690002000000007</v>
      </c>
      <c r="U253">
        <f t="shared" si="24"/>
        <v>93.339995999999999</v>
      </c>
      <c r="V253">
        <f t="shared" si="24"/>
        <v>24.959999</v>
      </c>
      <c r="W253">
        <f t="shared" si="24"/>
        <v>108.970001</v>
      </c>
      <c r="X253">
        <f t="shared" si="24"/>
        <v>76.956496999999999</v>
      </c>
      <c r="Y253">
        <f t="shared" si="24"/>
        <v>99.309997999999993</v>
      </c>
      <c r="Z253">
        <f t="shared" si="24"/>
        <v>172.41000399999999</v>
      </c>
      <c r="AA253">
        <f t="shared" si="24"/>
        <v>46.93</v>
      </c>
      <c r="AB253">
        <f t="shared" si="24"/>
        <v>67.309997999999993</v>
      </c>
      <c r="AC253">
        <f>M253</f>
        <v>64.319999999999993</v>
      </c>
      <c r="AD253">
        <f>N253</f>
        <v>2510.0300000000002</v>
      </c>
    </row>
    <row r="254" spans="1:30" hidden="1" x14ac:dyDescent="0.3">
      <c r="A254" s="1">
        <v>43468</v>
      </c>
      <c r="B254">
        <v>35.547500999999997</v>
      </c>
      <c r="C254">
        <v>191.66000399999999</v>
      </c>
      <c r="D254">
        <v>68.620002999999997</v>
      </c>
      <c r="E254">
        <v>92.860000999999997</v>
      </c>
      <c r="F254">
        <v>24.559999000000001</v>
      </c>
      <c r="G254">
        <v>106.33000199999999</v>
      </c>
      <c r="H254">
        <v>75.013999999999996</v>
      </c>
      <c r="I254">
        <v>97.110000999999997</v>
      </c>
      <c r="J254">
        <v>168.61000100000001</v>
      </c>
      <c r="K254">
        <v>46.639999000000003</v>
      </c>
      <c r="L254">
        <v>66.440002000000007</v>
      </c>
      <c r="M254">
        <v>61.529998999999997</v>
      </c>
      <c r="N254">
        <v>2447.89</v>
      </c>
      <c r="O254">
        <f t="shared" si="19"/>
        <v>2019</v>
      </c>
      <c r="P254">
        <f t="shared" si="20"/>
        <v>1</v>
      </c>
      <c r="Q254">
        <f t="shared" si="21"/>
        <v>3</v>
      </c>
    </row>
    <row r="255" spans="1:30" hidden="1" x14ac:dyDescent="0.3">
      <c r="A255" s="1">
        <v>43469</v>
      </c>
      <c r="B255">
        <v>37.064999</v>
      </c>
      <c r="C255">
        <v>195.199997</v>
      </c>
      <c r="D255">
        <v>71.150002000000001</v>
      </c>
      <c r="E255">
        <v>93.440002000000007</v>
      </c>
      <c r="F255">
        <v>25.58</v>
      </c>
      <c r="G255">
        <v>109.610001</v>
      </c>
      <c r="H255">
        <v>78.769501000000005</v>
      </c>
      <c r="I255">
        <v>100.69000200000001</v>
      </c>
      <c r="J255">
        <v>173.61999499999999</v>
      </c>
      <c r="K255">
        <v>47.57</v>
      </c>
      <c r="L255">
        <v>69.550003000000004</v>
      </c>
      <c r="M255">
        <v>63.57</v>
      </c>
      <c r="N255">
        <v>2531.94</v>
      </c>
      <c r="O255">
        <f t="shared" si="19"/>
        <v>2019</v>
      </c>
      <c r="P255">
        <f t="shared" si="20"/>
        <v>1</v>
      </c>
      <c r="Q255">
        <f t="shared" si="21"/>
        <v>4</v>
      </c>
    </row>
    <row r="256" spans="1:30" hidden="1" x14ac:dyDescent="0.3">
      <c r="A256" s="1">
        <v>43472</v>
      </c>
      <c r="B256">
        <v>36.982498</v>
      </c>
      <c r="C256">
        <v>196.91000399999999</v>
      </c>
      <c r="D256">
        <v>71.519997000000004</v>
      </c>
      <c r="E256">
        <v>94.540001000000004</v>
      </c>
      <c r="F256">
        <v>25.559999000000001</v>
      </c>
      <c r="G256">
        <v>110.55999799999999</v>
      </c>
      <c r="H256">
        <v>81.475502000000006</v>
      </c>
      <c r="I256">
        <v>100.760002</v>
      </c>
      <c r="J256">
        <v>177.03999300000001</v>
      </c>
      <c r="K256">
        <v>46.950001</v>
      </c>
      <c r="L256">
        <v>67.419998000000007</v>
      </c>
      <c r="M256">
        <v>63.57</v>
      </c>
      <c r="N256">
        <v>2549.69</v>
      </c>
      <c r="O256">
        <f t="shared" si="19"/>
        <v>2019</v>
      </c>
      <c r="P256">
        <f t="shared" si="20"/>
        <v>1</v>
      </c>
      <c r="Q256">
        <f t="shared" si="21"/>
        <v>7</v>
      </c>
    </row>
    <row r="257" spans="1:17" hidden="1" x14ac:dyDescent="0.3">
      <c r="A257" s="1">
        <v>43473</v>
      </c>
      <c r="B257">
        <v>37.6875</v>
      </c>
      <c r="C257">
        <v>196.30999800000001</v>
      </c>
      <c r="D257">
        <v>72.040001000000004</v>
      </c>
      <c r="E257">
        <v>95.199996999999996</v>
      </c>
      <c r="F257">
        <v>25.51</v>
      </c>
      <c r="G257">
        <v>111.41999800000001</v>
      </c>
      <c r="H257">
        <v>82.829002000000003</v>
      </c>
      <c r="I257">
        <v>100.57</v>
      </c>
      <c r="J257">
        <v>177.88999899999999</v>
      </c>
      <c r="K257">
        <v>47.48</v>
      </c>
      <c r="L257">
        <v>67.870002999999997</v>
      </c>
      <c r="M257">
        <v>63.619999</v>
      </c>
      <c r="N257">
        <v>2574.41</v>
      </c>
      <c r="O257">
        <f t="shared" si="19"/>
        <v>2019</v>
      </c>
      <c r="P257">
        <f t="shared" si="20"/>
        <v>1</v>
      </c>
      <c r="Q257">
        <f t="shared" si="21"/>
        <v>8</v>
      </c>
    </row>
    <row r="258" spans="1:17" hidden="1" x14ac:dyDescent="0.3">
      <c r="A258" s="1">
        <v>43474</v>
      </c>
      <c r="B258">
        <v>38.327499000000003</v>
      </c>
      <c r="C258">
        <v>196.36999499999999</v>
      </c>
      <c r="D258">
        <v>72.419998000000007</v>
      </c>
      <c r="E258">
        <v>94.889999000000003</v>
      </c>
      <c r="F258">
        <v>25.76</v>
      </c>
      <c r="G258">
        <v>112.66999800000001</v>
      </c>
      <c r="H258">
        <v>82.971001000000001</v>
      </c>
      <c r="I258">
        <v>100.400002</v>
      </c>
      <c r="J258">
        <v>179.729996</v>
      </c>
      <c r="K258">
        <v>46.57</v>
      </c>
      <c r="L258">
        <v>67.910004000000001</v>
      </c>
      <c r="M258">
        <v>63.880001</v>
      </c>
      <c r="N258">
        <v>2584.96</v>
      </c>
      <c r="O258">
        <f t="shared" si="19"/>
        <v>2019</v>
      </c>
      <c r="P258">
        <f t="shared" si="20"/>
        <v>1</v>
      </c>
      <c r="Q258">
        <f t="shared" si="21"/>
        <v>9</v>
      </c>
    </row>
    <row r="259" spans="1:17" hidden="1" x14ac:dyDescent="0.3">
      <c r="A259" s="1">
        <v>43475</v>
      </c>
      <c r="B259">
        <v>38.450001</v>
      </c>
      <c r="C259">
        <v>196.58000200000001</v>
      </c>
      <c r="D259">
        <v>72.050003000000004</v>
      </c>
      <c r="E259">
        <v>94.959998999999996</v>
      </c>
      <c r="F259">
        <v>25.73</v>
      </c>
      <c r="G259">
        <v>112.800003</v>
      </c>
      <c r="H259">
        <v>82.810997</v>
      </c>
      <c r="I259">
        <v>100.389999</v>
      </c>
      <c r="J259">
        <v>179.05999800000001</v>
      </c>
      <c r="K259">
        <v>47.07</v>
      </c>
      <c r="L259">
        <v>68.150002000000001</v>
      </c>
      <c r="M259">
        <v>64.190002000000007</v>
      </c>
      <c r="N259">
        <v>2596.64</v>
      </c>
      <c r="O259">
        <f t="shared" ref="O259:O322" si="25">YEAR(A259)</f>
        <v>2019</v>
      </c>
      <c r="P259">
        <f t="shared" ref="P259:P322" si="26">MONTH(A259)</f>
        <v>1</v>
      </c>
      <c r="Q259">
        <f t="shared" ref="Q259:Q322" si="27">DAY(A259)</f>
        <v>10</v>
      </c>
    </row>
    <row r="260" spans="1:17" hidden="1" x14ac:dyDescent="0.3">
      <c r="A260" s="1">
        <v>43476</v>
      </c>
      <c r="B260">
        <v>38.072498000000003</v>
      </c>
      <c r="C260">
        <v>196.28999300000001</v>
      </c>
      <c r="D260">
        <v>71.720000999999996</v>
      </c>
      <c r="E260">
        <v>94.839995999999999</v>
      </c>
      <c r="F260">
        <v>26.030000999999999</v>
      </c>
      <c r="G260">
        <v>112.650002</v>
      </c>
      <c r="H260">
        <v>82.028000000000006</v>
      </c>
      <c r="I260">
        <v>99.910004000000001</v>
      </c>
      <c r="J260">
        <v>179.41000399999999</v>
      </c>
      <c r="K260">
        <v>47.34</v>
      </c>
      <c r="L260">
        <v>69.5</v>
      </c>
      <c r="M260">
        <v>63.73</v>
      </c>
      <c r="N260">
        <v>2596.2600000000002</v>
      </c>
      <c r="O260">
        <f t="shared" si="25"/>
        <v>2019</v>
      </c>
      <c r="P260">
        <f t="shared" si="26"/>
        <v>1</v>
      </c>
      <c r="Q260">
        <f t="shared" si="27"/>
        <v>11</v>
      </c>
    </row>
    <row r="261" spans="1:17" hidden="1" x14ac:dyDescent="0.3">
      <c r="A261" s="1">
        <v>43479</v>
      </c>
      <c r="B261">
        <v>37.5</v>
      </c>
      <c r="C261">
        <v>195.779999</v>
      </c>
      <c r="D261">
        <v>71.629997000000003</v>
      </c>
      <c r="E261">
        <v>94.949996999999996</v>
      </c>
      <c r="F261">
        <v>26.370000999999998</v>
      </c>
      <c r="G261">
        <v>112.41999800000001</v>
      </c>
      <c r="H261">
        <v>80.860496999999995</v>
      </c>
      <c r="I261">
        <v>100.94000200000001</v>
      </c>
      <c r="J261">
        <v>178.80999800000001</v>
      </c>
      <c r="K261">
        <v>47.150002000000001</v>
      </c>
      <c r="L261">
        <v>69.620002999999997</v>
      </c>
      <c r="M261">
        <v>63.369999</v>
      </c>
      <c r="N261">
        <v>2582.61</v>
      </c>
      <c r="O261">
        <f t="shared" si="25"/>
        <v>2019</v>
      </c>
      <c r="P261">
        <f t="shared" si="26"/>
        <v>1</v>
      </c>
      <c r="Q261">
        <f t="shared" si="27"/>
        <v>14</v>
      </c>
    </row>
    <row r="262" spans="1:17" hidden="1" x14ac:dyDescent="0.3">
      <c r="A262" s="1">
        <v>43480</v>
      </c>
      <c r="B262">
        <v>38.267502</v>
      </c>
      <c r="C262">
        <v>196.94000199999999</v>
      </c>
      <c r="D262">
        <v>71.669998000000007</v>
      </c>
      <c r="E262">
        <v>96.25</v>
      </c>
      <c r="F262">
        <v>26.549999</v>
      </c>
      <c r="G262">
        <v>111.760002</v>
      </c>
      <c r="H262">
        <v>83.727997000000002</v>
      </c>
      <c r="I262">
        <v>101.68</v>
      </c>
      <c r="J262">
        <v>176.470001</v>
      </c>
      <c r="K262">
        <v>47.57</v>
      </c>
      <c r="L262">
        <v>70.5</v>
      </c>
      <c r="M262">
        <v>64.080001999999993</v>
      </c>
      <c r="N262">
        <v>2610.3000000000002</v>
      </c>
      <c r="O262">
        <f t="shared" si="25"/>
        <v>2019</v>
      </c>
      <c r="P262">
        <f t="shared" si="26"/>
        <v>1</v>
      </c>
      <c r="Q262">
        <f t="shared" si="27"/>
        <v>15</v>
      </c>
    </row>
    <row r="263" spans="1:17" hidden="1" x14ac:dyDescent="0.3">
      <c r="A263" s="1">
        <v>43481</v>
      </c>
      <c r="B263">
        <v>38.735000999999997</v>
      </c>
      <c r="C263">
        <v>198.41000399999999</v>
      </c>
      <c r="D263">
        <v>71.639999000000003</v>
      </c>
      <c r="E263">
        <v>96.349997999999999</v>
      </c>
      <c r="F263">
        <v>28.450001</v>
      </c>
      <c r="G263">
        <v>110.910004</v>
      </c>
      <c r="H263">
        <v>84.189003</v>
      </c>
      <c r="I263">
        <v>102.5</v>
      </c>
      <c r="J263">
        <v>177.03999300000001</v>
      </c>
      <c r="K263">
        <v>46.919998</v>
      </c>
      <c r="L263">
        <v>70.75</v>
      </c>
      <c r="M263">
        <v>63.77</v>
      </c>
      <c r="N263">
        <v>2616.1</v>
      </c>
      <c r="O263">
        <f t="shared" si="25"/>
        <v>2019</v>
      </c>
      <c r="P263">
        <f t="shared" si="26"/>
        <v>1</v>
      </c>
      <c r="Q263">
        <f t="shared" si="27"/>
        <v>16</v>
      </c>
    </row>
    <row r="264" spans="1:17" hidden="1" x14ac:dyDescent="0.3">
      <c r="A264" s="1">
        <v>43482</v>
      </c>
      <c r="B264">
        <v>38.965000000000003</v>
      </c>
      <c r="C264">
        <v>198.779999</v>
      </c>
      <c r="D264">
        <v>72.129997000000003</v>
      </c>
      <c r="E264">
        <v>96.739998</v>
      </c>
      <c r="F264">
        <v>28.99</v>
      </c>
      <c r="G264">
        <v>111.010002</v>
      </c>
      <c r="H264">
        <v>84.661002999999994</v>
      </c>
      <c r="I264">
        <v>102.91999800000001</v>
      </c>
      <c r="J264">
        <v>174.86999499999999</v>
      </c>
      <c r="K264">
        <v>47.060001</v>
      </c>
      <c r="L264">
        <v>72.519997000000004</v>
      </c>
      <c r="M264">
        <v>64.279999000000004</v>
      </c>
      <c r="N264">
        <v>2635.96</v>
      </c>
      <c r="O264">
        <f t="shared" si="25"/>
        <v>2019</v>
      </c>
      <c r="P264">
        <f t="shared" si="26"/>
        <v>1</v>
      </c>
      <c r="Q264">
        <f t="shared" si="27"/>
        <v>17</v>
      </c>
    </row>
    <row r="265" spans="1:17" hidden="1" x14ac:dyDescent="0.3">
      <c r="A265" s="1">
        <v>43483</v>
      </c>
      <c r="B265">
        <v>39.205002</v>
      </c>
      <c r="C265">
        <v>204.479996</v>
      </c>
      <c r="D265">
        <v>72.989998</v>
      </c>
      <c r="E265">
        <v>97.730002999999996</v>
      </c>
      <c r="F265">
        <v>29.299999</v>
      </c>
      <c r="G265">
        <v>111.040001</v>
      </c>
      <c r="H265">
        <v>84.809997999999993</v>
      </c>
      <c r="I265">
        <v>104.589996</v>
      </c>
      <c r="J265">
        <v>179.58000200000001</v>
      </c>
      <c r="K265">
        <v>47.610000999999997</v>
      </c>
      <c r="L265">
        <v>73.790001000000004</v>
      </c>
      <c r="M265">
        <v>64.699996999999996</v>
      </c>
      <c r="N265">
        <v>2670.71</v>
      </c>
      <c r="O265">
        <f t="shared" si="25"/>
        <v>2019</v>
      </c>
      <c r="P265">
        <f t="shared" si="26"/>
        <v>1</v>
      </c>
      <c r="Q265">
        <f t="shared" si="27"/>
        <v>18</v>
      </c>
    </row>
    <row r="266" spans="1:17" hidden="1" x14ac:dyDescent="0.3">
      <c r="A266" s="1">
        <v>43487</v>
      </c>
      <c r="B266">
        <v>38.325001</v>
      </c>
      <c r="C266">
        <v>200.720001</v>
      </c>
      <c r="D266">
        <v>71.889999000000003</v>
      </c>
      <c r="E266">
        <v>97.489998</v>
      </c>
      <c r="F266">
        <v>29.09</v>
      </c>
      <c r="G266">
        <v>110.599998</v>
      </c>
      <c r="H266">
        <v>81.608497999999997</v>
      </c>
      <c r="I266">
        <v>102.94000200000001</v>
      </c>
      <c r="J266">
        <v>177.11000100000001</v>
      </c>
      <c r="K266">
        <v>47.720001000000003</v>
      </c>
      <c r="L266">
        <v>72.809997999999993</v>
      </c>
      <c r="M266">
        <v>65.389999000000003</v>
      </c>
      <c r="N266">
        <v>2632.9</v>
      </c>
      <c r="O266">
        <f t="shared" si="25"/>
        <v>2019</v>
      </c>
      <c r="P266">
        <f t="shared" si="26"/>
        <v>1</v>
      </c>
      <c r="Q266">
        <f t="shared" si="27"/>
        <v>22</v>
      </c>
    </row>
    <row r="267" spans="1:17" hidden="1" x14ac:dyDescent="0.3">
      <c r="A267" s="1">
        <v>43488</v>
      </c>
      <c r="B267">
        <v>38.479999999999997</v>
      </c>
      <c r="C267">
        <v>201.14999399999999</v>
      </c>
      <c r="D267">
        <v>71.300003000000004</v>
      </c>
      <c r="E267">
        <v>98.709998999999996</v>
      </c>
      <c r="F267">
        <v>28.92</v>
      </c>
      <c r="G267">
        <v>111.120003</v>
      </c>
      <c r="H267">
        <v>82.000998999999993</v>
      </c>
      <c r="I267">
        <v>102.68</v>
      </c>
      <c r="J267">
        <v>176.88999899999999</v>
      </c>
      <c r="K267">
        <v>48.27</v>
      </c>
      <c r="L267">
        <v>74</v>
      </c>
      <c r="M267">
        <v>66.430000000000007</v>
      </c>
      <c r="N267">
        <v>2638.7</v>
      </c>
      <c r="O267">
        <f t="shared" si="25"/>
        <v>2019</v>
      </c>
      <c r="P267">
        <f t="shared" si="26"/>
        <v>1</v>
      </c>
      <c r="Q267">
        <f t="shared" si="27"/>
        <v>23</v>
      </c>
    </row>
    <row r="268" spans="1:17" hidden="1" x14ac:dyDescent="0.3">
      <c r="A268" s="1">
        <v>43489</v>
      </c>
      <c r="B268">
        <v>38.174999</v>
      </c>
      <c r="C268">
        <v>201.020004</v>
      </c>
      <c r="D268">
        <v>71.400002000000001</v>
      </c>
      <c r="E268">
        <v>98.360000999999997</v>
      </c>
      <c r="F268">
        <v>29.08</v>
      </c>
      <c r="G268">
        <v>110.550003</v>
      </c>
      <c r="H268">
        <v>82.746498000000003</v>
      </c>
      <c r="I268">
        <v>102.739998</v>
      </c>
      <c r="J268">
        <v>177.28999300000001</v>
      </c>
      <c r="K268">
        <v>47.689999</v>
      </c>
      <c r="L268">
        <v>71.550003000000004</v>
      </c>
      <c r="M268">
        <v>64.739998</v>
      </c>
      <c r="N268">
        <v>2642.33</v>
      </c>
      <c r="O268">
        <f t="shared" si="25"/>
        <v>2019</v>
      </c>
      <c r="P268">
        <f t="shared" si="26"/>
        <v>1</v>
      </c>
      <c r="Q268">
        <f t="shared" si="27"/>
        <v>24</v>
      </c>
    </row>
    <row r="269" spans="1:17" hidden="1" x14ac:dyDescent="0.3">
      <c r="A269" s="1">
        <v>43490</v>
      </c>
      <c r="B269">
        <v>39.439999</v>
      </c>
      <c r="C269">
        <v>202.75</v>
      </c>
      <c r="D269">
        <v>71.720000999999996</v>
      </c>
      <c r="E269">
        <v>96.940002000000007</v>
      </c>
      <c r="F269">
        <v>29.58</v>
      </c>
      <c r="G269">
        <v>111.089996</v>
      </c>
      <c r="H269">
        <v>83.528503000000001</v>
      </c>
      <c r="I269">
        <v>103.389999</v>
      </c>
      <c r="J269">
        <v>180.39999399999999</v>
      </c>
      <c r="K269">
        <v>47.369999</v>
      </c>
      <c r="L269">
        <v>72.730002999999996</v>
      </c>
      <c r="M269">
        <v>67.089995999999999</v>
      </c>
      <c r="N269">
        <v>2664.76</v>
      </c>
      <c r="O269">
        <f t="shared" si="25"/>
        <v>2019</v>
      </c>
      <c r="P269">
        <f t="shared" si="26"/>
        <v>1</v>
      </c>
      <c r="Q269">
        <f t="shared" si="27"/>
        <v>25</v>
      </c>
    </row>
    <row r="270" spans="1:17" hidden="1" x14ac:dyDescent="0.3">
      <c r="A270" s="1">
        <v>43493</v>
      </c>
      <c r="B270">
        <v>39.075001</v>
      </c>
      <c r="C270">
        <v>200.949997</v>
      </c>
      <c r="D270">
        <v>71.239998</v>
      </c>
      <c r="E270">
        <v>97.059997999999993</v>
      </c>
      <c r="F270">
        <v>29.629999000000002</v>
      </c>
      <c r="G270">
        <v>110.80999799999999</v>
      </c>
      <c r="H270">
        <v>81.894501000000005</v>
      </c>
      <c r="I270">
        <v>103.879997</v>
      </c>
      <c r="J270">
        <v>179.83000200000001</v>
      </c>
      <c r="K270">
        <v>47.169998</v>
      </c>
      <c r="L270">
        <v>74.349997999999999</v>
      </c>
      <c r="M270">
        <v>66.900002000000001</v>
      </c>
      <c r="N270">
        <v>2643.85</v>
      </c>
      <c r="O270">
        <f t="shared" si="25"/>
        <v>2019</v>
      </c>
      <c r="P270">
        <f t="shared" si="26"/>
        <v>1</v>
      </c>
      <c r="Q270">
        <f t="shared" si="27"/>
        <v>28</v>
      </c>
    </row>
    <row r="271" spans="1:17" hidden="1" x14ac:dyDescent="0.3">
      <c r="A271" s="1">
        <v>43494</v>
      </c>
      <c r="B271">
        <v>38.669998</v>
      </c>
      <c r="C271">
        <v>202.050003</v>
      </c>
      <c r="D271">
        <v>71.510002</v>
      </c>
      <c r="E271">
        <v>96.709998999999996</v>
      </c>
      <c r="F271">
        <v>29.389999</v>
      </c>
      <c r="G271">
        <v>110.900002</v>
      </c>
      <c r="H271">
        <v>79.694000000000003</v>
      </c>
      <c r="I271">
        <v>104.16999800000001</v>
      </c>
      <c r="J271">
        <v>179.69000199999999</v>
      </c>
      <c r="K271">
        <v>47.400002000000001</v>
      </c>
      <c r="L271">
        <v>74.410004000000001</v>
      </c>
      <c r="M271">
        <v>67.040001000000004</v>
      </c>
      <c r="N271">
        <v>2640</v>
      </c>
      <c r="O271">
        <f t="shared" si="25"/>
        <v>2019</v>
      </c>
      <c r="P271">
        <f t="shared" si="26"/>
        <v>1</v>
      </c>
      <c r="Q271">
        <f t="shared" si="27"/>
        <v>29</v>
      </c>
    </row>
    <row r="272" spans="1:17" hidden="1" x14ac:dyDescent="0.3">
      <c r="A272" s="1">
        <v>43495</v>
      </c>
      <c r="B272">
        <v>41.3125</v>
      </c>
      <c r="C272">
        <v>205.96000699999999</v>
      </c>
      <c r="D272">
        <v>72.290001000000004</v>
      </c>
      <c r="E272">
        <v>94.800003000000004</v>
      </c>
      <c r="F272">
        <v>29.07</v>
      </c>
      <c r="G272">
        <v>110.129997</v>
      </c>
      <c r="H272">
        <v>83.521500000000003</v>
      </c>
      <c r="I272">
        <v>104.410004</v>
      </c>
      <c r="J272">
        <v>182.179993</v>
      </c>
      <c r="K272">
        <v>47.860000999999997</v>
      </c>
      <c r="L272">
        <v>74.480002999999996</v>
      </c>
      <c r="M272">
        <v>68.150002000000001</v>
      </c>
      <c r="N272">
        <v>2681.05</v>
      </c>
      <c r="O272">
        <f t="shared" si="25"/>
        <v>2019</v>
      </c>
      <c r="P272">
        <f t="shared" si="26"/>
        <v>1</v>
      </c>
      <c r="Q272">
        <f t="shared" si="27"/>
        <v>30</v>
      </c>
    </row>
    <row r="273" spans="1:30" hidden="1" x14ac:dyDescent="0.3">
      <c r="A273" s="1">
        <v>43496</v>
      </c>
      <c r="B273">
        <v>41.610000999999997</v>
      </c>
      <c r="C273">
        <v>205.53999300000001</v>
      </c>
      <c r="D273">
        <v>73.279999000000004</v>
      </c>
      <c r="E273">
        <v>95.830001999999993</v>
      </c>
      <c r="F273">
        <v>28.469999000000001</v>
      </c>
      <c r="G273">
        <v>111.519997</v>
      </c>
      <c r="H273">
        <v>85.936501000000007</v>
      </c>
      <c r="I273">
        <v>103.5</v>
      </c>
      <c r="J273">
        <v>183.529999</v>
      </c>
      <c r="K273">
        <v>48.130001</v>
      </c>
      <c r="L273">
        <v>76.720000999999996</v>
      </c>
      <c r="M273">
        <v>68.139999000000003</v>
      </c>
      <c r="N273">
        <v>2704.1</v>
      </c>
      <c r="O273">
        <f t="shared" si="25"/>
        <v>2019</v>
      </c>
      <c r="P273">
        <f t="shared" si="26"/>
        <v>1</v>
      </c>
      <c r="Q273">
        <f t="shared" si="27"/>
        <v>31</v>
      </c>
    </row>
    <row r="274" spans="1:30" x14ac:dyDescent="0.3">
      <c r="A274" s="1">
        <v>43497</v>
      </c>
      <c r="B274">
        <v>41.630001</v>
      </c>
      <c r="C274">
        <v>209.19000199999999</v>
      </c>
      <c r="D274">
        <v>75.919998000000007</v>
      </c>
      <c r="E274">
        <v>93.860000999999997</v>
      </c>
      <c r="F274">
        <v>28.379999000000002</v>
      </c>
      <c r="G274">
        <v>111.300003</v>
      </c>
      <c r="H274">
        <v>81.311501000000007</v>
      </c>
      <c r="I274">
        <v>103.879997</v>
      </c>
      <c r="J274">
        <v>184.36999499999999</v>
      </c>
      <c r="K274">
        <v>48.700001</v>
      </c>
      <c r="L274">
        <v>75.730002999999996</v>
      </c>
      <c r="M274">
        <v>68.110000999999997</v>
      </c>
      <c r="N274">
        <v>2706.53</v>
      </c>
      <c r="O274">
        <f t="shared" si="25"/>
        <v>2019</v>
      </c>
      <c r="P274">
        <f t="shared" si="26"/>
        <v>2</v>
      </c>
      <c r="Q274">
        <f t="shared" si="27"/>
        <v>1</v>
      </c>
      <c r="R274">
        <f>B274</f>
        <v>41.630001</v>
      </c>
      <c r="S274">
        <f t="shared" ref="S274:AB274" si="28">C274</f>
        <v>209.19000199999999</v>
      </c>
      <c r="T274">
        <f t="shared" si="28"/>
        <v>75.919998000000007</v>
      </c>
      <c r="U274">
        <f t="shared" si="28"/>
        <v>93.860000999999997</v>
      </c>
      <c r="V274">
        <f t="shared" si="28"/>
        <v>28.379999000000002</v>
      </c>
      <c r="W274">
        <f t="shared" si="28"/>
        <v>111.300003</v>
      </c>
      <c r="X274">
        <f t="shared" si="28"/>
        <v>81.311501000000007</v>
      </c>
      <c r="Y274">
        <f t="shared" si="28"/>
        <v>103.879997</v>
      </c>
      <c r="Z274">
        <f t="shared" si="28"/>
        <v>184.36999499999999</v>
      </c>
      <c r="AA274">
        <f t="shared" si="28"/>
        <v>48.700001</v>
      </c>
      <c r="AB274">
        <f t="shared" si="28"/>
        <v>75.730002999999996</v>
      </c>
      <c r="AC274">
        <f>M274</f>
        <v>68.110000999999997</v>
      </c>
      <c r="AD274">
        <f>N274</f>
        <v>2706.53</v>
      </c>
    </row>
    <row r="275" spans="1:30" hidden="1" x14ac:dyDescent="0.3">
      <c r="A275" s="1">
        <v>43500</v>
      </c>
      <c r="B275">
        <v>42.8125</v>
      </c>
      <c r="C275">
        <v>208.520004</v>
      </c>
      <c r="D275">
        <v>74.819999999999993</v>
      </c>
      <c r="E275">
        <v>94.769997000000004</v>
      </c>
      <c r="F275">
        <v>28.879999000000002</v>
      </c>
      <c r="G275">
        <v>111.800003</v>
      </c>
      <c r="H275">
        <v>81.665497000000002</v>
      </c>
      <c r="I275">
        <v>104.25</v>
      </c>
      <c r="J275">
        <v>186.429993</v>
      </c>
      <c r="K275">
        <v>49.25</v>
      </c>
      <c r="L275">
        <v>76.050003000000004</v>
      </c>
      <c r="M275">
        <v>67.580001999999993</v>
      </c>
      <c r="N275">
        <v>2724.87</v>
      </c>
      <c r="O275">
        <f t="shared" si="25"/>
        <v>2019</v>
      </c>
      <c r="P275">
        <f t="shared" si="26"/>
        <v>2</v>
      </c>
      <c r="Q275">
        <f t="shared" si="27"/>
        <v>4</v>
      </c>
    </row>
    <row r="276" spans="1:30" hidden="1" x14ac:dyDescent="0.3">
      <c r="A276" s="1">
        <v>43501</v>
      </c>
      <c r="B276">
        <v>43.544998</v>
      </c>
      <c r="C276">
        <v>207.820007</v>
      </c>
      <c r="D276">
        <v>75.589995999999999</v>
      </c>
      <c r="E276">
        <v>95.599997999999999</v>
      </c>
      <c r="F276">
        <v>28.780000999999999</v>
      </c>
      <c r="G276">
        <v>112.660004</v>
      </c>
      <c r="H276">
        <v>82.940498000000005</v>
      </c>
      <c r="I276">
        <v>103.790001</v>
      </c>
      <c r="J276">
        <v>186.38999899999999</v>
      </c>
      <c r="K276">
        <v>49.259998000000003</v>
      </c>
      <c r="L276">
        <v>75.809997999999993</v>
      </c>
      <c r="M276">
        <v>69.339995999999999</v>
      </c>
      <c r="N276">
        <v>2737.7</v>
      </c>
      <c r="O276">
        <f t="shared" si="25"/>
        <v>2019</v>
      </c>
      <c r="P276">
        <f t="shared" si="26"/>
        <v>2</v>
      </c>
      <c r="Q276">
        <f t="shared" si="27"/>
        <v>5</v>
      </c>
    </row>
    <row r="277" spans="1:30" hidden="1" x14ac:dyDescent="0.3">
      <c r="A277" s="1">
        <v>43502</v>
      </c>
      <c r="B277">
        <v>43.560001</v>
      </c>
      <c r="C277">
        <v>206.009995</v>
      </c>
      <c r="D277">
        <v>75.260002</v>
      </c>
      <c r="E277">
        <v>95.639999000000003</v>
      </c>
      <c r="F277">
        <v>28.73</v>
      </c>
      <c r="G277">
        <v>111.410004</v>
      </c>
      <c r="H277">
        <v>82.013000000000005</v>
      </c>
      <c r="I277">
        <v>103.739998</v>
      </c>
      <c r="J277">
        <v>184.720001</v>
      </c>
      <c r="K277">
        <v>49.259998000000003</v>
      </c>
      <c r="L277">
        <v>75.510002</v>
      </c>
      <c r="M277">
        <v>68.849997999999999</v>
      </c>
      <c r="N277">
        <v>2731.61</v>
      </c>
      <c r="O277">
        <f t="shared" si="25"/>
        <v>2019</v>
      </c>
      <c r="P277">
        <f t="shared" si="26"/>
        <v>2</v>
      </c>
      <c r="Q277">
        <f t="shared" si="27"/>
        <v>6</v>
      </c>
    </row>
    <row r="278" spans="1:30" hidden="1" x14ac:dyDescent="0.3">
      <c r="A278" s="1">
        <v>43503</v>
      </c>
      <c r="B278">
        <v>42.735000999999997</v>
      </c>
      <c r="C278">
        <v>201.729996</v>
      </c>
      <c r="D278">
        <v>74.680000000000007</v>
      </c>
      <c r="E278">
        <v>96.730002999999996</v>
      </c>
      <c r="F278">
        <v>28.24</v>
      </c>
      <c r="G278">
        <v>110.949997</v>
      </c>
      <c r="H278">
        <v>80.718497999999997</v>
      </c>
      <c r="I278">
        <v>102.379997</v>
      </c>
      <c r="J278">
        <v>184.070007</v>
      </c>
      <c r="K278">
        <v>49.419998</v>
      </c>
      <c r="L278">
        <v>76.730002999999996</v>
      </c>
      <c r="M278">
        <v>69.139999000000003</v>
      </c>
      <c r="N278">
        <v>2706.05</v>
      </c>
      <c r="O278">
        <f t="shared" si="25"/>
        <v>2019</v>
      </c>
      <c r="P278">
        <f t="shared" si="26"/>
        <v>2</v>
      </c>
      <c r="Q278">
        <f t="shared" si="27"/>
        <v>7</v>
      </c>
    </row>
    <row r="279" spans="1:30" hidden="1" x14ac:dyDescent="0.3">
      <c r="A279" s="1">
        <v>43504</v>
      </c>
      <c r="B279">
        <v>42.602500999999997</v>
      </c>
      <c r="C279">
        <v>200.91999799999999</v>
      </c>
      <c r="D279">
        <v>73.980002999999996</v>
      </c>
      <c r="E279">
        <v>95.580001999999993</v>
      </c>
      <c r="F279">
        <v>28.290001</v>
      </c>
      <c r="G279">
        <v>111.510002</v>
      </c>
      <c r="H279">
        <v>79.411002999999994</v>
      </c>
      <c r="I279">
        <v>101.360001</v>
      </c>
      <c r="J279">
        <v>184.53999300000001</v>
      </c>
      <c r="K279">
        <v>49.5</v>
      </c>
      <c r="L279">
        <v>79.980002999999996</v>
      </c>
      <c r="M279">
        <v>69.75</v>
      </c>
      <c r="N279">
        <v>2707.88</v>
      </c>
      <c r="O279">
        <f t="shared" si="25"/>
        <v>2019</v>
      </c>
      <c r="P279">
        <f t="shared" si="26"/>
        <v>2</v>
      </c>
      <c r="Q279">
        <f t="shared" si="27"/>
        <v>8</v>
      </c>
    </row>
    <row r="280" spans="1:30" hidden="1" x14ac:dyDescent="0.3">
      <c r="A280" s="1">
        <v>43507</v>
      </c>
      <c r="B280">
        <v>42.357498</v>
      </c>
      <c r="C280">
        <v>203.050003</v>
      </c>
      <c r="D280">
        <v>74.099997999999999</v>
      </c>
      <c r="E280">
        <v>96.199996999999996</v>
      </c>
      <c r="F280">
        <v>28.41</v>
      </c>
      <c r="G280">
        <v>109.44000200000001</v>
      </c>
      <c r="H280">
        <v>79.550003000000004</v>
      </c>
      <c r="I280">
        <v>100.879997</v>
      </c>
      <c r="J280">
        <v>182.91999799999999</v>
      </c>
      <c r="K280">
        <v>49.610000999999997</v>
      </c>
      <c r="L280">
        <v>79.050003000000004</v>
      </c>
      <c r="M280">
        <v>69.989998</v>
      </c>
      <c r="N280">
        <v>2709.8</v>
      </c>
      <c r="O280">
        <f t="shared" si="25"/>
        <v>2019</v>
      </c>
      <c r="P280">
        <f t="shared" si="26"/>
        <v>2</v>
      </c>
      <c r="Q280">
        <f t="shared" si="27"/>
        <v>11</v>
      </c>
    </row>
    <row r="281" spans="1:30" hidden="1" x14ac:dyDescent="0.3">
      <c r="A281" s="1">
        <v>43508</v>
      </c>
      <c r="B281">
        <v>42.722499999999997</v>
      </c>
      <c r="C281">
        <v>206.14999399999999</v>
      </c>
      <c r="D281">
        <v>75.400002000000001</v>
      </c>
      <c r="E281">
        <v>96.970000999999996</v>
      </c>
      <c r="F281">
        <v>28.690000999999999</v>
      </c>
      <c r="G281">
        <v>109.199997</v>
      </c>
      <c r="H281">
        <v>81.900497000000001</v>
      </c>
      <c r="I281">
        <v>102.599998</v>
      </c>
      <c r="J281">
        <v>185.520004</v>
      </c>
      <c r="K281">
        <v>49.66</v>
      </c>
      <c r="L281">
        <v>80.599997999999999</v>
      </c>
      <c r="M281">
        <v>69.75</v>
      </c>
      <c r="N281">
        <v>2744.73</v>
      </c>
      <c r="O281">
        <f t="shared" si="25"/>
        <v>2019</v>
      </c>
      <c r="P281">
        <f t="shared" si="26"/>
        <v>2</v>
      </c>
      <c r="Q281">
        <f t="shared" si="27"/>
        <v>12</v>
      </c>
    </row>
    <row r="282" spans="1:30" hidden="1" x14ac:dyDescent="0.3">
      <c r="A282" s="1">
        <v>43509</v>
      </c>
      <c r="B282">
        <v>42.544998</v>
      </c>
      <c r="C282">
        <v>205.800003</v>
      </c>
      <c r="D282">
        <v>76.25</v>
      </c>
      <c r="E282">
        <v>97.940002000000007</v>
      </c>
      <c r="F282">
        <v>28.700001</v>
      </c>
      <c r="G282">
        <v>110.199997</v>
      </c>
      <c r="H282">
        <v>82</v>
      </c>
      <c r="I282">
        <v>103.089996</v>
      </c>
      <c r="J282">
        <v>188.41000399999999</v>
      </c>
      <c r="K282">
        <v>49.790000999999997</v>
      </c>
      <c r="L282">
        <v>81.300003000000004</v>
      </c>
      <c r="M282">
        <v>70.510002</v>
      </c>
      <c r="N282">
        <v>2753.03</v>
      </c>
      <c r="O282">
        <f t="shared" si="25"/>
        <v>2019</v>
      </c>
      <c r="P282">
        <f t="shared" si="26"/>
        <v>2</v>
      </c>
      <c r="Q282">
        <f t="shared" si="27"/>
        <v>13</v>
      </c>
    </row>
    <row r="283" spans="1:30" hidden="1" x14ac:dyDescent="0.3">
      <c r="A283" s="1">
        <v>43510</v>
      </c>
      <c r="B283">
        <v>42.700001</v>
      </c>
      <c r="C283">
        <v>202.779999</v>
      </c>
      <c r="D283">
        <v>76.269997000000004</v>
      </c>
      <c r="E283">
        <v>98.519997000000004</v>
      </c>
      <c r="F283">
        <v>28.389999</v>
      </c>
      <c r="G283">
        <v>110.660004</v>
      </c>
      <c r="H283">
        <v>81.132499999999993</v>
      </c>
      <c r="I283">
        <v>102.41999800000001</v>
      </c>
      <c r="J283">
        <v>187.71000699999999</v>
      </c>
      <c r="K283">
        <v>45.59</v>
      </c>
      <c r="L283">
        <v>81.849997999999999</v>
      </c>
      <c r="M283">
        <v>70.839995999999999</v>
      </c>
      <c r="N283">
        <v>2745.73</v>
      </c>
      <c r="O283">
        <f t="shared" si="25"/>
        <v>2019</v>
      </c>
      <c r="P283">
        <f t="shared" si="26"/>
        <v>2</v>
      </c>
      <c r="Q283">
        <f t="shared" si="27"/>
        <v>14</v>
      </c>
    </row>
    <row r="284" spans="1:30" hidden="1" x14ac:dyDescent="0.3">
      <c r="A284" s="1">
        <v>43511</v>
      </c>
      <c r="B284">
        <v>42.604999999999997</v>
      </c>
      <c r="C284">
        <v>205.28999300000001</v>
      </c>
      <c r="D284">
        <v>77.709998999999996</v>
      </c>
      <c r="E284">
        <v>99.989998</v>
      </c>
      <c r="F284">
        <v>29.110001</v>
      </c>
      <c r="G284">
        <v>112.589996</v>
      </c>
      <c r="H284">
        <v>80.397498999999996</v>
      </c>
      <c r="I284">
        <v>105.550003</v>
      </c>
      <c r="J284">
        <v>192.38999899999999</v>
      </c>
      <c r="K284">
        <v>45.240001999999997</v>
      </c>
      <c r="L284">
        <v>83.459998999999996</v>
      </c>
      <c r="M284">
        <v>70.709998999999996</v>
      </c>
      <c r="N284">
        <v>2775.6</v>
      </c>
      <c r="O284">
        <f t="shared" si="25"/>
        <v>2019</v>
      </c>
      <c r="P284">
        <f t="shared" si="26"/>
        <v>2</v>
      </c>
      <c r="Q284">
        <f t="shared" si="27"/>
        <v>15</v>
      </c>
    </row>
    <row r="285" spans="1:30" hidden="1" x14ac:dyDescent="0.3">
      <c r="A285" s="1">
        <v>43515</v>
      </c>
      <c r="B285">
        <v>42.732498</v>
      </c>
      <c r="C285">
        <v>205.69000199999999</v>
      </c>
      <c r="D285">
        <v>78.230002999999996</v>
      </c>
      <c r="E285">
        <v>102.199997</v>
      </c>
      <c r="F285">
        <v>29.129999000000002</v>
      </c>
      <c r="G285">
        <v>113.510002</v>
      </c>
      <c r="H285">
        <v>81.378997999999996</v>
      </c>
      <c r="I285">
        <v>105.18</v>
      </c>
      <c r="J285">
        <v>192.33000200000001</v>
      </c>
      <c r="K285">
        <v>44.830002</v>
      </c>
      <c r="L285">
        <v>83.389999000000003</v>
      </c>
      <c r="M285">
        <v>70.199996999999996</v>
      </c>
      <c r="N285">
        <v>2779.76</v>
      </c>
      <c r="O285">
        <f t="shared" si="25"/>
        <v>2019</v>
      </c>
      <c r="P285">
        <f t="shared" si="26"/>
        <v>2</v>
      </c>
      <c r="Q285">
        <f t="shared" si="27"/>
        <v>19</v>
      </c>
    </row>
    <row r="286" spans="1:30" hidden="1" x14ac:dyDescent="0.3">
      <c r="A286" s="1">
        <v>43516</v>
      </c>
      <c r="B286">
        <v>43.0075</v>
      </c>
      <c r="C286">
        <v>206.16000399999999</v>
      </c>
      <c r="D286">
        <v>78.529999000000004</v>
      </c>
      <c r="E286">
        <v>99.879997000000003</v>
      </c>
      <c r="F286">
        <v>29.41</v>
      </c>
      <c r="G286">
        <v>113.68</v>
      </c>
      <c r="H286">
        <v>81.105002999999996</v>
      </c>
      <c r="I286">
        <v>105.69000200000001</v>
      </c>
      <c r="J286">
        <v>191.85000600000001</v>
      </c>
      <c r="K286">
        <v>45.099997999999999</v>
      </c>
      <c r="L286">
        <v>85.040001000000004</v>
      </c>
      <c r="M286">
        <v>70.389999000000003</v>
      </c>
      <c r="N286">
        <v>2784.7</v>
      </c>
      <c r="O286">
        <f t="shared" si="25"/>
        <v>2019</v>
      </c>
      <c r="P286">
        <f t="shared" si="26"/>
        <v>2</v>
      </c>
      <c r="Q286">
        <f t="shared" si="27"/>
        <v>20</v>
      </c>
    </row>
    <row r="287" spans="1:30" hidden="1" x14ac:dyDescent="0.3">
      <c r="A287" s="1">
        <v>43517</v>
      </c>
      <c r="B287">
        <v>42.764999000000003</v>
      </c>
      <c r="C287">
        <v>205.33000200000001</v>
      </c>
      <c r="D287">
        <v>77.819999999999993</v>
      </c>
      <c r="E287">
        <v>99.389999000000003</v>
      </c>
      <c r="F287">
        <v>29.290001</v>
      </c>
      <c r="G287">
        <v>114.290001</v>
      </c>
      <c r="H287">
        <v>80.971999999999994</v>
      </c>
      <c r="I287">
        <v>105.470001</v>
      </c>
      <c r="J287">
        <v>191.820007</v>
      </c>
      <c r="K287">
        <v>45.860000999999997</v>
      </c>
      <c r="L287">
        <v>85.580001999999993</v>
      </c>
      <c r="M287">
        <v>70.699996999999996</v>
      </c>
      <c r="N287">
        <v>2774.88</v>
      </c>
      <c r="O287">
        <f t="shared" si="25"/>
        <v>2019</v>
      </c>
      <c r="P287">
        <f t="shared" si="26"/>
        <v>2</v>
      </c>
      <c r="Q287">
        <f t="shared" si="27"/>
        <v>21</v>
      </c>
    </row>
    <row r="288" spans="1:30" hidden="1" x14ac:dyDescent="0.3">
      <c r="A288" s="1">
        <v>43518</v>
      </c>
      <c r="B288">
        <v>43.2425</v>
      </c>
      <c r="C288">
        <v>201.91000399999999</v>
      </c>
      <c r="D288">
        <v>78.419998000000007</v>
      </c>
      <c r="E288">
        <v>99.550003000000004</v>
      </c>
      <c r="F288">
        <v>29.08</v>
      </c>
      <c r="G288">
        <v>115.25</v>
      </c>
      <c r="H288">
        <v>81.578002999999995</v>
      </c>
      <c r="I288">
        <v>105</v>
      </c>
      <c r="J288">
        <v>192.38999899999999</v>
      </c>
      <c r="K288">
        <v>45.279998999999997</v>
      </c>
      <c r="L288">
        <v>87.150002000000001</v>
      </c>
      <c r="M288">
        <v>71.300003000000004</v>
      </c>
      <c r="N288">
        <v>2792.67</v>
      </c>
      <c r="O288">
        <f t="shared" si="25"/>
        <v>2019</v>
      </c>
      <c r="P288">
        <f t="shared" si="26"/>
        <v>2</v>
      </c>
      <c r="Q288">
        <f t="shared" si="27"/>
        <v>22</v>
      </c>
    </row>
    <row r="289" spans="1:30" hidden="1" x14ac:dyDescent="0.3">
      <c r="A289" s="1">
        <v>43521</v>
      </c>
      <c r="B289">
        <v>43.557499</v>
      </c>
      <c r="C289">
        <v>202.30999800000001</v>
      </c>
      <c r="D289">
        <v>78.5</v>
      </c>
      <c r="E289">
        <v>99.120002999999997</v>
      </c>
      <c r="F289">
        <v>29.27</v>
      </c>
      <c r="G289">
        <v>113.589996</v>
      </c>
      <c r="H289">
        <v>81.650002000000001</v>
      </c>
      <c r="I289">
        <v>106.099998</v>
      </c>
      <c r="J289">
        <v>189.979996</v>
      </c>
      <c r="K289">
        <v>44.939999</v>
      </c>
      <c r="L289">
        <v>86.599997999999999</v>
      </c>
      <c r="M289">
        <v>71.050003000000004</v>
      </c>
      <c r="N289">
        <v>2796.11</v>
      </c>
      <c r="O289">
        <f t="shared" si="25"/>
        <v>2019</v>
      </c>
      <c r="P289">
        <f t="shared" si="26"/>
        <v>2</v>
      </c>
      <c r="Q289">
        <f t="shared" si="27"/>
        <v>25</v>
      </c>
    </row>
    <row r="290" spans="1:30" hidden="1" x14ac:dyDescent="0.3">
      <c r="A290" s="1">
        <v>43522</v>
      </c>
      <c r="B290">
        <v>43.582500000000003</v>
      </c>
      <c r="C290">
        <v>201.89999399999999</v>
      </c>
      <c r="D290">
        <v>78.660004000000001</v>
      </c>
      <c r="E290">
        <v>98.690002000000007</v>
      </c>
      <c r="F290">
        <v>29.290001</v>
      </c>
      <c r="G290">
        <v>113.5</v>
      </c>
      <c r="H290">
        <v>81.819999999999993</v>
      </c>
      <c r="I290">
        <v>105.290001</v>
      </c>
      <c r="J290">
        <v>188.300003</v>
      </c>
      <c r="K290">
        <v>44.689999</v>
      </c>
      <c r="L290">
        <v>86.510002</v>
      </c>
      <c r="M290">
        <v>71.139999000000003</v>
      </c>
      <c r="N290">
        <v>2793.9</v>
      </c>
      <c r="O290">
        <f t="shared" si="25"/>
        <v>2019</v>
      </c>
      <c r="P290">
        <f t="shared" si="26"/>
        <v>2</v>
      </c>
      <c r="Q290">
        <f t="shared" si="27"/>
        <v>26</v>
      </c>
    </row>
    <row r="291" spans="1:30" hidden="1" x14ac:dyDescent="0.3">
      <c r="A291" s="1">
        <v>43523</v>
      </c>
      <c r="B291">
        <v>43.717498999999997</v>
      </c>
      <c r="C291">
        <v>202.28999300000001</v>
      </c>
      <c r="D291">
        <v>79.470000999999996</v>
      </c>
      <c r="E291">
        <v>98.110000999999997</v>
      </c>
      <c r="F291">
        <v>29.530000999999999</v>
      </c>
      <c r="G291">
        <v>112.779999</v>
      </c>
      <c r="H291">
        <v>82.054496999999998</v>
      </c>
      <c r="I291">
        <v>105.160004</v>
      </c>
      <c r="J291">
        <v>183.66999799999999</v>
      </c>
      <c r="K291">
        <v>44.939999</v>
      </c>
      <c r="L291">
        <v>87.269997000000004</v>
      </c>
      <c r="M291">
        <v>70.150002000000001</v>
      </c>
      <c r="N291">
        <v>2792.38</v>
      </c>
      <c r="O291">
        <f t="shared" si="25"/>
        <v>2019</v>
      </c>
      <c r="P291">
        <f t="shared" si="26"/>
        <v>2</v>
      </c>
      <c r="Q291">
        <f t="shared" si="27"/>
        <v>27</v>
      </c>
    </row>
    <row r="292" spans="1:30" hidden="1" x14ac:dyDescent="0.3">
      <c r="A292" s="1">
        <v>43524</v>
      </c>
      <c r="B292">
        <v>43.287497999999999</v>
      </c>
      <c r="C292">
        <v>201.300003</v>
      </c>
      <c r="D292">
        <v>79.029999000000004</v>
      </c>
      <c r="E292">
        <v>98.989998</v>
      </c>
      <c r="F292">
        <v>29.08</v>
      </c>
      <c r="G292">
        <v>112.839996</v>
      </c>
      <c r="H292">
        <v>81.991501</v>
      </c>
      <c r="I292">
        <v>104.360001</v>
      </c>
      <c r="J292">
        <v>185.13999899999999</v>
      </c>
      <c r="K292">
        <v>45.34</v>
      </c>
      <c r="L292">
        <v>86.940002000000007</v>
      </c>
      <c r="M292">
        <v>70.260002</v>
      </c>
      <c r="N292">
        <v>2784.49</v>
      </c>
      <c r="O292">
        <f t="shared" si="25"/>
        <v>2019</v>
      </c>
      <c r="P292">
        <f t="shared" si="26"/>
        <v>2</v>
      </c>
      <c r="Q292">
        <f t="shared" si="27"/>
        <v>28</v>
      </c>
    </row>
    <row r="293" spans="1:30" x14ac:dyDescent="0.3">
      <c r="A293" s="1">
        <v>43525</v>
      </c>
      <c r="B293">
        <v>43.7425</v>
      </c>
      <c r="C293">
        <v>203.13000500000001</v>
      </c>
      <c r="D293">
        <v>80</v>
      </c>
      <c r="E293">
        <v>97.93</v>
      </c>
      <c r="F293">
        <v>29.309999000000001</v>
      </c>
      <c r="G293">
        <v>114.010002</v>
      </c>
      <c r="H293">
        <v>83.586501999999996</v>
      </c>
      <c r="I293">
        <v>104.43</v>
      </c>
      <c r="J293">
        <v>185.16999799999999</v>
      </c>
      <c r="K293">
        <v>45.380001</v>
      </c>
      <c r="L293">
        <v>87.510002</v>
      </c>
      <c r="M293">
        <v>70.849997999999999</v>
      </c>
      <c r="N293">
        <v>2803.69</v>
      </c>
      <c r="O293">
        <f t="shared" si="25"/>
        <v>2019</v>
      </c>
      <c r="P293">
        <f t="shared" si="26"/>
        <v>3</v>
      </c>
      <c r="Q293">
        <f t="shared" si="27"/>
        <v>1</v>
      </c>
      <c r="R293">
        <f>B293</f>
        <v>43.7425</v>
      </c>
      <c r="S293">
        <f t="shared" ref="S293:AB293" si="29">C293</f>
        <v>203.13000500000001</v>
      </c>
      <c r="T293">
        <f t="shared" si="29"/>
        <v>80</v>
      </c>
      <c r="U293">
        <f t="shared" si="29"/>
        <v>97.93</v>
      </c>
      <c r="V293">
        <f t="shared" si="29"/>
        <v>29.309999000000001</v>
      </c>
      <c r="W293">
        <f t="shared" si="29"/>
        <v>114.010002</v>
      </c>
      <c r="X293">
        <f t="shared" si="29"/>
        <v>83.586501999999996</v>
      </c>
      <c r="Y293">
        <f t="shared" si="29"/>
        <v>104.43</v>
      </c>
      <c r="Z293">
        <f t="shared" si="29"/>
        <v>185.16999799999999</v>
      </c>
      <c r="AA293">
        <f t="shared" si="29"/>
        <v>45.380001</v>
      </c>
      <c r="AB293">
        <f t="shared" si="29"/>
        <v>87.510002</v>
      </c>
      <c r="AC293">
        <f>M293</f>
        <v>70.849997999999999</v>
      </c>
      <c r="AD293">
        <f>N293</f>
        <v>2803.69</v>
      </c>
    </row>
    <row r="294" spans="1:30" hidden="1" x14ac:dyDescent="0.3">
      <c r="A294" s="1">
        <v>43528</v>
      </c>
      <c r="B294">
        <v>43.962502000000001</v>
      </c>
      <c r="C294">
        <v>201.80999800000001</v>
      </c>
      <c r="D294">
        <v>80.309997999999993</v>
      </c>
      <c r="E294">
        <v>97.849997999999999</v>
      </c>
      <c r="F294">
        <v>29.030000999999999</v>
      </c>
      <c r="G294">
        <v>114.33000199999999</v>
      </c>
      <c r="H294">
        <v>84.808502000000004</v>
      </c>
      <c r="I294">
        <v>104.19000200000001</v>
      </c>
      <c r="J294">
        <v>183.80999800000001</v>
      </c>
      <c r="K294">
        <v>45.650002000000001</v>
      </c>
      <c r="L294">
        <v>87.279999000000004</v>
      </c>
      <c r="M294">
        <v>70.949996999999996</v>
      </c>
      <c r="N294">
        <v>2792.81</v>
      </c>
      <c r="O294">
        <f t="shared" si="25"/>
        <v>2019</v>
      </c>
      <c r="P294">
        <f t="shared" si="26"/>
        <v>3</v>
      </c>
      <c r="Q294">
        <f t="shared" si="27"/>
        <v>4</v>
      </c>
    </row>
    <row r="295" spans="1:30" hidden="1" x14ac:dyDescent="0.3">
      <c r="A295" s="1">
        <v>43529</v>
      </c>
      <c r="B295">
        <v>43.8825</v>
      </c>
      <c r="C295">
        <v>201.470001</v>
      </c>
      <c r="D295">
        <v>80.190002000000007</v>
      </c>
      <c r="E295">
        <v>98.339995999999999</v>
      </c>
      <c r="F295">
        <v>29.08</v>
      </c>
      <c r="G295">
        <v>114</v>
      </c>
      <c r="H295">
        <v>84.621498000000003</v>
      </c>
      <c r="I295">
        <v>104.110001</v>
      </c>
      <c r="J295">
        <v>184</v>
      </c>
      <c r="K295">
        <v>45.599997999999999</v>
      </c>
      <c r="L295">
        <v>86.980002999999996</v>
      </c>
      <c r="M295">
        <v>71.580001999999993</v>
      </c>
      <c r="N295">
        <v>2789.65</v>
      </c>
      <c r="O295">
        <f t="shared" si="25"/>
        <v>2019</v>
      </c>
      <c r="P295">
        <f t="shared" si="26"/>
        <v>3</v>
      </c>
      <c r="Q295">
        <f t="shared" si="27"/>
        <v>5</v>
      </c>
    </row>
    <row r="296" spans="1:30" hidden="1" x14ac:dyDescent="0.3">
      <c r="A296" s="1">
        <v>43530</v>
      </c>
      <c r="B296">
        <v>43.630001</v>
      </c>
      <c r="C296">
        <v>200.66999799999999</v>
      </c>
      <c r="D296">
        <v>79.279999000000004</v>
      </c>
      <c r="E296">
        <v>98.260002</v>
      </c>
      <c r="F296">
        <v>28.84</v>
      </c>
      <c r="G296">
        <v>114.849998</v>
      </c>
      <c r="H296">
        <v>83.447502</v>
      </c>
      <c r="I296">
        <v>103.720001</v>
      </c>
      <c r="J296">
        <v>184.449997</v>
      </c>
      <c r="K296">
        <v>45.450001</v>
      </c>
      <c r="L296">
        <v>87.019997000000004</v>
      </c>
      <c r="M296">
        <v>71.269997000000004</v>
      </c>
      <c r="N296">
        <v>2771.45</v>
      </c>
      <c r="O296">
        <f t="shared" si="25"/>
        <v>2019</v>
      </c>
      <c r="P296">
        <f t="shared" si="26"/>
        <v>3</v>
      </c>
      <c r="Q296">
        <f t="shared" si="27"/>
        <v>6</v>
      </c>
    </row>
    <row r="297" spans="1:30" hidden="1" x14ac:dyDescent="0.3">
      <c r="A297" s="1">
        <v>43531</v>
      </c>
      <c r="B297">
        <v>43.125</v>
      </c>
      <c r="C297">
        <v>199.300003</v>
      </c>
      <c r="D297">
        <v>80.160004000000001</v>
      </c>
      <c r="E297">
        <v>97.449996999999996</v>
      </c>
      <c r="F297">
        <v>28.549999</v>
      </c>
      <c r="G297">
        <v>114.010002</v>
      </c>
      <c r="H297">
        <v>81.297500999999997</v>
      </c>
      <c r="I297">
        <v>102.970001</v>
      </c>
      <c r="J297">
        <v>182.509995</v>
      </c>
      <c r="K297">
        <v>45.279998999999997</v>
      </c>
      <c r="L297">
        <v>86.970000999999996</v>
      </c>
      <c r="M297">
        <v>70.610000999999997</v>
      </c>
      <c r="N297">
        <v>2748.93</v>
      </c>
      <c r="O297">
        <f t="shared" si="25"/>
        <v>2019</v>
      </c>
      <c r="P297">
        <f t="shared" si="26"/>
        <v>3</v>
      </c>
      <c r="Q297">
        <f t="shared" si="27"/>
        <v>7</v>
      </c>
    </row>
    <row r="298" spans="1:30" hidden="1" x14ac:dyDescent="0.3">
      <c r="A298" s="1">
        <v>43532</v>
      </c>
      <c r="B298">
        <v>43.227500999999997</v>
      </c>
      <c r="C298">
        <v>198.699997</v>
      </c>
      <c r="D298">
        <v>79.010002</v>
      </c>
      <c r="E298">
        <v>97.589995999999999</v>
      </c>
      <c r="F298">
        <v>28.65</v>
      </c>
      <c r="G298">
        <v>113.80999799999999</v>
      </c>
      <c r="H298">
        <v>81.040001000000004</v>
      </c>
      <c r="I298">
        <v>103.010002</v>
      </c>
      <c r="J298">
        <v>181.229996</v>
      </c>
      <c r="K298">
        <v>44.84</v>
      </c>
      <c r="L298">
        <v>87.449996999999996</v>
      </c>
      <c r="M298">
        <v>69.360000999999997</v>
      </c>
      <c r="N298">
        <v>2743.07</v>
      </c>
      <c r="O298">
        <f t="shared" si="25"/>
        <v>2019</v>
      </c>
      <c r="P298">
        <f t="shared" si="26"/>
        <v>3</v>
      </c>
      <c r="Q298">
        <f t="shared" si="27"/>
        <v>8</v>
      </c>
    </row>
    <row r="299" spans="1:30" hidden="1" x14ac:dyDescent="0.3">
      <c r="A299" s="1">
        <v>43535</v>
      </c>
      <c r="B299">
        <v>44.724997999999999</v>
      </c>
      <c r="C299">
        <v>202.08999600000001</v>
      </c>
      <c r="D299">
        <v>79.779999000000004</v>
      </c>
      <c r="E299">
        <v>98.480002999999996</v>
      </c>
      <c r="F299">
        <v>28.940000999999999</v>
      </c>
      <c r="G299">
        <v>114.75</v>
      </c>
      <c r="H299">
        <v>83.530997999999997</v>
      </c>
      <c r="I299">
        <v>104.349998</v>
      </c>
      <c r="J299">
        <v>182.44000199999999</v>
      </c>
      <c r="K299">
        <v>46.18</v>
      </c>
      <c r="L299">
        <v>89.239998</v>
      </c>
      <c r="M299">
        <v>69.680000000000007</v>
      </c>
      <c r="N299">
        <v>2783.3</v>
      </c>
      <c r="O299">
        <f t="shared" si="25"/>
        <v>2019</v>
      </c>
      <c r="P299">
        <f t="shared" si="26"/>
        <v>3</v>
      </c>
      <c r="Q299">
        <f t="shared" si="27"/>
        <v>11</v>
      </c>
    </row>
    <row r="300" spans="1:30" hidden="1" x14ac:dyDescent="0.3">
      <c r="A300" s="1">
        <v>43536</v>
      </c>
      <c r="B300">
        <v>45.227500999999997</v>
      </c>
      <c r="C300">
        <v>202.5</v>
      </c>
      <c r="D300">
        <v>80</v>
      </c>
      <c r="E300">
        <v>98.370002999999997</v>
      </c>
      <c r="F300">
        <v>28.940000999999999</v>
      </c>
      <c r="G300">
        <v>114.730003</v>
      </c>
      <c r="H300">
        <v>83.654999000000004</v>
      </c>
      <c r="I300">
        <v>104.040001</v>
      </c>
      <c r="J300">
        <v>184</v>
      </c>
      <c r="K300">
        <v>46.049999</v>
      </c>
      <c r="L300">
        <v>88.800003000000004</v>
      </c>
      <c r="M300">
        <v>70.050003000000004</v>
      </c>
      <c r="N300">
        <v>2791.52</v>
      </c>
      <c r="O300">
        <f t="shared" si="25"/>
        <v>2019</v>
      </c>
      <c r="P300">
        <f t="shared" si="26"/>
        <v>3</v>
      </c>
      <c r="Q300">
        <f t="shared" si="27"/>
        <v>12</v>
      </c>
    </row>
    <row r="301" spans="1:30" hidden="1" x14ac:dyDescent="0.3">
      <c r="A301" s="1">
        <v>43537</v>
      </c>
      <c r="B301">
        <v>45.427501999999997</v>
      </c>
      <c r="C301">
        <v>204.05999800000001</v>
      </c>
      <c r="D301">
        <v>80.709998999999996</v>
      </c>
      <c r="E301">
        <v>99.029999000000004</v>
      </c>
      <c r="F301">
        <v>29.290001</v>
      </c>
      <c r="G301">
        <v>114.089996</v>
      </c>
      <c r="H301">
        <v>84.540497000000002</v>
      </c>
      <c r="I301">
        <v>104.389999</v>
      </c>
      <c r="J301">
        <v>181.13999899999999</v>
      </c>
      <c r="K301">
        <v>46.220001000000003</v>
      </c>
      <c r="L301">
        <v>89.5</v>
      </c>
      <c r="M301">
        <v>70.099997999999999</v>
      </c>
      <c r="N301">
        <v>2810.92</v>
      </c>
      <c r="O301">
        <f t="shared" si="25"/>
        <v>2019</v>
      </c>
      <c r="P301">
        <f t="shared" si="26"/>
        <v>3</v>
      </c>
      <c r="Q301">
        <f t="shared" si="27"/>
        <v>13</v>
      </c>
    </row>
    <row r="302" spans="1:30" hidden="1" x14ac:dyDescent="0.3">
      <c r="A302" s="1">
        <v>43538</v>
      </c>
      <c r="B302">
        <v>45.932499</v>
      </c>
      <c r="C302">
        <v>203.38000500000001</v>
      </c>
      <c r="D302">
        <v>80.440002000000007</v>
      </c>
      <c r="E302">
        <v>98.220000999999996</v>
      </c>
      <c r="F302">
        <v>29.459999</v>
      </c>
      <c r="G302">
        <v>114.480003</v>
      </c>
      <c r="H302">
        <v>84.310997</v>
      </c>
      <c r="I302">
        <v>105.339996</v>
      </c>
      <c r="J302">
        <v>181.61000100000001</v>
      </c>
      <c r="K302">
        <v>45.700001</v>
      </c>
      <c r="L302">
        <v>89.790001000000004</v>
      </c>
      <c r="M302">
        <v>70.739998</v>
      </c>
      <c r="N302">
        <v>2808.48</v>
      </c>
      <c r="O302">
        <f t="shared" si="25"/>
        <v>2019</v>
      </c>
      <c r="P302">
        <f t="shared" si="26"/>
        <v>3</v>
      </c>
      <c r="Q302">
        <f t="shared" si="27"/>
        <v>14</v>
      </c>
    </row>
    <row r="303" spans="1:30" hidden="1" x14ac:dyDescent="0.3">
      <c r="A303" s="1">
        <v>43539</v>
      </c>
      <c r="B303">
        <v>46.529998999999997</v>
      </c>
      <c r="C303">
        <v>204.30999800000001</v>
      </c>
      <c r="D303">
        <v>80.150002000000001</v>
      </c>
      <c r="E303">
        <v>98.419998000000007</v>
      </c>
      <c r="F303">
        <v>29.299999</v>
      </c>
      <c r="G303">
        <v>114.959999</v>
      </c>
      <c r="H303">
        <v>85.617996000000005</v>
      </c>
      <c r="I303">
        <v>106.550003</v>
      </c>
      <c r="J303">
        <v>182.229996</v>
      </c>
      <c r="K303">
        <v>45.299999</v>
      </c>
      <c r="L303">
        <v>90.849997999999999</v>
      </c>
      <c r="M303">
        <v>70.669998000000007</v>
      </c>
      <c r="N303">
        <v>2822.48</v>
      </c>
      <c r="O303">
        <f t="shared" si="25"/>
        <v>2019</v>
      </c>
      <c r="P303">
        <f t="shared" si="26"/>
        <v>3</v>
      </c>
      <c r="Q303">
        <f t="shared" si="27"/>
        <v>15</v>
      </c>
    </row>
    <row r="304" spans="1:30" hidden="1" x14ac:dyDescent="0.3">
      <c r="A304" s="1">
        <v>43542</v>
      </c>
      <c r="B304">
        <v>47.005001</v>
      </c>
      <c r="C304">
        <v>206.679993</v>
      </c>
      <c r="D304">
        <v>81.080001999999993</v>
      </c>
      <c r="E304">
        <v>99.660004000000001</v>
      </c>
      <c r="F304">
        <v>29.82</v>
      </c>
      <c r="G304">
        <v>113.120003</v>
      </c>
      <c r="H304">
        <v>87.107498000000007</v>
      </c>
      <c r="I304">
        <v>107.19000200000001</v>
      </c>
      <c r="J304">
        <v>183.41999799999999</v>
      </c>
      <c r="K304">
        <v>45.41</v>
      </c>
      <c r="L304">
        <v>90.730002999999996</v>
      </c>
      <c r="M304">
        <v>70.839995999999999</v>
      </c>
      <c r="N304">
        <v>2832.94</v>
      </c>
      <c r="O304">
        <f t="shared" si="25"/>
        <v>2019</v>
      </c>
      <c r="P304">
        <f t="shared" si="26"/>
        <v>3</v>
      </c>
      <c r="Q304">
        <f t="shared" si="27"/>
        <v>18</v>
      </c>
    </row>
    <row r="305" spans="1:30" hidden="1" x14ac:dyDescent="0.3">
      <c r="A305" s="1">
        <v>43543</v>
      </c>
      <c r="B305">
        <v>46.6325</v>
      </c>
      <c r="C305">
        <v>205.14999399999999</v>
      </c>
      <c r="D305">
        <v>80.870002999999997</v>
      </c>
      <c r="E305">
        <v>99.849997999999999</v>
      </c>
      <c r="F305">
        <v>29.65</v>
      </c>
      <c r="G305">
        <v>110</v>
      </c>
      <c r="H305">
        <v>88.092499000000004</v>
      </c>
      <c r="I305">
        <v>106.800003</v>
      </c>
      <c r="J305">
        <v>184.13000500000001</v>
      </c>
      <c r="K305">
        <v>45.560001</v>
      </c>
      <c r="L305">
        <v>90.5</v>
      </c>
      <c r="M305">
        <v>71.379997000000003</v>
      </c>
      <c r="N305">
        <v>2832.57</v>
      </c>
      <c r="O305">
        <f t="shared" si="25"/>
        <v>2019</v>
      </c>
      <c r="P305">
        <f t="shared" si="26"/>
        <v>3</v>
      </c>
      <c r="Q305">
        <f t="shared" si="27"/>
        <v>19</v>
      </c>
    </row>
    <row r="306" spans="1:30" hidden="1" x14ac:dyDescent="0.3">
      <c r="A306" s="1">
        <v>43544</v>
      </c>
      <c r="B306">
        <v>47.040000999999997</v>
      </c>
      <c r="C306">
        <v>203.270004</v>
      </c>
      <c r="D306">
        <v>81.319999999999993</v>
      </c>
      <c r="E306">
        <v>98.639999000000003</v>
      </c>
      <c r="F306">
        <v>28.639999</v>
      </c>
      <c r="G306">
        <v>109.989998</v>
      </c>
      <c r="H306">
        <v>89.863502999999994</v>
      </c>
      <c r="I306">
        <v>104.519997</v>
      </c>
      <c r="J306">
        <v>186.10000600000001</v>
      </c>
      <c r="K306">
        <v>45.529998999999997</v>
      </c>
      <c r="L306">
        <v>90.739998</v>
      </c>
      <c r="M306">
        <v>71.629997000000003</v>
      </c>
      <c r="N306">
        <v>2824.23</v>
      </c>
      <c r="O306">
        <f t="shared" si="25"/>
        <v>2019</v>
      </c>
      <c r="P306">
        <f t="shared" si="26"/>
        <v>3</v>
      </c>
      <c r="Q306">
        <f t="shared" si="27"/>
        <v>20</v>
      </c>
    </row>
    <row r="307" spans="1:30" hidden="1" x14ac:dyDescent="0.3">
      <c r="A307" s="1">
        <v>43545</v>
      </c>
      <c r="B307">
        <v>48.772499000000003</v>
      </c>
      <c r="C307">
        <v>204.429993</v>
      </c>
      <c r="D307">
        <v>81.790001000000004</v>
      </c>
      <c r="E307">
        <v>99.059997999999993</v>
      </c>
      <c r="F307">
        <v>28.18</v>
      </c>
      <c r="G307">
        <v>108.660004</v>
      </c>
      <c r="H307">
        <v>90.962997000000001</v>
      </c>
      <c r="I307">
        <v>102.870003</v>
      </c>
      <c r="J307">
        <v>189.970001</v>
      </c>
      <c r="K307">
        <v>45.509998000000003</v>
      </c>
      <c r="L307">
        <v>91.910004000000001</v>
      </c>
      <c r="M307">
        <v>72.260002</v>
      </c>
      <c r="N307">
        <v>2854.88</v>
      </c>
      <c r="O307">
        <f t="shared" si="25"/>
        <v>2019</v>
      </c>
      <c r="P307">
        <f t="shared" si="26"/>
        <v>3</v>
      </c>
      <c r="Q307">
        <f t="shared" si="27"/>
        <v>21</v>
      </c>
    </row>
    <row r="308" spans="1:30" hidden="1" x14ac:dyDescent="0.3">
      <c r="A308" s="1">
        <v>43546</v>
      </c>
      <c r="B308">
        <v>47.762501</v>
      </c>
      <c r="C308">
        <v>200.550003</v>
      </c>
      <c r="D308">
        <v>80.480002999999996</v>
      </c>
      <c r="E308">
        <v>98.279999000000004</v>
      </c>
      <c r="F308">
        <v>27.01</v>
      </c>
      <c r="G308">
        <v>108.230003</v>
      </c>
      <c r="H308">
        <v>88.238502999999994</v>
      </c>
      <c r="I308">
        <v>99.760002</v>
      </c>
      <c r="J308">
        <v>188.75</v>
      </c>
      <c r="K308">
        <v>45.93</v>
      </c>
      <c r="L308">
        <v>91.169998000000007</v>
      </c>
      <c r="M308">
        <v>71.959998999999996</v>
      </c>
      <c r="N308">
        <v>2800.71</v>
      </c>
      <c r="O308">
        <f t="shared" si="25"/>
        <v>2019</v>
      </c>
      <c r="P308">
        <f t="shared" si="26"/>
        <v>3</v>
      </c>
      <c r="Q308">
        <f t="shared" si="27"/>
        <v>22</v>
      </c>
    </row>
    <row r="309" spans="1:30" hidden="1" x14ac:dyDescent="0.3">
      <c r="A309" s="1">
        <v>43549</v>
      </c>
      <c r="B309">
        <v>47.185001</v>
      </c>
      <c r="C309">
        <v>199.44000199999999</v>
      </c>
      <c r="D309">
        <v>79.919998000000007</v>
      </c>
      <c r="E309">
        <v>98.169998000000007</v>
      </c>
      <c r="F309">
        <v>26.84</v>
      </c>
      <c r="G309">
        <v>107.790001</v>
      </c>
      <c r="H309">
        <v>88.712997000000001</v>
      </c>
      <c r="I309">
        <v>98.93</v>
      </c>
      <c r="J309">
        <v>189.679993</v>
      </c>
      <c r="K309">
        <v>46.029998999999997</v>
      </c>
      <c r="L309">
        <v>88.269997000000004</v>
      </c>
      <c r="M309">
        <v>72.300003000000004</v>
      </c>
      <c r="N309">
        <v>2798.36</v>
      </c>
      <c r="O309">
        <f t="shared" si="25"/>
        <v>2019</v>
      </c>
      <c r="P309">
        <f t="shared" si="26"/>
        <v>3</v>
      </c>
      <c r="Q309">
        <f t="shared" si="27"/>
        <v>25</v>
      </c>
    </row>
    <row r="310" spans="1:30" hidden="1" x14ac:dyDescent="0.3">
      <c r="A310" s="1">
        <v>43550</v>
      </c>
      <c r="B310">
        <v>46.697498000000003</v>
      </c>
      <c r="C310">
        <v>200.61999499999999</v>
      </c>
      <c r="D310">
        <v>80.959998999999996</v>
      </c>
      <c r="E310">
        <v>98.32</v>
      </c>
      <c r="F310">
        <v>27.209999</v>
      </c>
      <c r="G310">
        <v>110.139999</v>
      </c>
      <c r="H310">
        <v>89.188004000000006</v>
      </c>
      <c r="I310">
        <v>99.919998000000007</v>
      </c>
      <c r="J310">
        <v>189.33999600000001</v>
      </c>
      <c r="K310">
        <v>46.639999000000003</v>
      </c>
      <c r="L310">
        <v>88.589995999999999</v>
      </c>
      <c r="M310">
        <v>72.959998999999996</v>
      </c>
      <c r="N310">
        <v>2818.46</v>
      </c>
      <c r="O310">
        <f t="shared" si="25"/>
        <v>2019</v>
      </c>
      <c r="P310">
        <f t="shared" si="26"/>
        <v>3</v>
      </c>
      <c r="Q310">
        <f t="shared" si="27"/>
        <v>26</v>
      </c>
    </row>
    <row r="311" spans="1:30" hidden="1" x14ac:dyDescent="0.3">
      <c r="A311" s="1">
        <v>43551</v>
      </c>
      <c r="B311">
        <v>47.1175</v>
      </c>
      <c r="C311">
        <v>199.21000699999999</v>
      </c>
      <c r="D311">
        <v>80.339995999999999</v>
      </c>
      <c r="E311">
        <v>97.209998999999996</v>
      </c>
      <c r="F311">
        <v>27.030000999999999</v>
      </c>
      <c r="G311">
        <v>110.279999</v>
      </c>
      <c r="H311">
        <v>88.285004000000001</v>
      </c>
      <c r="I311">
        <v>99.580001999999993</v>
      </c>
      <c r="J311">
        <v>189.25</v>
      </c>
      <c r="K311">
        <v>46.610000999999997</v>
      </c>
      <c r="L311">
        <v>87.029999000000004</v>
      </c>
      <c r="M311">
        <v>72.739998</v>
      </c>
      <c r="N311">
        <v>2805.37</v>
      </c>
      <c r="O311">
        <f t="shared" si="25"/>
        <v>2019</v>
      </c>
      <c r="P311">
        <f t="shared" si="26"/>
        <v>3</v>
      </c>
      <c r="Q311">
        <f t="shared" si="27"/>
        <v>27</v>
      </c>
    </row>
    <row r="312" spans="1:30" hidden="1" x14ac:dyDescent="0.3">
      <c r="A312" s="1">
        <v>43552</v>
      </c>
      <c r="B312">
        <v>47.18</v>
      </c>
      <c r="C312">
        <v>200.66000399999999</v>
      </c>
      <c r="D312">
        <v>80.739998</v>
      </c>
      <c r="E312">
        <v>97.129997000000003</v>
      </c>
      <c r="F312">
        <v>27.33</v>
      </c>
      <c r="G312">
        <v>110.709999</v>
      </c>
      <c r="H312">
        <v>88.670997999999997</v>
      </c>
      <c r="I312">
        <v>100.709999</v>
      </c>
      <c r="J312">
        <v>190.05999800000001</v>
      </c>
      <c r="K312">
        <v>46.580002</v>
      </c>
      <c r="L312">
        <v>87.279999000000004</v>
      </c>
      <c r="M312">
        <v>73.959998999999996</v>
      </c>
      <c r="N312">
        <v>2815.44</v>
      </c>
      <c r="O312">
        <f t="shared" si="25"/>
        <v>2019</v>
      </c>
      <c r="P312">
        <f t="shared" si="26"/>
        <v>3</v>
      </c>
      <c r="Q312">
        <f t="shared" si="27"/>
        <v>28</v>
      </c>
    </row>
    <row r="313" spans="1:30" hidden="1" x14ac:dyDescent="0.3">
      <c r="A313" s="1">
        <v>43553</v>
      </c>
      <c r="B313">
        <v>47.487499</v>
      </c>
      <c r="C313">
        <v>200.88999899999999</v>
      </c>
      <c r="D313">
        <v>80.800003000000004</v>
      </c>
      <c r="E313">
        <v>97.529999000000004</v>
      </c>
      <c r="F313">
        <v>27.59</v>
      </c>
      <c r="G313">
        <v>111.029999</v>
      </c>
      <c r="H313">
        <v>89.037497999999999</v>
      </c>
      <c r="I313">
        <v>101.230003</v>
      </c>
      <c r="J313">
        <v>191.88999899999999</v>
      </c>
      <c r="K313">
        <v>46.860000999999997</v>
      </c>
      <c r="L313">
        <v>88.389999000000003</v>
      </c>
      <c r="M313">
        <v>74.339995999999999</v>
      </c>
      <c r="N313">
        <v>2834.4</v>
      </c>
      <c r="O313">
        <f t="shared" si="25"/>
        <v>2019</v>
      </c>
      <c r="P313">
        <f t="shared" si="26"/>
        <v>3</v>
      </c>
      <c r="Q313">
        <f t="shared" si="27"/>
        <v>29</v>
      </c>
    </row>
    <row r="314" spans="1:30" x14ac:dyDescent="0.3">
      <c r="A314" s="1">
        <v>43556</v>
      </c>
      <c r="B314">
        <v>47.810001</v>
      </c>
      <c r="C314">
        <v>205</v>
      </c>
      <c r="D314">
        <v>81.730002999999996</v>
      </c>
      <c r="E314">
        <v>97.82</v>
      </c>
      <c r="F314">
        <v>28.540001</v>
      </c>
      <c r="G314">
        <v>112.510002</v>
      </c>
      <c r="H314">
        <v>90.709502999999998</v>
      </c>
      <c r="I314">
        <v>104.639999</v>
      </c>
      <c r="J314">
        <v>195.63999899999999</v>
      </c>
      <c r="K314">
        <v>46.720001000000003</v>
      </c>
      <c r="L314">
        <v>88.199996999999996</v>
      </c>
      <c r="M314">
        <v>73.959998999999996</v>
      </c>
      <c r="N314">
        <v>2867.19</v>
      </c>
      <c r="O314">
        <f t="shared" si="25"/>
        <v>2019</v>
      </c>
      <c r="P314">
        <f t="shared" si="26"/>
        <v>4</v>
      </c>
      <c r="Q314">
        <f t="shared" si="27"/>
        <v>1</v>
      </c>
      <c r="R314">
        <f>B314</f>
        <v>47.810001</v>
      </c>
      <c r="S314">
        <f t="shared" ref="S314:AB314" si="30">C314</f>
        <v>205</v>
      </c>
      <c r="T314">
        <f t="shared" si="30"/>
        <v>81.730002999999996</v>
      </c>
      <c r="U314">
        <f t="shared" si="30"/>
        <v>97.82</v>
      </c>
      <c r="V314">
        <f t="shared" si="30"/>
        <v>28.540001</v>
      </c>
      <c r="W314">
        <f t="shared" si="30"/>
        <v>112.510002</v>
      </c>
      <c r="X314">
        <f t="shared" si="30"/>
        <v>90.709502999999998</v>
      </c>
      <c r="Y314">
        <f t="shared" si="30"/>
        <v>104.639999</v>
      </c>
      <c r="Z314">
        <f t="shared" si="30"/>
        <v>195.63999899999999</v>
      </c>
      <c r="AA314">
        <f t="shared" si="30"/>
        <v>46.720001000000003</v>
      </c>
      <c r="AB314">
        <f t="shared" si="30"/>
        <v>88.199996999999996</v>
      </c>
      <c r="AC314">
        <f>M314</f>
        <v>73.959998999999996</v>
      </c>
      <c r="AD314">
        <f>N314</f>
        <v>2867.19</v>
      </c>
    </row>
    <row r="315" spans="1:30" hidden="1" x14ac:dyDescent="0.3">
      <c r="A315" s="1">
        <v>43557</v>
      </c>
      <c r="B315">
        <v>48.505001</v>
      </c>
      <c r="C315">
        <v>203.88000500000001</v>
      </c>
      <c r="D315">
        <v>81.379997000000003</v>
      </c>
      <c r="E315">
        <v>96.940002000000007</v>
      </c>
      <c r="F315">
        <v>28.870000999999998</v>
      </c>
      <c r="G315">
        <v>111.959999</v>
      </c>
      <c r="H315">
        <v>90.698997000000006</v>
      </c>
      <c r="I315">
        <v>105.139999</v>
      </c>
      <c r="J315">
        <v>194.30999800000001</v>
      </c>
      <c r="K315">
        <v>46.57</v>
      </c>
      <c r="L315">
        <v>88.010002</v>
      </c>
      <c r="M315">
        <v>74.269997000000004</v>
      </c>
      <c r="N315">
        <v>2867.24</v>
      </c>
      <c r="O315">
        <f t="shared" si="25"/>
        <v>2019</v>
      </c>
      <c r="P315">
        <f t="shared" si="26"/>
        <v>4</v>
      </c>
      <c r="Q315">
        <f t="shared" si="27"/>
        <v>2</v>
      </c>
    </row>
    <row r="316" spans="1:30" hidden="1" x14ac:dyDescent="0.3">
      <c r="A316" s="1">
        <v>43558</v>
      </c>
      <c r="B316">
        <v>48.837502000000001</v>
      </c>
      <c r="C316">
        <v>203.66999799999999</v>
      </c>
      <c r="D316">
        <v>80.900002000000001</v>
      </c>
      <c r="E316">
        <v>97.190002000000007</v>
      </c>
      <c r="F316">
        <v>28.84</v>
      </c>
      <c r="G316">
        <v>112.519997</v>
      </c>
      <c r="H316">
        <v>91.035004000000001</v>
      </c>
      <c r="I316">
        <v>105.349998</v>
      </c>
      <c r="J316">
        <v>198.61000100000001</v>
      </c>
      <c r="K316">
        <v>46.18</v>
      </c>
      <c r="L316">
        <v>85.809997999999993</v>
      </c>
      <c r="M316">
        <v>74.330001999999993</v>
      </c>
      <c r="N316">
        <v>2873.4</v>
      </c>
      <c r="O316">
        <f t="shared" si="25"/>
        <v>2019</v>
      </c>
      <c r="P316">
        <f t="shared" si="26"/>
        <v>4</v>
      </c>
      <c r="Q316">
        <f t="shared" si="27"/>
        <v>3</v>
      </c>
    </row>
    <row r="317" spans="1:30" hidden="1" x14ac:dyDescent="0.3">
      <c r="A317" s="1">
        <v>43559</v>
      </c>
      <c r="B317">
        <v>48.922500999999997</v>
      </c>
      <c r="C317">
        <v>204.10000600000001</v>
      </c>
      <c r="D317">
        <v>82.050003000000004</v>
      </c>
      <c r="E317">
        <v>98.110000999999997</v>
      </c>
      <c r="F317">
        <v>29.15</v>
      </c>
      <c r="G317">
        <v>114.75</v>
      </c>
      <c r="H317">
        <v>90.943000999999995</v>
      </c>
      <c r="I317">
        <v>105.55999799999999</v>
      </c>
      <c r="J317">
        <v>200.449997</v>
      </c>
      <c r="K317">
        <v>46.48</v>
      </c>
      <c r="L317">
        <v>86.07</v>
      </c>
      <c r="M317">
        <v>74.349997999999999</v>
      </c>
      <c r="N317">
        <v>2879.39</v>
      </c>
      <c r="O317">
        <f t="shared" si="25"/>
        <v>2019</v>
      </c>
      <c r="P317">
        <f t="shared" si="26"/>
        <v>4</v>
      </c>
      <c r="Q317">
        <f t="shared" si="27"/>
        <v>4</v>
      </c>
    </row>
    <row r="318" spans="1:30" hidden="1" x14ac:dyDescent="0.3">
      <c r="A318" s="1">
        <v>43560</v>
      </c>
      <c r="B318">
        <v>49.25</v>
      </c>
      <c r="C318">
        <v>205.33000200000001</v>
      </c>
      <c r="D318">
        <v>82.489998</v>
      </c>
      <c r="E318">
        <v>98.830001999999993</v>
      </c>
      <c r="F318">
        <v>29.08</v>
      </c>
      <c r="G318">
        <v>115</v>
      </c>
      <c r="H318">
        <v>91.863997999999995</v>
      </c>
      <c r="I318">
        <v>105.30999799999999</v>
      </c>
      <c r="J318">
        <v>202.05999800000001</v>
      </c>
      <c r="K318">
        <v>46.470001000000003</v>
      </c>
      <c r="L318">
        <v>85.440002000000007</v>
      </c>
      <c r="M318">
        <v>75.029999000000004</v>
      </c>
      <c r="N318">
        <v>2892.74</v>
      </c>
      <c r="O318">
        <f t="shared" si="25"/>
        <v>2019</v>
      </c>
      <c r="P318">
        <f t="shared" si="26"/>
        <v>4</v>
      </c>
      <c r="Q318">
        <f t="shared" si="27"/>
        <v>5</v>
      </c>
    </row>
    <row r="319" spans="1:30" hidden="1" x14ac:dyDescent="0.3">
      <c r="A319" s="1">
        <v>43563</v>
      </c>
      <c r="B319">
        <v>50.025002000000001</v>
      </c>
      <c r="C319">
        <v>205.25</v>
      </c>
      <c r="D319">
        <v>83</v>
      </c>
      <c r="E319">
        <v>99.230002999999996</v>
      </c>
      <c r="F319">
        <v>29.17</v>
      </c>
      <c r="G319">
        <v>114.959999</v>
      </c>
      <c r="H319">
        <v>92.492996000000005</v>
      </c>
      <c r="I319">
        <v>105.650002</v>
      </c>
      <c r="J319">
        <v>203.550003</v>
      </c>
      <c r="K319">
        <v>46.549999</v>
      </c>
      <c r="L319">
        <v>85.309997999999993</v>
      </c>
      <c r="M319">
        <v>75.199996999999996</v>
      </c>
      <c r="N319">
        <v>2895.77</v>
      </c>
      <c r="O319">
        <f t="shared" si="25"/>
        <v>2019</v>
      </c>
      <c r="P319">
        <f t="shared" si="26"/>
        <v>4</v>
      </c>
      <c r="Q319">
        <f t="shared" si="27"/>
        <v>8</v>
      </c>
    </row>
    <row r="320" spans="1:30" hidden="1" x14ac:dyDescent="0.3">
      <c r="A320" s="1">
        <v>43564</v>
      </c>
      <c r="B320">
        <v>49.875</v>
      </c>
      <c r="C320">
        <v>204.91999799999999</v>
      </c>
      <c r="D320">
        <v>81.93</v>
      </c>
      <c r="E320">
        <v>98.690002000000007</v>
      </c>
      <c r="F320">
        <v>28.889999</v>
      </c>
      <c r="G320">
        <v>116.860001</v>
      </c>
      <c r="H320">
        <v>91.792000000000002</v>
      </c>
      <c r="I320">
        <v>104.870003</v>
      </c>
      <c r="J320">
        <v>200.89999399999999</v>
      </c>
      <c r="K320">
        <v>46.669998</v>
      </c>
      <c r="L320">
        <v>85.839995999999999</v>
      </c>
      <c r="M320">
        <v>75.120002999999997</v>
      </c>
      <c r="N320">
        <v>2878.2</v>
      </c>
      <c r="O320">
        <f t="shared" si="25"/>
        <v>2019</v>
      </c>
      <c r="P320">
        <f t="shared" si="26"/>
        <v>4</v>
      </c>
      <c r="Q320">
        <f t="shared" si="27"/>
        <v>9</v>
      </c>
    </row>
    <row r="321" spans="1:30" hidden="1" x14ac:dyDescent="0.3">
      <c r="A321" s="1">
        <v>43565</v>
      </c>
      <c r="B321">
        <v>50.154998999999997</v>
      </c>
      <c r="C321">
        <v>204.520004</v>
      </c>
      <c r="D321">
        <v>81.559997999999993</v>
      </c>
      <c r="E321">
        <v>99.599997999999999</v>
      </c>
      <c r="F321">
        <v>29.07</v>
      </c>
      <c r="G321">
        <v>117.160004</v>
      </c>
      <c r="H321">
        <v>92.366501</v>
      </c>
      <c r="I321">
        <v>105.339996</v>
      </c>
      <c r="J321">
        <v>199.429993</v>
      </c>
      <c r="K321">
        <v>46.639999000000003</v>
      </c>
      <c r="L321">
        <v>85.709998999999996</v>
      </c>
      <c r="M321">
        <v>75.480002999999996</v>
      </c>
      <c r="N321">
        <v>2888.21</v>
      </c>
      <c r="O321">
        <f t="shared" si="25"/>
        <v>2019</v>
      </c>
      <c r="P321">
        <f t="shared" si="26"/>
        <v>4</v>
      </c>
      <c r="Q321">
        <f t="shared" si="27"/>
        <v>10</v>
      </c>
    </row>
    <row r="322" spans="1:30" hidden="1" x14ac:dyDescent="0.3">
      <c r="A322" s="1">
        <v>43566</v>
      </c>
      <c r="B322">
        <v>49.737499</v>
      </c>
      <c r="C322">
        <v>206.66999799999999</v>
      </c>
      <c r="D322">
        <v>81.949996999999996</v>
      </c>
      <c r="E322">
        <v>100.800003</v>
      </c>
      <c r="F322">
        <v>29.07</v>
      </c>
      <c r="G322">
        <v>116.599998</v>
      </c>
      <c r="H322">
        <v>92.203498999999994</v>
      </c>
      <c r="I322">
        <v>106.230003</v>
      </c>
      <c r="J322">
        <v>201.479996</v>
      </c>
      <c r="K322">
        <v>46.709999000000003</v>
      </c>
      <c r="L322">
        <v>85.510002</v>
      </c>
      <c r="M322">
        <v>75.870002999999997</v>
      </c>
      <c r="N322">
        <v>2888.32</v>
      </c>
      <c r="O322">
        <f t="shared" si="25"/>
        <v>2019</v>
      </c>
      <c r="P322">
        <f t="shared" si="26"/>
        <v>4</v>
      </c>
      <c r="Q322">
        <f t="shared" si="27"/>
        <v>11</v>
      </c>
    </row>
    <row r="323" spans="1:30" hidden="1" x14ac:dyDescent="0.3">
      <c r="A323" s="1">
        <v>43567</v>
      </c>
      <c r="B323">
        <v>49.717498999999997</v>
      </c>
      <c r="C323">
        <v>210.55999800000001</v>
      </c>
      <c r="D323">
        <v>80.919998000000007</v>
      </c>
      <c r="E323">
        <v>101.55999799999999</v>
      </c>
      <c r="F323">
        <v>30.17</v>
      </c>
      <c r="G323">
        <v>130.05999800000001</v>
      </c>
      <c r="H323">
        <v>92.153000000000006</v>
      </c>
      <c r="I323">
        <v>111.209999</v>
      </c>
      <c r="J323">
        <v>203.85000600000001</v>
      </c>
      <c r="K323">
        <v>46.740001999999997</v>
      </c>
      <c r="L323">
        <v>85.769997000000004</v>
      </c>
      <c r="M323">
        <v>76.650002000000001</v>
      </c>
      <c r="N323">
        <v>2907.41</v>
      </c>
      <c r="O323">
        <f t="shared" ref="O323:O386" si="31">YEAR(A323)</f>
        <v>2019</v>
      </c>
      <c r="P323">
        <f t="shared" ref="P323:P386" si="32">MONTH(A323)</f>
        <v>4</v>
      </c>
      <c r="Q323">
        <f t="shared" ref="Q323:Q386" si="33">DAY(A323)</f>
        <v>12</v>
      </c>
    </row>
    <row r="324" spans="1:30" hidden="1" x14ac:dyDescent="0.3">
      <c r="A324" s="1">
        <v>43570</v>
      </c>
      <c r="B324">
        <v>49.807499</v>
      </c>
      <c r="C324">
        <v>209.740005</v>
      </c>
      <c r="D324">
        <v>80.650002000000001</v>
      </c>
      <c r="E324">
        <v>102.43</v>
      </c>
      <c r="F324">
        <v>29.84</v>
      </c>
      <c r="G324">
        <v>132.03999300000001</v>
      </c>
      <c r="H324">
        <v>92.243499999999997</v>
      </c>
      <c r="I324">
        <v>109.94000200000001</v>
      </c>
      <c r="J324">
        <v>204.86000100000001</v>
      </c>
      <c r="K324">
        <v>47</v>
      </c>
      <c r="L324">
        <v>86.190002000000007</v>
      </c>
      <c r="M324">
        <v>76.160004000000001</v>
      </c>
      <c r="N324">
        <v>2905.58</v>
      </c>
      <c r="O324">
        <f t="shared" si="31"/>
        <v>2019</v>
      </c>
      <c r="P324">
        <f t="shared" si="32"/>
        <v>4</v>
      </c>
      <c r="Q324">
        <f t="shared" si="33"/>
        <v>15</v>
      </c>
    </row>
    <row r="325" spans="1:30" hidden="1" x14ac:dyDescent="0.3">
      <c r="A325" s="1">
        <v>43571</v>
      </c>
      <c r="B325">
        <v>49.8125</v>
      </c>
      <c r="C325">
        <v>211.800003</v>
      </c>
      <c r="D325">
        <v>81.199996999999996</v>
      </c>
      <c r="E325">
        <v>102.93</v>
      </c>
      <c r="F325">
        <v>29.879999000000002</v>
      </c>
      <c r="G325">
        <v>129.89999399999999</v>
      </c>
      <c r="H325">
        <v>93.152000000000001</v>
      </c>
      <c r="I325">
        <v>111.099998</v>
      </c>
      <c r="J325">
        <v>204.470001</v>
      </c>
      <c r="K325">
        <v>46.950001</v>
      </c>
      <c r="L325">
        <v>86.209998999999996</v>
      </c>
      <c r="M325">
        <v>75.699996999999996</v>
      </c>
      <c r="N325">
        <v>2907.06</v>
      </c>
      <c r="O325">
        <f t="shared" si="31"/>
        <v>2019</v>
      </c>
      <c r="P325">
        <f t="shared" si="32"/>
        <v>4</v>
      </c>
      <c r="Q325">
        <f t="shared" si="33"/>
        <v>16</v>
      </c>
    </row>
    <row r="326" spans="1:30" hidden="1" x14ac:dyDescent="0.3">
      <c r="A326" s="1">
        <v>43572</v>
      </c>
      <c r="B326">
        <v>50.782501000000003</v>
      </c>
      <c r="C326">
        <v>210.36999499999999</v>
      </c>
      <c r="D326">
        <v>81.430000000000007</v>
      </c>
      <c r="E326">
        <v>103.160004</v>
      </c>
      <c r="F326">
        <v>30.030000999999999</v>
      </c>
      <c r="G326">
        <v>131.75</v>
      </c>
      <c r="H326">
        <v>93.240996999999993</v>
      </c>
      <c r="I326">
        <v>114.300003</v>
      </c>
      <c r="J326">
        <v>206.550003</v>
      </c>
      <c r="K326">
        <v>47.279998999999997</v>
      </c>
      <c r="L326">
        <v>85.480002999999996</v>
      </c>
      <c r="M326">
        <v>75.120002999999997</v>
      </c>
      <c r="N326">
        <v>2900.45</v>
      </c>
      <c r="O326">
        <f t="shared" si="31"/>
        <v>2019</v>
      </c>
      <c r="P326">
        <f t="shared" si="32"/>
        <v>4</v>
      </c>
      <c r="Q326">
        <f t="shared" si="33"/>
        <v>17</v>
      </c>
    </row>
    <row r="327" spans="1:30" hidden="1" x14ac:dyDescent="0.3">
      <c r="A327" s="1">
        <v>43573</v>
      </c>
      <c r="B327">
        <v>50.965000000000003</v>
      </c>
      <c r="C327">
        <v>209.990005</v>
      </c>
      <c r="D327">
        <v>81.129997000000003</v>
      </c>
      <c r="E327">
        <v>103.18</v>
      </c>
      <c r="F327">
        <v>30.030000999999999</v>
      </c>
      <c r="G327">
        <v>132.449997</v>
      </c>
      <c r="H327">
        <v>93.084502999999998</v>
      </c>
      <c r="I327">
        <v>113.459999</v>
      </c>
      <c r="J327">
        <v>205.66000399999999</v>
      </c>
      <c r="K327">
        <v>47.48</v>
      </c>
      <c r="L327">
        <v>84.489998</v>
      </c>
      <c r="M327">
        <v>76.059997999999993</v>
      </c>
      <c r="N327">
        <v>2905.03</v>
      </c>
      <c r="O327">
        <f t="shared" si="31"/>
        <v>2019</v>
      </c>
      <c r="P327">
        <f t="shared" si="32"/>
        <v>4</v>
      </c>
      <c r="Q327">
        <f t="shared" si="33"/>
        <v>18</v>
      </c>
    </row>
    <row r="328" spans="1:30" hidden="1" x14ac:dyDescent="0.3">
      <c r="A328" s="1">
        <v>43577</v>
      </c>
      <c r="B328">
        <v>51.1325</v>
      </c>
      <c r="C328">
        <v>209.490005</v>
      </c>
      <c r="D328">
        <v>82.900002000000001</v>
      </c>
      <c r="E328">
        <v>102.370003</v>
      </c>
      <c r="F328">
        <v>30.049999</v>
      </c>
      <c r="G328">
        <v>131.679993</v>
      </c>
      <c r="H328">
        <v>94.365500999999995</v>
      </c>
      <c r="I328">
        <v>113.599998</v>
      </c>
      <c r="J328">
        <v>204.779999</v>
      </c>
      <c r="K328">
        <v>47.400002000000001</v>
      </c>
      <c r="L328">
        <v>84.290001000000004</v>
      </c>
      <c r="M328">
        <v>75.400002000000001</v>
      </c>
      <c r="N328">
        <v>2907.97</v>
      </c>
      <c r="O328">
        <f t="shared" si="31"/>
        <v>2019</v>
      </c>
      <c r="P328">
        <f t="shared" si="32"/>
        <v>4</v>
      </c>
      <c r="Q328">
        <f t="shared" si="33"/>
        <v>22</v>
      </c>
    </row>
    <row r="329" spans="1:30" hidden="1" x14ac:dyDescent="0.3">
      <c r="A329" s="1">
        <v>43578</v>
      </c>
      <c r="B329">
        <v>51.869999</v>
      </c>
      <c r="C329">
        <v>211.61000100000001</v>
      </c>
      <c r="D329">
        <v>83.379997000000003</v>
      </c>
      <c r="E329">
        <v>103.07</v>
      </c>
      <c r="F329">
        <v>30.07</v>
      </c>
      <c r="G329">
        <v>133.36000100000001</v>
      </c>
      <c r="H329">
        <v>96.188498999999993</v>
      </c>
      <c r="I329">
        <v>113.739998</v>
      </c>
      <c r="J329">
        <v>206.050003</v>
      </c>
      <c r="K329">
        <v>48.209999000000003</v>
      </c>
      <c r="L329">
        <v>84.910004000000001</v>
      </c>
      <c r="M329">
        <v>75.989998</v>
      </c>
      <c r="N329">
        <v>2933.68</v>
      </c>
      <c r="O329">
        <f t="shared" si="31"/>
        <v>2019</v>
      </c>
      <c r="P329">
        <f t="shared" si="32"/>
        <v>4</v>
      </c>
      <c r="Q329">
        <f t="shared" si="33"/>
        <v>23</v>
      </c>
    </row>
    <row r="330" spans="1:30" hidden="1" x14ac:dyDescent="0.3">
      <c r="A330" s="1">
        <v>43579</v>
      </c>
      <c r="B330">
        <v>51.790000999999997</v>
      </c>
      <c r="C330">
        <v>210.570007</v>
      </c>
      <c r="D330">
        <v>81.760002</v>
      </c>
      <c r="E330">
        <v>103.529999</v>
      </c>
      <c r="F330">
        <v>30.02</v>
      </c>
      <c r="G330">
        <v>135.10000600000001</v>
      </c>
      <c r="H330">
        <v>95.087502000000001</v>
      </c>
      <c r="I330">
        <v>113.550003</v>
      </c>
      <c r="J330">
        <v>206.720001</v>
      </c>
      <c r="K330">
        <v>47.98</v>
      </c>
      <c r="L330">
        <v>84.449996999999996</v>
      </c>
      <c r="M330">
        <v>76.389999000000003</v>
      </c>
      <c r="N330">
        <v>2927.25</v>
      </c>
      <c r="O330">
        <f t="shared" si="31"/>
        <v>2019</v>
      </c>
      <c r="P330">
        <f t="shared" si="32"/>
        <v>4</v>
      </c>
      <c r="Q330">
        <f t="shared" si="33"/>
        <v>24</v>
      </c>
    </row>
    <row r="331" spans="1:30" hidden="1" x14ac:dyDescent="0.3">
      <c r="A331" s="1">
        <v>43580</v>
      </c>
      <c r="B331">
        <v>51.32</v>
      </c>
      <c r="C331">
        <v>211.949997</v>
      </c>
      <c r="D331">
        <v>82.220000999999996</v>
      </c>
      <c r="E331">
        <v>103.519997</v>
      </c>
      <c r="F331">
        <v>30.08</v>
      </c>
      <c r="G331">
        <v>137.240005</v>
      </c>
      <c r="H331">
        <v>95.112503000000004</v>
      </c>
      <c r="I331">
        <v>113.610001</v>
      </c>
      <c r="J331">
        <v>206.5</v>
      </c>
      <c r="K331">
        <v>47.84</v>
      </c>
      <c r="L331">
        <v>83.589995999999999</v>
      </c>
      <c r="M331">
        <v>77.110000999999997</v>
      </c>
      <c r="N331">
        <v>2926.17</v>
      </c>
      <c r="O331">
        <f t="shared" si="31"/>
        <v>2019</v>
      </c>
      <c r="P331">
        <f t="shared" si="32"/>
        <v>4</v>
      </c>
      <c r="Q331">
        <f t="shared" si="33"/>
        <v>25</v>
      </c>
    </row>
    <row r="332" spans="1:30" hidden="1" x14ac:dyDescent="0.3">
      <c r="A332" s="1">
        <v>43581</v>
      </c>
      <c r="B332">
        <v>51.075001</v>
      </c>
      <c r="C332">
        <v>214.220001</v>
      </c>
      <c r="D332">
        <v>80.489998</v>
      </c>
      <c r="E332">
        <v>101.529999</v>
      </c>
      <c r="F332">
        <v>30.35</v>
      </c>
      <c r="G332">
        <v>139.91999799999999</v>
      </c>
      <c r="H332">
        <v>97.531502000000003</v>
      </c>
      <c r="I332">
        <v>114.470001</v>
      </c>
      <c r="J332">
        <v>203.61000100000001</v>
      </c>
      <c r="K332">
        <v>48.259998000000003</v>
      </c>
      <c r="L332">
        <v>84.760002</v>
      </c>
      <c r="M332">
        <v>77.449996999999996</v>
      </c>
      <c r="N332">
        <v>2939.88</v>
      </c>
      <c r="O332">
        <f t="shared" si="31"/>
        <v>2019</v>
      </c>
      <c r="P332">
        <f t="shared" si="32"/>
        <v>4</v>
      </c>
      <c r="Q332">
        <f t="shared" si="33"/>
        <v>26</v>
      </c>
    </row>
    <row r="333" spans="1:30" hidden="1" x14ac:dyDescent="0.3">
      <c r="A333" s="1">
        <v>43584</v>
      </c>
      <c r="B333">
        <v>51.152500000000003</v>
      </c>
      <c r="C333">
        <v>216.58000200000001</v>
      </c>
      <c r="D333">
        <v>79.970000999999996</v>
      </c>
      <c r="E333">
        <v>101.55999799999999</v>
      </c>
      <c r="F333">
        <v>30.77</v>
      </c>
      <c r="G333">
        <v>139.300003</v>
      </c>
      <c r="H333">
        <v>96.921501000000006</v>
      </c>
      <c r="I333">
        <v>116.120003</v>
      </c>
      <c r="J333">
        <v>202.16000399999999</v>
      </c>
      <c r="K333">
        <v>48.419998</v>
      </c>
      <c r="L333">
        <v>84.900002000000001</v>
      </c>
      <c r="M333">
        <v>76.910004000000001</v>
      </c>
      <c r="N333">
        <v>2943.03</v>
      </c>
      <c r="O333">
        <f t="shared" si="31"/>
        <v>2019</v>
      </c>
      <c r="P333">
        <f t="shared" si="32"/>
        <v>4</v>
      </c>
      <c r="Q333">
        <f t="shared" si="33"/>
        <v>29</v>
      </c>
    </row>
    <row r="334" spans="1:30" hidden="1" x14ac:dyDescent="0.3">
      <c r="A334" s="1">
        <v>43585</v>
      </c>
      <c r="B334">
        <v>50.167499999999997</v>
      </c>
      <c r="C334">
        <v>216.71000699999999</v>
      </c>
      <c r="D334">
        <v>80.279999000000004</v>
      </c>
      <c r="E334">
        <v>102.839996</v>
      </c>
      <c r="F334">
        <v>30.58</v>
      </c>
      <c r="G334">
        <v>136.970001</v>
      </c>
      <c r="H334">
        <v>96.325996000000004</v>
      </c>
      <c r="I334">
        <v>116.050003</v>
      </c>
      <c r="J334">
        <v>203.699997</v>
      </c>
      <c r="K334">
        <v>49.060001</v>
      </c>
      <c r="L334">
        <v>86.559997999999993</v>
      </c>
      <c r="M334">
        <v>77.680000000000007</v>
      </c>
      <c r="N334">
        <v>2945.83</v>
      </c>
      <c r="O334">
        <f t="shared" si="31"/>
        <v>2019</v>
      </c>
      <c r="P334">
        <f t="shared" si="32"/>
        <v>4</v>
      </c>
      <c r="Q334">
        <f t="shared" si="33"/>
        <v>30</v>
      </c>
    </row>
    <row r="335" spans="1:30" x14ac:dyDescent="0.3">
      <c r="A335" s="1">
        <v>43586</v>
      </c>
      <c r="B335">
        <v>52.630001</v>
      </c>
      <c r="C335">
        <v>216.71000699999999</v>
      </c>
      <c r="D335">
        <v>78.669998000000007</v>
      </c>
      <c r="E335">
        <v>101.360001</v>
      </c>
      <c r="F335">
        <v>30.26</v>
      </c>
      <c r="G335">
        <v>136.38000500000001</v>
      </c>
      <c r="H335">
        <v>95.575996000000004</v>
      </c>
      <c r="I335">
        <v>115.160004</v>
      </c>
      <c r="J335">
        <v>198.800003</v>
      </c>
      <c r="K335">
        <v>48.59</v>
      </c>
      <c r="L335">
        <v>85.779999000000004</v>
      </c>
      <c r="M335">
        <v>77.519997000000004</v>
      </c>
      <c r="N335">
        <v>2923.73</v>
      </c>
      <c r="O335">
        <f t="shared" si="31"/>
        <v>2019</v>
      </c>
      <c r="P335">
        <f t="shared" si="32"/>
        <v>5</v>
      </c>
      <c r="Q335">
        <f t="shared" si="33"/>
        <v>1</v>
      </c>
      <c r="R335">
        <f>B335</f>
        <v>52.630001</v>
      </c>
      <c r="S335">
        <f t="shared" ref="S335:AB335" si="34">C335</f>
        <v>216.71000699999999</v>
      </c>
      <c r="T335">
        <f t="shared" si="34"/>
        <v>78.669998000000007</v>
      </c>
      <c r="U335">
        <f t="shared" si="34"/>
        <v>101.360001</v>
      </c>
      <c r="V335">
        <f t="shared" si="34"/>
        <v>30.26</v>
      </c>
      <c r="W335">
        <f t="shared" si="34"/>
        <v>136.38000500000001</v>
      </c>
      <c r="X335">
        <f t="shared" si="34"/>
        <v>95.575996000000004</v>
      </c>
      <c r="Y335">
        <f t="shared" si="34"/>
        <v>115.160004</v>
      </c>
      <c r="Z335">
        <f t="shared" si="34"/>
        <v>198.800003</v>
      </c>
      <c r="AA335">
        <f t="shared" si="34"/>
        <v>48.59</v>
      </c>
      <c r="AB335">
        <f t="shared" si="34"/>
        <v>85.779999000000004</v>
      </c>
      <c r="AC335">
        <f>M335</f>
        <v>77.519997000000004</v>
      </c>
      <c r="AD335">
        <f>N335</f>
        <v>2923.73</v>
      </c>
    </row>
    <row r="336" spans="1:30" hidden="1" x14ac:dyDescent="0.3">
      <c r="A336" s="1">
        <v>43587</v>
      </c>
      <c r="B336">
        <v>52.287497999999999</v>
      </c>
      <c r="C336">
        <v>215.929993</v>
      </c>
      <c r="D336">
        <v>77.290001000000004</v>
      </c>
      <c r="E336">
        <v>101.150002</v>
      </c>
      <c r="F336">
        <v>30.5</v>
      </c>
      <c r="G336">
        <v>134.13999899999999</v>
      </c>
      <c r="H336">
        <v>95.040999999999997</v>
      </c>
      <c r="I336">
        <v>115.410004</v>
      </c>
      <c r="J336">
        <v>201.009995</v>
      </c>
      <c r="K336">
        <v>48.389999000000003</v>
      </c>
      <c r="L336">
        <v>84.919998000000007</v>
      </c>
      <c r="M336">
        <v>77.470000999999996</v>
      </c>
      <c r="N336">
        <v>2917.52</v>
      </c>
      <c r="O336">
        <f t="shared" si="31"/>
        <v>2019</v>
      </c>
      <c r="P336">
        <f t="shared" si="32"/>
        <v>5</v>
      </c>
      <c r="Q336">
        <f t="shared" si="33"/>
        <v>2</v>
      </c>
    </row>
    <row r="337" spans="1:17" hidden="1" x14ac:dyDescent="0.3">
      <c r="A337" s="1">
        <v>43588</v>
      </c>
      <c r="B337">
        <v>52.9375</v>
      </c>
      <c r="C337">
        <v>218.60000600000001</v>
      </c>
      <c r="D337">
        <v>77.470000999999996</v>
      </c>
      <c r="E337">
        <v>102.08000199999999</v>
      </c>
      <c r="F337">
        <v>30.709999</v>
      </c>
      <c r="G337">
        <v>134.33000200000001</v>
      </c>
      <c r="H337">
        <v>98.123001000000002</v>
      </c>
      <c r="I337">
        <v>116.120003</v>
      </c>
      <c r="J337">
        <v>200.55999800000001</v>
      </c>
      <c r="K337">
        <v>48.720001000000003</v>
      </c>
      <c r="L337">
        <v>85.699996999999996</v>
      </c>
      <c r="M337">
        <v>78.050003000000004</v>
      </c>
      <c r="N337">
        <v>2945.64</v>
      </c>
      <c r="O337">
        <f t="shared" si="31"/>
        <v>2019</v>
      </c>
      <c r="P337">
        <f t="shared" si="32"/>
        <v>5</v>
      </c>
      <c r="Q337">
        <f t="shared" si="33"/>
        <v>3</v>
      </c>
    </row>
    <row r="338" spans="1:17" hidden="1" x14ac:dyDescent="0.3">
      <c r="A338" s="1">
        <v>43591</v>
      </c>
      <c r="B338">
        <v>52.119999</v>
      </c>
      <c r="C338">
        <v>213.16000399999999</v>
      </c>
      <c r="D338">
        <v>77.129997000000003</v>
      </c>
      <c r="E338">
        <v>102.459999</v>
      </c>
      <c r="F338">
        <v>30.469999000000001</v>
      </c>
      <c r="G338">
        <v>135</v>
      </c>
      <c r="H338">
        <v>97.527495999999999</v>
      </c>
      <c r="I338">
        <v>115.089996</v>
      </c>
      <c r="J338">
        <v>199.63000500000001</v>
      </c>
      <c r="K338">
        <v>48.470001000000003</v>
      </c>
      <c r="L338">
        <v>85.120002999999997</v>
      </c>
      <c r="M338">
        <v>78.059997999999993</v>
      </c>
      <c r="N338">
        <v>2932.47</v>
      </c>
      <c r="O338">
        <f t="shared" si="31"/>
        <v>2019</v>
      </c>
      <c r="P338">
        <f t="shared" si="32"/>
        <v>5</v>
      </c>
      <c r="Q338">
        <f t="shared" si="33"/>
        <v>6</v>
      </c>
    </row>
    <row r="339" spans="1:17" hidden="1" x14ac:dyDescent="0.3">
      <c r="A339" s="1">
        <v>43592</v>
      </c>
      <c r="B339">
        <v>50.715000000000003</v>
      </c>
      <c r="C339">
        <v>209.429993</v>
      </c>
      <c r="D339">
        <v>76.720000999999996</v>
      </c>
      <c r="E339">
        <v>101.300003</v>
      </c>
      <c r="F339">
        <v>29.92</v>
      </c>
      <c r="G339">
        <v>133.44000199999999</v>
      </c>
      <c r="H339">
        <v>96.050003000000004</v>
      </c>
      <c r="I339">
        <v>113.209999</v>
      </c>
      <c r="J339">
        <v>194.770004</v>
      </c>
      <c r="K339">
        <v>48</v>
      </c>
      <c r="L339">
        <v>84.43</v>
      </c>
      <c r="M339">
        <v>77.959998999999996</v>
      </c>
      <c r="N339">
        <v>2884.05</v>
      </c>
      <c r="O339">
        <f t="shared" si="31"/>
        <v>2019</v>
      </c>
      <c r="P339">
        <f t="shared" si="32"/>
        <v>5</v>
      </c>
      <c r="Q339">
        <f t="shared" si="33"/>
        <v>7</v>
      </c>
    </row>
    <row r="340" spans="1:17" hidden="1" x14ac:dyDescent="0.3">
      <c r="A340" s="1">
        <v>43593</v>
      </c>
      <c r="B340">
        <v>50.724997999999999</v>
      </c>
      <c r="C340">
        <v>209.28999300000001</v>
      </c>
      <c r="D340">
        <v>76.839995999999999</v>
      </c>
      <c r="E340">
        <v>100.300003</v>
      </c>
      <c r="F340">
        <v>29.799999</v>
      </c>
      <c r="G340">
        <v>134.990005</v>
      </c>
      <c r="H340">
        <v>95.888496000000004</v>
      </c>
      <c r="I340">
        <v>112.610001</v>
      </c>
      <c r="J340">
        <v>195.16999799999999</v>
      </c>
      <c r="K340">
        <v>47.849997999999999</v>
      </c>
      <c r="L340">
        <v>83.809997999999993</v>
      </c>
      <c r="M340">
        <v>78.050003000000004</v>
      </c>
      <c r="N340">
        <v>2879.42</v>
      </c>
      <c r="O340">
        <f t="shared" si="31"/>
        <v>2019</v>
      </c>
      <c r="P340">
        <f t="shared" si="32"/>
        <v>5</v>
      </c>
      <c r="Q340">
        <f t="shared" si="33"/>
        <v>8</v>
      </c>
    </row>
    <row r="341" spans="1:17" hidden="1" x14ac:dyDescent="0.3">
      <c r="A341" s="1">
        <v>43594</v>
      </c>
      <c r="B341">
        <v>50.18</v>
      </c>
      <c r="C341">
        <v>208.55999800000001</v>
      </c>
      <c r="D341">
        <v>76.769997000000004</v>
      </c>
      <c r="E341">
        <v>99.540001000000004</v>
      </c>
      <c r="F341">
        <v>29.709999</v>
      </c>
      <c r="G341">
        <v>133.58999600000001</v>
      </c>
      <c r="H341">
        <v>94.993499999999997</v>
      </c>
      <c r="I341">
        <v>112.519997</v>
      </c>
      <c r="J341">
        <v>194.58000200000001</v>
      </c>
      <c r="K341">
        <v>47.400002000000001</v>
      </c>
      <c r="L341">
        <v>83.93</v>
      </c>
      <c r="M341">
        <v>77.900002000000001</v>
      </c>
      <c r="N341">
        <v>2870.72</v>
      </c>
      <c r="O341">
        <f t="shared" si="31"/>
        <v>2019</v>
      </c>
      <c r="P341">
        <f t="shared" si="32"/>
        <v>5</v>
      </c>
      <c r="Q341">
        <f t="shared" si="33"/>
        <v>9</v>
      </c>
    </row>
    <row r="342" spans="1:17" hidden="1" x14ac:dyDescent="0.3">
      <c r="A342" s="1">
        <v>43595</v>
      </c>
      <c r="B342">
        <v>49.294998</v>
      </c>
      <c r="C342">
        <v>209.020004</v>
      </c>
      <c r="D342">
        <v>76.559997999999993</v>
      </c>
      <c r="E342">
        <v>101.910004</v>
      </c>
      <c r="F342">
        <v>29.58</v>
      </c>
      <c r="G342">
        <v>134.03999300000001</v>
      </c>
      <c r="H342">
        <v>94.499001000000007</v>
      </c>
      <c r="I342">
        <v>112.510002</v>
      </c>
      <c r="J342">
        <v>194.58000200000001</v>
      </c>
      <c r="K342">
        <v>48.189999</v>
      </c>
      <c r="L342">
        <v>84.540001000000004</v>
      </c>
      <c r="M342">
        <v>78.419998000000007</v>
      </c>
      <c r="N342">
        <v>2881.4</v>
      </c>
      <c r="O342">
        <f t="shared" si="31"/>
        <v>2019</v>
      </c>
      <c r="P342">
        <f t="shared" si="32"/>
        <v>5</v>
      </c>
      <c r="Q342">
        <f t="shared" si="33"/>
        <v>10</v>
      </c>
    </row>
    <row r="343" spans="1:17" hidden="1" x14ac:dyDescent="0.3">
      <c r="A343" s="1">
        <v>43598</v>
      </c>
      <c r="B343">
        <v>46.43</v>
      </c>
      <c r="C343">
        <v>205.009995</v>
      </c>
      <c r="D343">
        <v>75.709998999999996</v>
      </c>
      <c r="E343">
        <v>99.889999000000003</v>
      </c>
      <c r="F343">
        <v>28.25</v>
      </c>
      <c r="G343">
        <v>131.33999600000001</v>
      </c>
      <c r="H343">
        <v>91.134003000000007</v>
      </c>
      <c r="I343">
        <v>109.449997</v>
      </c>
      <c r="J343">
        <v>190.33999600000001</v>
      </c>
      <c r="K343">
        <v>48.049999</v>
      </c>
      <c r="L343">
        <v>83.699996999999996</v>
      </c>
      <c r="M343">
        <v>76.680000000000007</v>
      </c>
      <c r="N343">
        <v>2811.87</v>
      </c>
      <c r="O343">
        <f t="shared" si="31"/>
        <v>2019</v>
      </c>
      <c r="P343">
        <f t="shared" si="32"/>
        <v>5</v>
      </c>
      <c r="Q343">
        <f t="shared" si="33"/>
        <v>13</v>
      </c>
    </row>
    <row r="344" spans="1:17" hidden="1" x14ac:dyDescent="0.3">
      <c r="A344" s="1">
        <v>43599</v>
      </c>
      <c r="B344">
        <v>47.165000999999997</v>
      </c>
      <c r="C344">
        <v>203.69000199999999</v>
      </c>
      <c r="D344">
        <v>75.809997999999993</v>
      </c>
      <c r="E344">
        <v>100.290001</v>
      </c>
      <c r="F344">
        <v>28.620000999999998</v>
      </c>
      <c r="G344">
        <v>133.199997</v>
      </c>
      <c r="H344">
        <v>92.005996999999994</v>
      </c>
      <c r="I344">
        <v>110.32</v>
      </c>
      <c r="J344">
        <v>191.61999499999999</v>
      </c>
      <c r="K344">
        <v>48.689999</v>
      </c>
      <c r="L344">
        <v>84.089995999999999</v>
      </c>
      <c r="M344">
        <v>77.059997999999993</v>
      </c>
      <c r="N344">
        <v>2834.41</v>
      </c>
      <c r="O344">
        <f t="shared" si="31"/>
        <v>2019</v>
      </c>
      <c r="P344">
        <f t="shared" si="32"/>
        <v>5</v>
      </c>
      <c r="Q344">
        <f t="shared" si="33"/>
        <v>14</v>
      </c>
    </row>
    <row r="345" spans="1:17" hidden="1" x14ac:dyDescent="0.3">
      <c r="A345" s="1">
        <v>43600</v>
      </c>
      <c r="B345">
        <v>47.73</v>
      </c>
      <c r="C345">
        <v>202.979996</v>
      </c>
      <c r="D345">
        <v>76.370002999999997</v>
      </c>
      <c r="E345">
        <v>99.879997000000003</v>
      </c>
      <c r="F345">
        <v>28.290001</v>
      </c>
      <c r="G345">
        <v>134.679993</v>
      </c>
      <c r="H345">
        <v>93.557502999999997</v>
      </c>
      <c r="I345">
        <v>109.900002</v>
      </c>
      <c r="J345">
        <v>191.759995</v>
      </c>
      <c r="K345">
        <v>49.18</v>
      </c>
      <c r="L345">
        <v>85.339995999999999</v>
      </c>
      <c r="M345">
        <v>77.760002</v>
      </c>
      <c r="N345">
        <v>2850.96</v>
      </c>
      <c r="O345">
        <f t="shared" si="31"/>
        <v>2019</v>
      </c>
      <c r="P345">
        <f t="shared" si="32"/>
        <v>5</v>
      </c>
      <c r="Q345">
        <f t="shared" si="33"/>
        <v>15</v>
      </c>
    </row>
    <row r="346" spans="1:17" hidden="1" x14ac:dyDescent="0.3">
      <c r="A346" s="1">
        <v>43601</v>
      </c>
      <c r="B346">
        <v>47.52</v>
      </c>
      <c r="C346">
        <v>204.63000500000001</v>
      </c>
      <c r="D346">
        <v>76.360000999999997</v>
      </c>
      <c r="E346">
        <v>101.30999799999999</v>
      </c>
      <c r="F346">
        <v>28.59</v>
      </c>
      <c r="G346">
        <v>135.5</v>
      </c>
      <c r="H346">
        <v>95.378501999999997</v>
      </c>
      <c r="I346">
        <v>111.30999799999999</v>
      </c>
      <c r="J346">
        <v>192.38000500000001</v>
      </c>
      <c r="K346">
        <v>49.580002</v>
      </c>
      <c r="L346">
        <v>85.510002</v>
      </c>
      <c r="M346">
        <v>78.900002000000001</v>
      </c>
      <c r="N346">
        <v>2876.32</v>
      </c>
      <c r="O346">
        <f t="shared" si="31"/>
        <v>2019</v>
      </c>
      <c r="P346">
        <f t="shared" si="32"/>
        <v>5</v>
      </c>
      <c r="Q346">
        <f t="shared" si="33"/>
        <v>16</v>
      </c>
    </row>
    <row r="347" spans="1:17" hidden="1" x14ac:dyDescent="0.3">
      <c r="A347" s="1">
        <v>43602</v>
      </c>
      <c r="B347">
        <v>47.25</v>
      </c>
      <c r="C347">
        <v>203.270004</v>
      </c>
      <c r="D347">
        <v>75.910004000000001</v>
      </c>
      <c r="E347">
        <v>100.860001</v>
      </c>
      <c r="F347">
        <v>28.4</v>
      </c>
      <c r="G347">
        <v>135.03999300000001</v>
      </c>
      <c r="H347">
        <v>93.449996999999996</v>
      </c>
      <c r="I347">
        <v>110.769997</v>
      </c>
      <c r="J347">
        <v>192.58000200000001</v>
      </c>
      <c r="K347">
        <v>49.200001</v>
      </c>
      <c r="L347">
        <v>86.809997999999993</v>
      </c>
      <c r="M347">
        <v>78.910004000000001</v>
      </c>
      <c r="N347">
        <v>2859.53</v>
      </c>
      <c r="O347">
        <f t="shared" si="31"/>
        <v>2019</v>
      </c>
      <c r="P347">
        <f t="shared" si="32"/>
        <v>5</v>
      </c>
      <c r="Q347">
        <f t="shared" si="33"/>
        <v>17</v>
      </c>
    </row>
    <row r="348" spans="1:17" hidden="1" x14ac:dyDescent="0.3">
      <c r="A348" s="1">
        <v>43605</v>
      </c>
      <c r="B348">
        <v>45.772499000000003</v>
      </c>
      <c r="C348">
        <v>202.729996</v>
      </c>
      <c r="D348">
        <v>75.900002000000001</v>
      </c>
      <c r="E348">
        <v>101.519997</v>
      </c>
      <c r="F348">
        <v>28.4</v>
      </c>
      <c r="G348">
        <v>133.91000399999999</v>
      </c>
      <c r="H348">
        <v>92.948502000000005</v>
      </c>
      <c r="I348">
        <v>111.349998</v>
      </c>
      <c r="J348">
        <v>190.949997</v>
      </c>
      <c r="K348">
        <v>48.849997999999999</v>
      </c>
      <c r="L348">
        <v>86.230002999999996</v>
      </c>
      <c r="M348">
        <v>76.660004000000001</v>
      </c>
      <c r="N348">
        <v>2840.23</v>
      </c>
      <c r="O348">
        <f t="shared" si="31"/>
        <v>2019</v>
      </c>
      <c r="P348">
        <f t="shared" si="32"/>
        <v>5</v>
      </c>
      <c r="Q348">
        <f t="shared" si="33"/>
        <v>20</v>
      </c>
    </row>
    <row r="349" spans="1:17" hidden="1" x14ac:dyDescent="0.3">
      <c r="A349" s="1">
        <v>43606</v>
      </c>
      <c r="B349">
        <v>46.650002000000001</v>
      </c>
      <c r="C349">
        <v>203.36000100000001</v>
      </c>
      <c r="D349">
        <v>76.25</v>
      </c>
      <c r="E349">
        <v>101.120003</v>
      </c>
      <c r="F349">
        <v>28.690000999999999</v>
      </c>
      <c r="G349">
        <v>134.08999600000001</v>
      </c>
      <c r="H349">
        <v>92.875998999999993</v>
      </c>
      <c r="I349">
        <v>111.730003</v>
      </c>
      <c r="J349">
        <v>191.449997</v>
      </c>
      <c r="K349">
        <v>48.599997999999999</v>
      </c>
      <c r="L349">
        <v>85.760002</v>
      </c>
      <c r="M349">
        <v>77.529999000000004</v>
      </c>
      <c r="N349">
        <v>2864.36</v>
      </c>
      <c r="O349">
        <f t="shared" si="31"/>
        <v>2019</v>
      </c>
      <c r="P349">
        <f t="shared" si="32"/>
        <v>5</v>
      </c>
      <c r="Q349">
        <f t="shared" si="33"/>
        <v>21</v>
      </c>
    </row>
    <row r="350" spans="1:17" hidden="1" x14ac:dyDescent="0.3">
      <c r="A350" s="1">
        <v>43607</v>
      </c>
      <c r="B350">
        <v>45.695</v>
      </c>
      <c r="C350">
        <v>202.60000600000001</v>
      </c>
      <c r="D350">
        <v>75.559997999999993</v>
      </c>
      <c r="E350">
        <v>102.230003</v>
      </c>
      <c r="F350">
        <v>28.49</v>
      </c>
      <c r="G350">
        <v>133.85000600000001</v>
      </c>
      <c r="H350">
        <v>92.984001000000006</v>
      </c>
      <c r="I350">
        <v>110.82</v>
      </c>
      <c r="J350">
        <v>188.91000399999999</v>
      </c>
      <c r="K350">
        <v>49.650002000000001</v>
      </c>
      <c r="L350">
        <v>85.489998</v>
      </c>
      <c r="M350">
        <v>77.25</v>
      </c>
      <c r="N350">
        <v>2856.27</v>
      </c>
      <c r="O350">
        <f t="shared" si="31"/>
        <v>2019</v>
      </c>
      <c r="P350">
        <f t="shared" si="32"/>
        <v>5</v>
      </c>
      <c r="Q350">
        <f t="shared" si="33"/>
        <v>22</v>
      </c>
    </row>
    <row r="351" spans="1:17" hidden="1" x14ac:dyDescent="0.3">
      <c r="A351" s="1">
        <v>43608</v>
      </c>
      <c r="B351">
        <v>44.915000999999997</v>
      </c>
      <c r="C351">
        <v>201.300003</v>
      </c>
      <c r="D351">
        <v>73.790001000000004</v>
      </c>
      <c r="E351">
        <v>101.860001</v>
      </c>
      <c r="F351">
        <v>27.76</v>
      </c>
      <c r="G351">
        <v>132.729996</v>
      </c>
      <c r="H351">
        <v>90.774001999999996</v>
      </c>
      <c r="I351">
        <v>108.639999</v>
      </c>
      <c r="J351">
        <v>192</v>
      </c>
      <c r="K351">
        <v>49.849997999999999</v>
      </c>
      <c r="L351">
        <v>86.239998</v>
      </c>
      <c r="M351">
        <v>76.410004000000001</v>
      </c>
      <c r="N351">
        <v>2822.24</v>
      </c>
      <c r="O351">
        <f t="shared" si="31"/>
        <v>2019</v>
      </c>
      <c r="P351">
        <f t="shared" si="32"/>
        <v>5</v>
      </c>
      <c r="Q351">
        <f t="shared" si="33"/>
        <v>23</v>
      </c>
    </row>
    <row r="352" spans="1:17" hidden="1" x14ac:dyDescent="0.3">
      <c r="A352" s="1">
        <v>43609</v>
      </c>
      <c r="B352">
        <v>44.7425</v>
      </c>
      <c r="C352">
        <v>201.69000199999999</v>
      </c>
      <c r="D352">
        <v>74.099997999999999</v>
      </c>
      <c r="E352">
        <v>102.66999800000001</v>
      </c>
      <c r="F352">
        <v>28.18</v>
      </c>
      <c r="G352">
        <v>132.78999300000001</v>
      </c>
      <c r="H352">
        <v>91.164000999999999</v>
      </c>
      <c r="I352">
        <v>109.709999</v>
      </c>
      <c r="J352">
        <v>193.58999600000001</v>
      </c>
      <c r="K352">
        <v>49.610000999999997</v>
      </c>
      <c r="L352">
        <v>84.639999000000003</v>
      </c>
      <c r="M352">
        <v>76.150002000000001</v>
      </c>
      <c r="N352">
        <v>2826.06</v>
      </c>
      <c r="O352">
        <f t="shared" si="31"/>
        <v>2019</v>
      </c>
      <c r="P352">
        <f t="shared" si="32"/>
        <v>5</v>
      </c>
      <c r="Q352">
        <f t="shared" si="33"/>
        <v>24</v>
      </c>
    </row>
    <row r="353" spans="1:30" hidden="1" x14ac:dyDescent="0.3">
      <c r="A353" s="1">
        <v>43613</v>
      </c>
      <c r="B353">
        <v>44.557499</v>
      </c>
      <c r="C353">
        <v>199.699997</v>
      </c>
      <c r="D353">
        <v>72.610000999999997</v>
      </c>
      <c r="E353">
        <v>102.41999800000001</v>
      </c>
      <c r="F353">
        <v>27.9</v>
      </c>
      <c r="G353">
        <v>132.61999499999999</v>
      </c>
      <c r="H353">
        <v>91.821503000000007</v>
      </c>
      <c r="I353">
        <v>108.519997</v>
      </c>
      <c r="J353">
        <v>191.550003</v>
      </c>
      <c r="K353">
        <v>49.099997999999999</v>
      </c>
      <c r="L353">
        <v>81.550003000000004</v>
      </c>
      <c r="M353">
        <v>75.699996999999996</v>
      </c>
      <c r="N353">
        <v>2802.39</v>
      </c>
      <c r="O353">
        <f t="shared" si="31"/>
        <v>2019</v>
      </c>
      <c r="P353">
        <f t="shared" si="32"/>
        <v>5</v>
      </c>
      <c r="Q353">
        <f t="shared" si="33"/>
        <v>28</v>
      </c>
    </row>
    <row r="354" spans="1:30" hidden="1" x14ac:dyDescent="0.3">
      <c r="A354" s="1">
        <v>43614</v>
      </c>
      <c r="B354">
        <v>44.345001000000003</v>
      </c>
      <c r="C354">
        <v>198.520004</v>
      </c>
      <c r="D354">
        <v>72.160004000000001</v>
      </c>
      <c r="E354">
        <v>102.120003</v>
      </c>
      <c r="F354">
        <v>27.75</v>
      </c>
      <c r="G354">
        <v>131.570007</v>
      </c>
      <c r="H354">
        <v>90.959502999999998</v>
      </c>
      <c r="I354">
        <v>108.220001</v>
      </c>
      <c r="J354">
        <v>189.990005</v>
      </c>
      <c r="K354">
        <v>48.610000999999997</v>
      </c>
      <c r="L354">
        <v>81.139999000000003</v>
      </c>
      <c r="M354">
        <v>75.279999000000004</v>
      </c>
      <c r="N354">
        <v>2783.02</v>
      </c>
      <c r="O354">
        <f t="shared" si="31"/>
        <v>2019</v>
      </c>
      <c r="P354">
        <f t="shared" si="32"/>
        <v>5</v>
      </c>
      <c r="Q354">
        <f t="shared" si="33"/>
        <v>29</v>
      </c>
    </row>
    <row r="355" spans="1:30" hidden="1" x14ac:dyDescent="0.3">
      <c r="A355" s="1">
        <v>43615</v>
      </c>
      <c r="B355">
        <v>44.575001</v>
      </c>
      <c r="C355">
        <v>199.740005</v>
      </c>
      <c r="D355">
        <v>71.970000999999996</v>
      </c>
      <c r="E355">
        <v>102.19000200000001</v>
      </c>
      <c r="F355">
        <v>27.16</v>
      </c>
      <c r="G355">
        <v>132.199997</v>
      </c>
      <c r="H355">
        <v>90.816001999999997</v>
      </c>
      <c r="I355">
        <v>107.05999799999999</v>
      </c>
      <c r="J355">
        <v>191.08000200000001</v>
      </c>
      <c r="K355">
        <v>49.25</v>
      </c>
      <c r="L355">
        <v>79.599997999999999</v>
      </c>
      <c r="M355">
        <v>76.169998000000007</v>
      </c>
      <c r="N355">
        <v>2788.86</v>
      </c>
      <c r="O355">
        <f t="shared" si="31"/>
        <v>2019</v>
      </c>
      <c r="P355">
        <f t="shared" si="32"/>
        <v>5</v>
      </c>
      <c r="Q355">
        <f t="shared" si="33"/>
        <v>30</v>
      </c>
    </row>
    <row r="356" spans="1:30" hidden="1" x14ac:dyDescent="0.3">
      <c r="A356" s="1">
        <v>43616</v>
      </c>
      <c r="B356">
        <v>43.767502</v>
      </c>
      <c r="C356">
        <v>197.41999799999999</v>
      </c>
      <c r="D356">
        <v>70.769997000000004</v>
      </c>
      <c r="E356">
        <v>101.44000200000001</v>
      </c>
      <c r="F356">
        <v>26.6</v>
      </c>
      <c r="G356">
        <v>132.03999300000001</v>
      </c>
      <c r="H356">
        <v>88.753501999999997</v>
      </c>
      <c r="I356">
        <v>105.959999</v>
      </c>
      <c r="J356">
        <v>189.85000600000001</v>
      </c>
      <c r="K356">
        <v>49.130001</v>
      </c>
      <c r="L356">
        <v>77.129997000000003</v>
      </c>
      <c r="M356">
        <v>76.059997999999993</v>
      </c>
      <c r="N356">
        <v>2752.06</v>
      </c>
      <c r="O356">
        <f t="shared" si="31"/>
        <v>2019</v>
      </c>
      <c r="P356">
        <f t="shared" si="32"/>
        <v>5</v>
      </c>
      <c r="Q356">
        <f t="shared" si="33"/>
        <v>31</v>
      </c>
    </row>
    <row r="357" spans="1:30" x14ac:dyDescent="0.3">
      <c r="A357" s="1">
        <v>43619</v>
      </c>
      <c r="B357">
        <v>43.325001</v>
      </c>
      <c r="C357">
        <v>198.55999800000001</v>
      </c>
      <c r="D357">
        <v>71.879997000000003</v>
      </c>
      <c r="E357">
        <v>101.959999</v>
      </c>
      <c r="F357">
        <v>26.68</v>
      </c>
      <c r="G357">
        <v>132.470001</v>
      </c>
      <c r="H357">
        <v>84.634499000000005</v>
      </c>
      <c r="I357">
        <v>106.459999</v>
      </c>
      <c r="J357">
        <v>189.570007</v>
      </c>
      <c r="K357">
        <v>49.98</v>
      </c>
      <c r="L357">
        <v>78.610000999999997</v>
      </c>
      <c r="M357">
        <v>76.220000999999996</v>
      </c>
      <c r="N357">
        <v>2744.45</v>
      </c>
      <c r="O357">
        <f t="shared" si="31"/>
        <v>2019</v>
      </c>
      <c r="P357">
        <f t="shared" si="32"/>
        <v>6</v>
      </c>
      <c r="Q357">
        <f t="shared" si="33"/>
        <v>3</v>
      </c>
      <c r="R357">
        <f>B357</f>
        <v>43.325001</v>
      </c>
      <c r="S357">
        <f t="shared" ref="S357:AB357" si="35">C357</f>
        <v>198.55999800000001</v>
      </c>
      <c r="T357">
        <f t="shared" si="35"/>
        <v>71.879997000000003</v>
      </c>
      <c r="U357">
        <f t="shared" si="35"/>
        <v>101.959999</v>
      </c>
      <c r="V357">
        <f t="shared" si="35"/>
        <v>26.68</v>
      </c>
      <c r="W357">
        <f t="shared" si="35"/>
        <v>132.470001</v>
      </c>
      <c r="X357">
        <f t="shared" si="35"/>
        <v>84.634499000000005</v>
      </c>
      <c r="Y357">
        <f t="shared" si="35"/>
        <v>106.459999</v>
      </c>
      <c r="Z357">
        <f t="shared" si="35"/>
        <v>189.570007</v>
      </c>
      <c r="AA357">
        <f t="shared" si="35"/>
        <v>49.98</v>
      </c>
      <c r="AB357">
        <f t="shared" si="35"/>
        <v>78.610000999999997</v>
      </c>
      <c r="AC357">
        <f>M357</f>
        <v>76.220000999999996</v>
      </c>
      <c r="AD357">
        <f>N357</f>
        <v>2744.45</v>
      </c>
    </row>
    <row r="358" spans="1:30" hidden="1" x14ac:dyDescent="0.3">
      <c r="A358" s="1">
        <v>43620</v>
      </c>
      <c r="B358">
        <v>44.91</v>
      </c>
      <c r="C358">
        <v>201.58999600000001</v>
      </c>
      <c r="D358">
        <v>73.589995999999999</v>
      </c>
      <c r="E358">
        <v>102.55999799999999</v>
      </c>
      <c r="F358">
        <v>27.92</v>
      </c>
      <c r="G358">
        <v>134.820007</v>
      </c>
      <c r="H358">
        <v>86.477997000000002</v>
      </c>
      <c r="I358">
        <v>109.739998</v>
      </c>
      <c r="J358">
        <v>195.25</v>
      </c>
      <c r="K358">
        <v>50</v>
      </c>
      <c r="L358">
        <v>78.5</v>
      </c>
      <c r="M358">
        <v>78.519997000000004</v>
      </c>
      <c r="N358">
        <v>2803.27</v>
      </c>
      <c r="O358">
        <f t="shared" si="31"/>
        <v>2019</v>
      </c>
      <c r="P358">
        <f t="shared" si="32"/>
        <v>6</v>
      </c>
      <c r="Q358">
        <f t="shared" si="33"/>
        <v>4</v>
      </c>
    </row>
    <row r="359" spans="1:30" hidden="1" x14ac:dyDescent="0.3">
      <c r="A359" s="1">
        <v>43621</v>
      </c>
      <c r="B359">
        <v>45.634998000000003</v>
      </c>
      <c r="C359">
        <v>203.300003</v>
      </c>
      <c r="D359">
        <v>72.980002999999996</v>
      </c>
      <c r="E359">
        <v>104.41999800000001</v>
      </c>
      <c r="F359">
        <v>27.91</v>
      </c>
      <c r="G359">
        <v>135.94000199999999</v>
      </c>
      <c r="H359">
        <v>86.925003000000004</v>
      </c>
      <c r="I359">
        <v>110.129997</v>
      </c>
      <c r="J359">
        <v>196.69000199999999</v>
      </c>
      <c r="K359">
        <v>50.779998999999997</v>
      </c>
      <c r="L359">
        <v>77.25</v>
      </c>
      <c r="M359">
        <v>79.959998999999996</v>
      </c>
      <c r="N359">
        <v>2826.15</v>
      </c>
      <c r="O359">
        <f t="shared" si="31"/>
        <v>2019</v>
      </c>
      <c r="P359">
        <f t="shared" si="32"/>
        <v>6</v>
      </c>
      <c r="Q359">
        <f t="shared" si="33"/>
        <v>5</v>
      </c>
    </row>
    <row r="360" spans="1:30" hidden="1" x14ac:dyDescent="0.3">
      <c r="A360" s="1">
        <v>43622</v>
      </c>
      <c r="B360">
        <v>46.305</v>
      </c>
      <c r="C360">
        <v>204.770004</v>
      </c>
      <c r="D360">
        <v>74.309997999999993</v>
      </c>
      <c r="E360">
        <v>105.110001</v>
      </c>
      <c r="F360">
        <v>27.879999000000002</v>
      </c>
      <c r="G360">
        <v>137.21000699999999</v>
      </c>
      <c r="H360">
        <v>87.718001999999998</v>
      </c>
      <c r="I360">
        <v>110.370003</v>
      </c>
      <c r="J360">
        <v>197.16999799999999</v>
      </c>
      <c r="K360">
        <v>51.400002000000001</v>
      </c>
      <c r="L360">
        <v>77.199996999999996</v>
      </c>
      <c r="M360">
        <v>81.400002000000001</v>
      </c>
      <c r="N360">
        <v>2843.49</v>
      </c>
      <c r="O360">
        <f t="shared" si="31"/>
        <v>2019</v>
      </c>
      <c r="P360">
        <f t="shared" si="32"/>
        <v>6</v>
      </c>
      <c r="Q360">
        <f t="shared" si="33"/>
        <v>6</v>
      </c>
    </row>
    <row r="361" spans="1:30" hidden="1" x14ac:dyDescent="0.3">
      <c r="A361" s="1">
        <v>43623</v>
      </c>
      <c r="B361">
        <v>47.537497999999999</v>
      </c>
      <c r="C361">
        <v>205.80999800000001</v>
      </c>
      <c r="D361">
        <v>74.580001999999993</v>
      </c>
      <c r="E361">
        <v>106.05999799999999</v>
      </c>
      <c r="F361">
        <v>27.530000999999999</v>
      </c>
      <c r="G361">
        <v>138.03999300000001</v>
      </c>
      <c r="H361">
        <v>90.201499999999996</v>
      </c>
      <c r="I361">
        <v>109.160004</v>
      </c>
      <c r="J361">
        <v>197.300003</v>
      </c>
      <c r="K361">
        <v>51.490001999999997</v>
      </c>
      <c r="L361">
        <v>78.169998000000007</v>
      </c>
      <c r="M361">
        <v>82.480002999999996</v>
      </c>
      <c r="N361">
        <v>2873.34</v>
      </c>
      <c r="O361">
        <f t="shared" si="31"/>
        <v>2019</v>
      </c>
      <c r="P361">
        <f t="shared" si="32"/>
        <v>6</v>
      </c>
      <c r="Q361">
        <f t="shared" si="33"/>
        <v>7</v>
      </c>
    </row>
    <row r="362" spans="1:30" hidden="1" x14ac:dyDescent="0.3">
      <c r="A362" s="1">
        <v>43626</v>
      </c>
      <c r="B362">
        <v>48.145000000000003</v>
      </c>
      <c r="C362">
        <v>207.16000399999999</v>
      </c>
      <c r="D362">
        <v>74.910004000000001</v>
      </c>
      <c r="E362">
        <v>107.519997</v>
      </c>
      <c r="F362">
        <v>28.07</v>
      </c>
      <c r="G362">
        <v>137.070007</v>
      </c>
      <c r="H362">
        <v>93.031502000000003</v>
      </c>
      <c r="I362">
        <v>110.339996</v>
      </c>
      <c r="J362">
        <v>198.050003</v>
      </c>
      <c r="K362">
        <v>51.380001</v>
      </c>
      <c r="L362">
        <v>76.959998999999996</v>
      </c>
      <c r="M362">
        <v>81.93</v>
      </c>
      <c r="N362">
        <v>2886.73</v>
      </c>
      <c r="O362">
        <f t="shared" si="31"/>
        <v>2019</v>
      </c>
      <c r="P362">
        <f t="shared" si="32"/>
        <v>6</v>
      </c>
      <c r="Q362">
        <f t="shared" si="33"/>
        <v>10</v>
      </c>
    </row>
    <row r="363" spans="1:30" hidden="1" x14ac:dyDescent="0.3">
      <c r="A363" s="1">
        <v>43627</v>
      </c>
      <c r="B363">
        <v>48.702499000000003</v>
      </c>
      <c r="C363">
        <v>206.63000500000001</v>
      </c>
      <c r="D363">
        <v>74.839995999999999</v>
      </c>
      <c r="E363">
        <v>107.94000200000001</v>
      </c>
      <c r="F363">
        <v>28.24</v>
      </c>
      <c r="G363">
        <v>135.08000200000001</v>
      </c>
      <c r="H363">
        <v>93.184997999999993</v>
      </c>
      <c r="I363">
        <v>110.68</v>
      </c>
      <c r="J363">
        <v>198.009995</v>
      </c>
      <c r="K363">
        <v>51.330002</v>
      </c>
      <c r="L363">
        <v>78.139999000000003</v>
      </c>
      <c r="M363">
        <v>82.370002999999997</v>
      </c>
      <c r="N363">
        <v>2885.72</v>
      </c>
      <c r="O363">
        <f t="shared" si="31"/>
        <v>2019</v>
      </c>
      <c r="P363">
        <f t="shared" si="32"/>
        <v>6</v>
      </c>
      <c r="Q363">
        <f t="shared" si="33"/>
        <v>11</v>
      </c>
    </row>
    <row r="364" spans="1:30" hidden="1" x14ac:dyDescent="0.3">
      <c r="A364" s="1">
        <v>43628</v>
      </c>
      <c r="B364">
        <v>48.547500999999997</v>
      </c>
      <c r="C364">
        <v>204.570007</v>
      </c>
      <c r="D364">
        <v>74.029999000000004</v>
      </c>
      <c r="E364">
        <v>108.82</v>
      </c>
      <c r="F364">
        <v>27.950001</v>
      </c>
      <c r="G364">
        <v>135.720001</v>
      </c>
      <c r="H364">
        <v>92.765998999999994</v>
      </c>
      <c r="I364">
        <v>109.269997</v>
      </c>
      <c r="J364">
        <v>198.94000199999999</v>
      </c>
      <c r="K364">
        <v>51.639999000000003</v>
      </c>
      <c r="L364">
        <v>77.209998999999996</v>
      </c>
      <c r="M364">
        <v>82.93</v>
      </c>
      <c r="N364">
        <v>2879.84</v>
      </c>
      <c r="O364">
        <f t="shared" si="31"/>
        <v>2019</v>
      </c>
      <c r="P364">
        <f t="shared" si="32"/>
        <v>6</v>
      </c>
      <c r="Q364">
        <f t="shared" si="33"/>
        <v>12</v>
      </c>
    </row>
    <row r="365" spans="1:30" hidden="1" x14ac:dyDescent="0.3">
      <c r="A365" s="1">
        <v>43629</v>
      </c>
      <c r="B365">
        <v>48.537497999999999</v>
      </c>
      <c r="C365">
        <v>204.990005</v>
      </c>
      <c r="D365">
        <v>74.680000000000007</v>
      </c>
      <c r="E365">
        <v>108.650002</v>
      </c>
      <c r="F365">
        <v>27.940000999999999</v>
      </c>
      <c r="G365">
        <v>141.740005</v>
      </c>
      <c r="H365">
        <v>93.514999000000003</v>
      </c>
      <c r="I365">
        <v>109.540001</v>
      </c>
      <c r="J365">
        <v>202.35000600000001</v>
      </c>
      <c r="K365">
        <v>51.130001</v>
      </c>
      <c r="L365">
        <v>77.589995999999999</v>
      </c>
      <c r="M365">
        <v>83.349997999999999</v>
      </c>
      <c r="N365">
        <v>2891.64</v>
      </c>
      <c r="O365">
        <f t="shared" si="31"/>
        <v>2019</v>
      </c>
      <c r="P365">
        <f t="shared" si="32"/>
        <v>6</v>
      </c>
      <c r="Q365">
        <f t="shared" si="33"/>
        <v>13</v>
      </c>
    </row>
    <row r="366" spans="1:30" hidden="1" x14ac:dyDescent="0.3">
      <c r="A366" s="1">
        <v>43630</v>
      </c>
      <c r="B366">
        <v>48.185001</v>
      </c>
      <c r="C366">
        <v>205.16000399999999</v>
      </c>
      <c r="D366">
        <v>74.349997999999999</v>
      </c>
      <c r="E366">
        <v>109.07</v>
      </c>
      <c r="F366">
        <v>28.040001</v>
      </c>
      <c r="G366">
        <v>141.64999399999999</v>
      </c>
      <c r="H366">
        <v>93.483497999999997</v>
      </c>
      <c r="I366">
        <v>109.82</v>
      </c>
      <c r="J366">
        <v>205.770004</v>
      </c>
      <c r="K366">
        <v>51.310001</v>
      </c>
      <c r="L366">
        <v>77.199996999999996</v>
      </c>
      <c r="M366">
        <v>84.239998</v>
      </c>
      <c r="N366">
        <v>2886.98</v>
      </c>
      <c r="O366">
        <f t="shared" si="31"/>
        <v>2019</v>
      </c>
      <c r="P366">
        <f t="shared" si="32"/>
        <v>6</v>
      </c>
      <c r="Q366">
        <f t="shared" si="33"/>
        <v>14</v>
      </c>
    </row>
    <row r="367" spans="1:30" hidden="1" x14ac:dyDescent="0.3">
      <c r="A367" s="1">
        <v>43633</v>
      </c>
      <c r="B367">
        <v>48.472499999999997</v>
      </c>
      <c r="C367">
        <v>203.479996</v>
      </c>
      <c r="D367">
        <v>75.089995999999999</v>
      </c>
      <c r="E367">
        <v>109.160004</v>
      </c>
      <c r="F367">
        <v>27.93</v>
      </c>
      <c r="G367">
        <v>140.970001</v>
      </c>
      <c r="H367">
        <v>94.301497999999995</v>
      </c>
      <c r="I367">
        <v>109.220001</v>
      </c>
      <c r="J367">
        <v>206.979996</v>
      </c>
      <c r="K367">
        <v>50.869999</v>
      </c>
      <c r="L367">
        <v>77.989998</v>
      </c>
      <c r="M367">
        <v>83.019997000000004</v>
      </c>
      <c r="N367">
        <v>2889.67</v>
      </c>
      <c r="O367">
        <f t="shared" si="31"/>
        <v>2019</v>
      </c>
      <c r="P367">
        <f t="shared" si="32"/>
        <v>6</v>
      </c>
      <c r="Q367">
        <f t="shared" si="33"/>
        <v>17</v>
      </c>
    </row>
    <row r="368" spans="1:30" hidden="1" x14ac:dyDescent="0.3">
      <c r="A368" s="1">
        <v>43634</v>
      </c>
      <c r="B368">
        <v>49.612499</v>
      </c>
      <c r="C368">
        <v>206.009995</v>
      </c>
      <c r="D368">
        <v>75.739998</v>
      </c>
      <c r="E368">
        <v>109.650002</v>
      </c>
      <c r="F368">
        <v>28.620000999999998</v>
      </c>
      <c r="G368">
        <v>139.240005</v>
      </c>
      <c r="H368">
        <v>95.068496999999994</v>
      </c>
      <c r="I368">
        <v>110.709999</v>
      </c>
      <c r="J368">
        <v>207.479996</v>
      </c>
      <c r="K368">
        <v>50.639999000000003</v>
      </c>
      <c r="L368">
        <v>77.110000999999997</v>
      </c>
      <c r="M368">
        <v>82.919998000000007</v>
      </c>
      <c r="N368">
        <v>2917.75</v>
      </c>
      <c r="O368">
        <f t="shared" si="31"/>
        <v>2019</v>
      </c>
      <c r="P368">
        <f t="shared" si="32"/>
        <v>6</v>
      </c>
      <c r="Q368">
        <f t="shared" si="33"/>
        <v>18</v>
      </c>
    </row>
    <row r="369" spans="1:30" hidden="1" x14ac:dyDescent="0.3">
      <c r="A369" s="1">
        <v>43635</v>
      </c>
      <c r="B369">
        <v>49.467498999999997</v>
      </c>
      <c r="C369">
        <v>206.75</v>
      </c>
      <c r="D369">
        <v>75.319999999999993</v>
      </c>
      <c r="E369">
        <v>109.620003</v>
      </c>
      <c r="F369">
        <v>28.32</v>
      </c>
      <c r="G369">
        <v>140.91999799999999</v>
      </c>
      <c r="H369">
        <v>95.439498999999998</v>
      </c>
      <c r="I369">
        <v>109.910004</v>
      </c>
      <c r="J369">
        <v>207.94000199999999</v>
      </c>
      <c r="K369">
        <v>51.119999</v>
      </c>
      <c r="L369">
        <v>76.650002000000001</v>
      </c>
      <c r="M369">
        <v>83.809997999999993</v>
      </c>
      <c r="N369">
        <v>2926.46</v>
      </c>
      <c r="O369">
        <f t="shared" si="31"/>
        <v>2019</v>
      </c>
      <c r="P369">
        <f t="shared" si="32"/>
        <v>6</v>
      </c>
      <c r="Q369">
        <f t="shared" si="33"/>
        <v>19</v>
      </c>
    </row>
    <row r="370" spans="1:30" hidden="1" x14ac:dyDescent="0.3">
      <c r="A370" s="1">
        <v>43636</v>
      </c>
      <c r="B370">
        <v>49.865001999999997</v>
      </c>
      <c r="C370">
        <v>208.03999300000001</v>
      </c>
      <c r="D370">
        <v>76.610000999999997</v>
      </c>
      <c r="E370">
        <v>110.32</v>
      </c>
      <c r="F370">
        <v>28.27</v>
      </c>
      <c r="G370">
        <v>142.020004</v>
      </c>
      <c r="H370">
        <v>95.909499999999994</v>
      </c>
      <c r="I370">
        <v>110.19000200000001</v>
      </c>
      <c r="J370">
        <v>211.25</v>
      </c>
      <c r="K370">
        <v>51.66</v>
      </c>
      <c r="L370">
        <v>77.180000000000007</v>
      </c>
      <c r="M370">
        <v>84.690002000000007</v>
      </c>
      <c r="N370">
        <v>2954.18</v>
      </c>
      <c r="O370">
        <f t="shared" si="31"/>
        <v>2019</v>
      </c>
      <c r="P370">
        <f t="shared" si="32"/>
        <v>6</v>
      </c>
      <c r="Q370">
        <f t="shared" si="33"/>
        <v>20</v>
      </c>
    </row>
    <row r="371" spans="1:30" hidden="1" x14ac:dyDescent="0.3">
      <c r="A371" s="1">
        <v>43637</v>
      </c>
      <c r="B371">
        <v>49.695</v>
      </c>
      <c r="C371">
        <v>206.21000699999999</v>
      </c>
      <c r="D371">
        <v>77.690002000000007</v>
      </c>
      <c r="E371">
        <v>111.129997</v>
      </c>
      <c r="F371">
        <v>28.120000999999998</v>
      </c>
      <c r="G371">
        <v>140.229996</v>
      </c>
      <c r="H371">
        <v>95.565002000000007</v>
      </c>
      <c r="I371">
        <v>109.44000200000001</v>
      </c>
      <c r="J371">
        <v>209.38999899999999</v>
      </c>
      <c r="K371">
        <v>51.549999</v>
      </c>
      <c r="L371">
        <v>79.220000999999996</v>
      </c>
      <c r="M371">
        <v>83.82</v>
      </c>
      <c r="N371">
        <v>2950.46</v>
      </c>
      <c r="O371">
        <f t="shared" si="31"/>
        <v>2019</v>
      </c>
      <c r="P371">
        <f t="shared" si="32"/>
        <v>6</v>
      </c>
      <c r="Q371">
        <f t="shared" si="33"/>
        <v>21</v>
      </c>
    </row>
    <row r="372" spans="1:30" hidden="1" x14ac:dyDescent="0.3">
      <c r="A372" s="1">
        <v>43640</v>
      </c>
      <c r="B372">
        <v>49.645000000000003</v>
      </c>
      <c r="C372">
        <v>206.85000600000001</v>
      </c>
      <c r="D372">
        <v>76.949996999999996</v>
      </c>
      <c r="E372">
        <v>111.239998</v>
      </c>
      <c r="F372">
        <v>27.98</v>
      </c>
      <c r="G372">
        <v>139.220001</v>
      </c>
      <c r="H372">
        <v>95.694999999999993</v>
      </c>
      <c r="I372">
        <v>108.660004</v>
      </c>
      <c r="J372">
        <v>205.5</v>
      </c>
      <c r="K372">
        <v>51.919998</v>
      </c>
      <c r="L372">
        <v>77.830001999999993</v>
      </c>
      <c r="M372">
        <v>83.650002000000001</v>
      </c>
      <c r="N372">
        <v>2945.35</v>
      </c>
      <c r="O372">
        <f t="shared" si="31"/>
        <v>2019</v>
      </c>
      <c r="P372">
        <f t="shared" si="32"/>
        <v>6</v>
      </c>
      <c r="Q372">
        <f t="shared" si="33"/>
        <v>24</v>
      </c>
    </row>
    <row r="373" spans="1:30" hidden="1" x14ac:dyDescent="0.3">
      <c r="A373" s="1">
        <v>43641</v>
      </c>
      <c r="B373">
        <v>48.892502</v>
      </c>
      <c r="C373">
        <v>208.070007</v>
      </c>
      <c r="D373">
        <v>76.269997000000004</v>
      </c>
      <c r="E373">
        <v>110.720001</v>
      </c>
      <c r="F373">
        <v>27.76</v>
      </c>
      <c r="G373">
        <v>139.94000199999999</v>
      </c>
      <c r="H373">
        <v>93.913498000000004</v>
      </c>
      <c r="I373">
        <v>107.760002</v>
      </c>
      <c r="J373">
        <v>204.740005</v>
      </c>
      <c r="K373">
        <v>51.759998000000003</v>
      </c>
      <c r="L373">
        <v>78.819999999999993</v>
      </c>
      <c r="M373">
        <v>84.25</v>
      </c>
      <c r="N373">
        <v>2917.38</v>
      </c>
      <c r="O373">
        <f t="shared" si="31"/>
        <v>2019</v>
      </c>
      <c r="P373">
        <f t="shared" si="32"/>
        <v>6</v>
      </c>
      <c r="Q373">
        <f t="shared" si="33"/>
        <v>25</v>
      </c>
    </row>
    <row r="374" spans="1:30" hidden="1" x14ac:dyDescent="0.3">
      <c r="A374" s="1">
        <v>43642</v>
      </c>
      <c r="B374">
        <v>49.950001</v>
      </c>
      <c r="C374">
        <v>208.509995</v>
      </c>
      <c r="D374">
        <v>76.599997999999999</v>
      </c>
      <c r="E374">
        <v>110.160004</v>
      </c>
      <c r="F374">
        <v>27.91</v>
      </c>
      <c r="G374">
        <v>140.39999399999999</v>
      </c>
      <c r="H374">
        <v>94.891502000000003</v>
      </c>
      <c r="I374">
        <v>108.480003</v>
      </c>
      <c r="J374">
        <v>206.41999799999999</v>
      </c>
      <c r="K374">
        <v>51.119999</v>
      </c>
      <c r="L374">
        <v>77.379997000000003</v>
      </c>
      <c r="M374">
        <v>83.379997000000003</v>
      </c>
      <c r="N374">
        <v>2913.78</v>
      </c>
      <c r="O374">
        <f t="shared" si="31"/>
        <v>2019</v>
      </c>
      <c r="P374">
        <f t="shared" si="32"/>
        <v>6</v>
      </c>
      <c r="Q374">
        <f t="shared" si="33"/>
        <v>26</v>
      </c>
    </row>
    <row r="375" spans="1:30" hidden="1" x14ac:dyDescent="0.3">
      <c r="A375" s="1">
        <v>43643</v>
      </c>
      <c r="B375">
        <v>49.935001</v>
      </c>
      <c r="C375">
        <v>212.020004</v>
      </c>
      <c r="D375">
        <v>75.819999999999993</v>
      </c>
      <c r="E375">
        <v>110.099998</v>
      </c>
      <c r="F375">
        <v>28.209999</v>
      </c>
      <c r="G375">
        <v>139.300003</v>
      </c>
      <c r="H375">
        <v>95.213997000000006</v>
      </c>
      <c r="I375">
        <v>108.839996</v>
      </c>
      <c r="J375">
        <v>207.020004</v>
      </c>
      <c r="K375">
        <v>51.080002</v>
      </c>
      <c r="L375">
        <v>77.919998000000007</v>
      </c>
      <c r="M375">
        <v>83.559997999999993</v>
      </c>
      <c r="N375">
        <v>2924.92</v>
      </c>
      <c r="O375">
        <f t="shared" si="31"/>
        <v>2019</v>
      </c>
      <c r="P375">
        <f t="shared" si="32"/>
        <v>6</v>
      </c>
      <c r="Q375">
        <f t="shared" si="33"/>
        <v>27</v>
      </c>
    </row>
    <row r="376" spans="1:30" hidden="1" x14ac:dyDescent="0.3">
      <c r="A376" s="1">
        <v>43644</v>
      </c>
      <c r="B376">
        <v>49.48</v>
      </c>
      <c r="C376">
        <v>213.16999799999999</v>
      </c>
      <c r="D376">
        <v>76.629997000000003</v>
      </c>
      <c r="E376">
        <v>110.489998</v>
      </c>
      <c r="F376">
        <v>29</v>
      </c>
      <c r="G376">
        <v>139.63999899999999</v>
      </c>
      <c r="H376">
        <v>94.681503000000006</v>
      </c>
      <c r="I376">
        <v>111.800003</v>
      </c>
      <c r="J376">
        <v>207.970001</v>
      </c>
      <c r="K376">
        <v>50.919998</v>
      </c>
      <c r="L376">
        <v>78.529999000000004</v>
      </c>
      <c r="M376">
        <v>83.830001999999993</v>
      </c>
      <c r="N376">
        <v>2941.76</v>
      </c>
      <c r="O376">
        <f t="shared" si="31"/>
        <v>2019</v>
      </c>
      <c r="P376">
        <f t="shared" si="32"/>
        <v>6</v>
      </c>
      <c r="Q376">
        <f t="shared" si="33"/>
        <v>28</v>
      </c>
    </row>
    <row r="377" spans="1:30" x14ac:dyDescent="0.3">
      <c r="A377" s="1">
        <v>43647</v>
      </c>
      <c r="B377">
        <v>50.387501</v>
      </c>
      <c r="C377">
        <v>214.61999499999999</v>
      </c>
      <c r="D377">
        <v>76.559997999999993</v>
      </c>
      <c r="E377">
        <v>110.620003</v>
      </c>
      <c r="F377">
        <v>29.42</v>
      </c>
      <c r="G377">
        <v>141.64999399999999</v>
      </c>
      <c r="H377">
        <v>96.109497000000005</v>
      </c>
      <c r="I377">
        <v>113.68</v>
      </c>
      <c r="J377">
        <v>210.279999</v>
      </c>
      <c r="K377">
        <v>51.599997999999999</v>
      </c>
      <c r="L377">
        <v>77.980002999999996</v>
      </c>
      <c r="M377">
        <v>84.550003000000004</v>
      </c>
      <c r="N377">
        <v>2964.33</v>
      </c>
      <c r="O377">
        <f t="shared" si="31"/>
        <v>2019</v>
      </c>
      <c r="P377">
        <f t="shared" si="32"/>
        <v>7</v>
      </c>
      <c r="Q377">
        <f t="shared" si="33"/>
        <v>1</v>
      </c>
      <c r="R377">
        <f>B377</f>
        <v>50.387501</v>
      </c>
      <c r="S377">
        <f t="shared" ref="S377:AB377" si="36">C377</f>
        <v>214.61999499999999</v>
      </c>
      <c r="T377">
        <f t="shared" si="36"/>
        <v>76.559997999999993</v>
      </c>
      <c r="U377">
        <f t="shared" si="36"/>
        <v>110.620003</v>
      </c>
      <c r="V377">
        <f t="shared" si="36"/>
        <v>29.42</v>
      </c>
      <c r="W377">
        <f t="shared" si="36"/>
        <v>141.64999399999999</v>
      </c>
      <c r="X377">
        <f t="shared" si="36"/>
        <v>96.109497000000005</v>
      </c>
      <c r="Y377">
        <f t="shared" si="36"/>
        <v>113.68</v>
      </c>
      <c r="Z377">
        <f t="shared" si="36"/>
        <v>210.279999</v>
      </c>
      <c r="AA377">
        <f t="shared" si="36"/>
        <v>51.599997999999999</v>
      </c>
      <c r="AB377">
        <f t="shared" si="36"/>
        <v>77.980002999999996</v>
      </c>
      <c r="AC377">
        <f>M377</f>
        <v>84.550003000000004</v>
      </c>
      <c r="AD377">
        <f>N377</f>
        <v>2964.33</v>
      </c>
    </row>
    <row r="378" spans="1:30" hidden="1" x14ac:dyDescent="0.3">
      <c r="A378" s="1">
        <v>43648</v>
      </c>
      <c r="B378">
        <v>50.682499</v>
      </c>
      <c r="C378">
        <v>214.53999300000001</v>
      </c>
      <c r="D378">
        <v>75.720000999999996</v>
      </c>
      <c r="E378">
        <v>111.599998</v>
      </c>
      <c r="F378">
        <v>29.15</v>
      </c>
      <c r="G378">
        <v>142.529999</v>
      </c>
      <c r="H378">
        <v>96.715500000000006</v>
      </c>
      <c r="I378">
        <v>113.800003</v>
      </c>
      <c r="J378">
        <v>210.13999899999999</v>
      </c>
      <c r="K378">
        <v>51.98</v>
      </c>
      <c r="L378">
        <v>79.75</v>
      </c>
      <c r="M378">
        <v>85.510002</v>
      </c>
      <c r="N378">
        <v>2973.01</v>
      </c>
      <c r="O378">
        <f t="shared" si="31"/>
        <v>2019</v>
      </c>
      <c r="P378">
        <f t="shared" si="32"/>
        <v>7</v>
      </c>
      <c r="Q378">
        <f t="shared" si="33"/>
        <v>2</v>
      </c>
    </row>
    <row r="379" spans="1:30" hidden="1" x14ac:dyDescent="0.3">
      <c r="A379" s="1">
        <v>43649</v>
      </c>
      <c r="B379">
        <v>51.102500999999997</v>
      </c>
      <c r="C379">
        <v>215.16000399999999</v>
      </c>
      <c r="D379">
        <v>76.440002000000007</v>
      </c>
      <c r="E379">
        <v>112.32</v>
      </c>
      <c r="F379">
        <v>29.049999</v>
      </c>
      <c r="G379">
        <v>142.979996</v>
      </c>
      <c r="H379">
        <v>96.949996999999996</v>
      </c>
      <c r="I379">
        <v>112.82</v>
      </c>
      <c r="J379">
        <v>212.10000600000001</v>
      </c>
      <c r="K379">
        <v>52.099997999999999</v>
      </c>
      <c r="L379">
        <v>80.629997000000003</v>
      </c>
      <c r="M379">
        <v>87.790001000000004</v>
      </c>
      <c r="N379">
        <v>2995.82</v>
      </c>
      <c r="O379">
        <f t="shared" si="31"/>
        <v>2019</v>
      </c>
      <c r="P379">
        <f t="shared" si="32"/>
        <v>7</v>
      </c>
      <c r="Q379">
        <f t="shared" si="33"/>
        <v>3</v>
      </c>
    </row>
    <row r="380" spans="1:30" hidden="1" x14ac:dyDescent="0.3">
      <c r="A380" s="1">
        <v>43651</v>
      </c>
      <c r="B380">
        <v>51.057499</v>
      </c>
      <c r="C380">
        <v>215.25</v>
      </c>
      <c r="D380">
        <v>76.129997000000003</v>
      </c>
      <c r="E380">
        <v>111.980003</v>
      </c>
      <c r="F380">
        <v>29.26</v>
      </c>
      <c r="G380">
        <v>142.449997</v>
      </c>
      <c r="H380">
        <v>97.145499999999998</v>
      </c>
      <c r="I380">
        <v>113.489998</v>
      </c>
      <c r="J380">
        <v>211.46000699999999</v>
      </c>
      <c r="K380">
        <v>52.110000999999997</v>
      </c>
      <c r="L380">
        <v>80.120002999999997</v>
      </c>
      <c r="M380">
        <v>87.790001000000004</v>
      </c>
      <c r="N380">
        <v>2990.41</v>
      </c>
      <c r="O380">
        <f t="shared" si="31"/>
        <v>2019</v>
      </c>
      <c r="P380">
        <f t="shared" si="32"/>
        <v>7</v>
      </c>
      <c r="Q380">
        <f t="shared" si="33"/>
        <v>5</v>
      </c>
    </row>
    <row r="381" spans="1:30" hidden="1" x14ac:dyDescent="0.3">
      <c r="A381" s="1">
        <v>43654</v>
      </c>
      <c r="B381">
        <v>50.005001</v>
      </c>
      <c r="C381">
        <v>215.13000500000001</v>
      </c>
      <c r="D381">
        <v>76.480002999999996</v>
      </c>
      <c r="E381">
        <v>112.720001</v>
      </c>
      <c r="F381">
        <v>29.200001</v>
      </c>
      <c r="G381">
        <v>141.020004</v>
      </c>
      <c r="H381">
        <v>97.615996999999993</v>
      </c>
      <c r="I381">
        <v>112.870003</v>
      </c>
      <c r="J381">
        <v>212.91000399999999</v>
      </c>
      <c r="K381">
        <v>52</v>
      </c>
      <c r="L381">
        <v>79.610000999999997</v>
      </c>
      <c r="M381">
        <v>87.440002000000007</v>
      </c>
      <c r="N381">
        <v>2975.95</v>
      </c>
      <c r="O381">
        <f t="shared" si="31"/>
        <v>2019</v>
      </c>
      <c r="P381">
        <f t="shared" si="32"/>
        <v>7</v>
      </c>
      <c r="Q381">
        <f t="shared" si="33"/>
        <v>8</v>
      </c>
    </row>
    <row r="382" spans="1:30" hidden="1" x14ac:dyDescent="0.3">
      <c r="A382" s="1">
        <v>43655</v>
      </c>
      <c r="B382">
        <v>50.310001</v>
      </c>
      <c r="C382">
        <v>214.75</v>
      </c>
      <c r="D382">
        <v>76.430000000000007</v>
      </c>
      <c r="E382">
        <v>112.879997</v>
      </c>
      <c r="F382">
        <v>29.35</v>
      </c>
      <c r="G382">
        <v>141.61000100000001</v>
      </c>
      <c r="H382">
        <v>99.415001000000004</v>
      </c>
      <c r="I382">
        <v>113.349998</v>
      </c>
      <c r="J382">
        <v>212</v>
      </c>
      <c r="K382">
        <v>51.59</v>
      </c>
      <c r="L382">
        <v>79.440002000000007</v>
      </c>
      <c r="M382">
        <v>87.230002999999996</v>
      </c>
      <c r="N382">
        <v>2979.63</v>
      </c>
      <c r="O382">
        <f t="shared" si="31"/>
        <v>2019</v>
      </c>
      <c r="P382">
        <f t="shared" si="32"/>
        <v>7</v>
      </c>
      <c r="Q382">
        <f t="shared" si="33"/>
        <v>9</v>
      </c>
    </row>
    <row r="383" spans="1:30" hidden="1" x14ac:dyDescent="0.3">
      <c r="A383" s="1">
        <v>43656</v>
      </c>
      <c r="B383">
        <v>50.807499</v>
      </c>
      <c r="C383">
        <v>214.029999</v>
      </c>
      <c r="D383">
        <v>77.510002</v>
      </c>
      <c r="E383">
        <v>112.980003</v>
      </c>
      <c r="F383">
        <v>29.02</v>
      </c>
      <c r="G383">
        <v>143.53999300000001</v>
      </c>
      <c r="H383">
        <v>100.870499</v>
      </c>
      <c r="I383">
        <v>113.019997</v>
      </c>
      <c r="J383">
        <v>210.75</v>
      </c>
      <c r="K383">
        <v>51.82</v>
      </c>
      <c r="L383">
        <v>80.279999000000004</v>
      </c>
      <c r="M383">
        <v>88.379997000000003</v>
      </c>
      <c r="N383">
        <v>2993.07</v>
      </c>
      <c r="O383">
        <f t="shared" si="31"/>
        <v>2019</v>
      </c>
      <c r="P383">
        <f t="shared" si="32"/>
        <v>7</v>
      </c>
      <c r="Q383">
        <f t="shared" si="33"/>
        <v>10</v>
      </c>
    </row>
    <row r="384" spans="1:30" hidden="1" x14ac:dyDescent="0.3">
      <c r="A384" s="1">
        <v>43657</v>
      </c>
      <c r="B384">
        <v>50.4375</v>
      </c>
      <c r="C384">
        <v>213.16999799999999</v>
      </c>
      <c r="D384">
        <v>77.569999999999993</v>
      </c>
      <c r="E384">
        <v>113.91999800000001</v>
      </c>
      <c r="F384">
        <v>29.360001</v>
      </c>
      <c r="G384">
        <v>143.55999800000001</v>
      </c>
      <c r="H384">
        <v>100.05349699999999</v>
      </c>
      <c r="I384">
        <v>114.099998</v>
      </c>
      <c r="J384">
        <v>214.03999300000001</v>
      </c>
      <c r="K384">
        <v>52.040000999999997</v>
      </c>
      <c r="L384">
        <v>81.260002</v>
      </c>
      <c r="M384">
        <v>89.07</v>
      </c>
      <c r="N384">
        <v>2999.91</v>
      </c>
      <c r="O384">
        <f t="shared" si="31"/>
        <v>2019</v>
      </c>
      <c r="P384">
        <f t="shared" si="32"/>
        <v>7</v>
      </c>
      <c r="Q384">
        <f t="shared" si="33"/>
        <v>11</v>
      </c>
    </row>
    <row r="385" spans="1:30" hidden="1" x14ac:dyDescent="0.3">
      <c r="A385" s="1">
        <v>43658</v>
      </c>
      <c r="B385">
        <v>50.825001</v>
      </c>
      <c r="C385">
        <v>214.10000600000001</v>
      </c>
      <c r="D385">
        <v>77.629997000000003</v>
      </c>
      <c r="E385">
        <v>114.599998</v>
      </c>
      <c r="F385">
        <v>29.450001</v>
      </c>
      <c r="G385">
        <v>144.88000500000001</v>
      </c>
      <c r="H385">
        <v>100.550003</v>
      </c>
      <c r="I385">
        <v>115.300003</v>
      </c>
      <c r="J385">
        <v>218.229996</v>
      </c>
      <c r="K385">
        <v>52.119999</v>
      </c>
      <c r="L385">
        <v>81.889999000000003</v>
      </c>
      <c r="M385">
        <v>89.769997000000004</v>
      </c>
      <c r="N385">
        <v>3013.77</v>
      </c>
      <c r="O385">
        <f t="shared" si="31"/>
        <v>2019</v>
      </c>
      <c r="P385">
        <f t="shared" si="32"/>
        <v>7</v>
      </c>
      <c r="Q385">
        <f t="shared" si="33"/>
        <v>12</v>
      </c>
    </row>
    <row r="386" spans="1:30" hidden="1" x14ac:dyDescent="0.3">
      <c r="A386" s="1">
        <v>43661</v>
      </c>
      <c r="B386">
        <v>51.302501999999997</v>
      </c>
      <c r="C386">
        <v>213.53999300000001</v>
      </c>
      <c r="D386">
        <v>77.080001999999993</v>
      </c>
      <c r="E386">
        <v>114.980003</v>
      </c>
      <c r="F386">
        <v>29.219999000000001</v>
      </c>
      <c r="G386">
        <v>145.05999800000001</v>
      </c>
      <c r="H386">
        <v>101.04949999999999</v>
      </c>
      <c r="I386">
        <v>113.900002</v>
      </c>
      <c r="J386">
        <v>218.699997</v>
      </c>
      <c r="K386">
        <v>52.130001</v>
      </c>
      <c r="L386">
        <v>81.470000999999996</v>
      </c>
      <c r="M386">
        <v>90.160004000000001</v>
      </c>
      <c r="N386">
        <v>3014.3</v>
      </c>
      <c r="O386">
        <f t="shared" si="31"/>
        <v>2019</v>
      </c>
      <c r="P386">
        <f t="shared" si="32"/>
        <v>7</v>
      </c>
      <c r="Q386">
        <f t="shared" si="33"/>
        <v>15</v>
      </c>
    </row>
    <row r="387" spans="1:30" hidden="1" x14ac:dyDescent="0.3">
      <c r="A387" s="1">
        <v>43662</v>
      </c>
      <c r="B387">
        <v>51.125</v>
      </c>
      <c r="C387">
        <v>212.88000500000001</v>
      </c>
      <c r="D387">
        <v>75.930000000000007</v>
      </c>
      <c r="E387">
        <v>114.760002</v>
      </c>
      <c r="F387">
        <v>28.99</v>
      </c>
      <c r="G387">
        <v>144.300003</v>
      </c>
      <c r="H387">
        <v>100.495003</v>
      </c>
      <c r="I387">
        <v>115.120003</v>
      </c>
      <c r="J387">
        <v>217.259995</v>
      </c>
      <c r="K387">
        <v>52.139999000000003</v>
      </c>
      <c r="L387">
        <v>81.580001999999993</v>
      </c>
      <c r="M387">
        <v>90.080001999999993</v>
      </c>
      <c r="N387">
        <v>3004.04</v>
      </c>
      <c r="O387">
        <f t="shared" ref="O387:O450" si="37">YEAR(A387)</f>
        <v>2019</v>
      </c>
      <c r="P387">
        <f t="shared" ref="P387:P450" si="38">MONTH(A387)</f>
        <v>7</v>
      </c>
      <c r="Q387">
        <f t="shared" ref="Q387:Q450" si="39">DAY(A387)</f>
        <v>16</v>
      </c>
    </row>
    <row r="388" spans="1:30" hidden="1" x14ac:dyDescent="0.3">
      <c r="A388" s="1">
        <v>43663</v>
      </c>
      <c r="B388">
        <v>50.837502000000001</v>
      </c>
      <c r="C388">
        <v>207.449997</v>
      </c>
      <c r="D388">
        <v>75.480002999999996</v>
      </c>
      <c r="E388">
        <v>114.599998</v>
      </c>
      <c r="F388">
        <v>29.190000999999999</v>
      </c>
      <c r="G388">
        <v>142.570007</v>
      </c>
      <c r="H388">
        <v>99.601500999999999</v>
      </c>
      <c r="I388">
        <v>113.989998</v>
      </c>
      <c r="J388">
        <v>215.61000100000001</v>
      </c>
      <c r="K388">
        <v>52.18</v>
      </c>
      <c r="L388">
        <v>81.050003000000004</v>
      </c>
      <c r="M388">
        <v>90.25</v>
      </c>
      <c r="N388">
        <v>2984.42</v>
      </c>
      <c r="O388">
        <f t="shared" si="37"/>
        <v>2019</v>
      </c>
      <c r="P388">
        <f t="shared" si="38"/>
        <v>7</v>
      </c>
      <c r="Q388">
        <f t="shared" si="39"/>
        <v>17</v>
      </c>
    </row>
    <row r="389" spans="1:30" hidden="1" x14ac:dyDescent="0.3">
      <c r="A389" s="1">
        <v>43664</v>
      </c>
      <c r="B389">
        <v>51.415000999999997</v>
      </c>
      <c r="C389">
        <v>207.979996</v>
      </c>
      <c r="D389">
        <v>74.839995999999999</v>
      </c>
      <c r="E389">
        <v>114.720001</v>
      </c>
      <c r="F389">
        <v>29.48</v>
      </c>
      <c r="G389">
        <v>141.63000500000001</v>
      </c>
      <c r="H389">
        <v>98.894997000000004</v>
      </c>
      <c r="I389">
        <v>114.66999800000001</v>
      </c>
      <c r="J389">
        <v>214.44000199999999</v>
      </c>
      <c r="K389">
        <v>52.029998999999997</v>
      </c>
      <c r="L389">
        <v>87.709998999999996</v>
      </c>
      <c r="M389">
        <v>91.5</v>
      </c>
      <c r="N389">
        <v>2995.11</v>
      </c>
      <c r="O389">
        <f t="shared" si="37"/>
        <v>2019</v>
      </c>
      <c r="P389">
        <f t="shared" si="38"/>
        <v>7</v>
      </c>
      <c r="Q389">
        <f t="shared" si="39"/>
        <v>18</v>
      </c>
    </row>
    <row r="390" spans="1:30" hidden="1" x14ac:dyDescent="0.3">
      <c r="A390" s="1">
        <v>43665</v>
      </c>
      <c r="B390">
        <v>50.647499000000003</v>
      </c>
      <c r="C390">
        <v>205.970001</v>
      </c>
      <c r="D390">
        <v>74.989998</v>
      </c>
      <c r="E390">
        <v>113.900002</v>
      </c>
      <c r="F390">
        <v>29.4</v>
      </c>
      <c r="G390">
        <v>139.85000600000001</v>
      </c>
      <c r="H390">
        <v>98.225998000000004</v>
      </c>
      <c r="I390">
        <v>113.540001</v>
      </c>
      <c r="J390">
        <v>213.03999300000001</v>
      </c>
      <c r="K390">
        <v>51.389999000000003</v>
      </c>
      <c r="L390">
        <v>88.730002999999996</v>
      </c>
      <c r="M390">
        <v>90.300003000000004</v>
      </c>
      <c r="N390">
        <v>2976.61</v>
      </c>
      <c r="O390">
        <f t="shared" si="37"/>
        <v>2019</v>
      </c>
      <c r="P390">
        <f t="shared" si="38"/>
        <v>7</v>
      </c>
      <c r="Q390">
        <f t="shared" si="39"/>
        <v>19</v>
      </c>
    </row>
    <row r="391" spans="1:30" hidden="1" x14ac:dyDescent="0.3">
      <c r="A391" s="1">
        <v>43668</v>
      </c>
      <c r="B391">
        <v>51.805</v>
      </c>
      <c r="C391">
        <v>204.83999600000001</v>
      </c>
      <c r="D391">
        <v>75.069999999999993</v>
      </c>
      <c r="E391">
        <v>112.82</v>
      </c>
      <c r="F391">
        <v>29.57</v>
      </c>
      <c r="G391">
        <v>140.83999600000001</v>
      </c>
      <c r="H391">
        <v>99.281502000000003</v>
      </c>
      <c r="I391">
        <v>114.269997</v>
      </c>
      <c r="J391">
        <v>211.270004</v>
      </c>
      <c r="K391">
        <v>51.220001000000003</v>
      </c>
      <c r="L391">
        <v>86.949996999999996</v>
      </c>
      <c r="M391">
        <v>90.919998000000007</v>
      </c>
      <c r="N391">
        <v>2985.03</v>
      </c>
      <c r="O391">
        <f t="shared" si="37"/>
        <v>2019</v>
      </c>
      <c r="P391">
        <f t="shared" si="38"/>
        <v>7</v>
      </c>
      <c r="Q391">
        <f t="shared" si="39"/>
        <v>22</v>
      </c>
    </row>
    <row r="392" spans="1:30" hidden="1" x14ac:dyDescent="0.3">
      <c r="A392" s="1">
        <v>43669</v>
      </c>
      <c r="B392">
        <v>52.209999000000003</v>
      </c>
      <c r="C392">
        <v>206.46000699999999</v>
      </c>
      <c r="D392">
        <v>75.370002999999997</v>
      </c>
      <c r="E392">
        <v>112.089996</v>
      </c>
      <c r="F392">
        <v>30.25</v>
      </c>
      <c r="G392">
        <v>141.259995</v>
      </c>
      <c r="H392">
        <v>99.724502999999999</v>
      </c>
      <c r="I392">
        <v>116.360001</v>
      </c>
      <c r="J392">
        <v>213.08000200000001</v>
      </c>
      <c r="K392">
        <v>54.330002</v>
      </c>
      <c r="L392">
        <v>86.75</v>
      </c>
      <c r="M392">
        <v>90.110000999999997</v>
      </c>
      <c r="N392">
        <v>3005.47</v>
      </c>
      <c r="O392">
        <f t="shared" si="37"/>
        <v>2019</v>
      </c>
      <c r="P392">
        <f t="shared" si="38"/>
        <v>7</v>
      </c>
      <c r="Q392">
        <f t="shared" si="39"/>
        <v>23</v>
      </c>
    </row>
    <row r="393" spans="1:30" hidden="1" x14ac:dyDescent="0.3">
      <c r="A393" s="1">
        <v>43670</v>
      </c>
      <c r="B393">
        <v>52.167499999999997</v>
      </c>
      <c r="C393">
        <v>207.970001</v>
      </c>
      <c r="D393">
        <v>75.360000999999997</v>
      </c>
      <c r="E393">
        <v>112</v>
      </c>
      <c r="F393">
        <v>30.67</v>
      </c>
      <c r="G393">
        <v>141.28999300000001</v>
      </c>
      <c r="H393">
        <v>100.040497</v>
      </c>
      <c r="I393">
        <v>116.83000199999999</v>
      </c>
      <c r="J393">
        <v>214.71000699999999</v>
      </c>
      <c r="K393">
        <v>53.779998999999997</v>
      </c>
      <c r="L393">
        <v>85.019997000000004</v>
      </c>
      <c r="M393">
        <v>90.650002000000001</v>
      </c>
      <c r="N393">
        <v>3019.56</v>
      </c>
      <c r="O393">
        <f t="shared" si="37"/>
        <v>2019</v>
      </c>
      <c r="P393">
        <f t="shared" si="38"/>
        <v>7</v>
      </c>
      <c r="Q393">
        <f t="shared" si="39"/>
        <v>24</v>
      </c>
    </row>
    <row r="394" spans="1:30" hidden="1" x14ac:dyDescent="0.3">
      <c r="A394" s="1">
        <v>43671</v>
      </c>
      <c r="B394">
        <v>51.755001</v>
      </c>
      <c r="C394">
        <v>207.89999399999999</v>
      </c>
      <c r="D394">
        <v>74.930000000000007</v>
      </c>
      <c r="E394">
        <v>112.220001</v>
      </c>
      <c r="F394">
        <v>30.34</v>
      </c>
      <c r="G394">
        <v>143.21000699999999</v>
      </c>
      <c r="H394">
        <v>98.691001999999997</v>
      </c>
      <c r="I394">
        <v>115.709999</v>
      </c>
      <c r="J394">
        <v>215.550003</v>
      </c>
      <c r="K394">
        <v>53.07</v>
      </c>
      <c r="L394">
        <v>85.629997000000003</v>
      </c>
      <c r="M394">
        <v>90.980002999999996</v>
      </c>
      <c r="N394">
        <v>3003.67</v>
      </c>
      <c r="O394">
        <f t="shared" si="37"/>
        <v>2019</v>
      </c>
      <c r="P394">
        <f t="shared" si="38"/>
        <v>7</v>
      </c>
      <c r="Q394">
        <f t="shared" si="39"/>
        <v>25</v>
      </c>
    </row>
    <row r="395" spans="1:30" hidden="1" x14ac:dyDescent="0.3">
      <c r="A395" s="1">
        <v>43672</v>
      </c>
      <c r="B395">
        <v>51.935001</v>
      </c>
      <c r="C395">
        <v>209.89999399999999</v>
      </c>
      <c r="D395">
        <v>74.809997999999993</v>
      </c>
      <c r="E395">
        <v>113.019997</v>
      </c>
      <c r="F395">
        <v>30.77</v>
      </c>
      <c r="G395">
        <v>144.64999399999999</v>
      </c>
      <c r="H395">
        <v>97.152495999999999</v>
      </c>
      <c r="I395">
        <v>116.220001</v>
      </c>
      <c r="J395">
        <v>216.91000399999999</v>
      </c>
      <c r="K395">
        <v>54.169998</v>
      </c>
      <c r="L395">
        <v>85.980002999999996</v>
      </c>
      <c r="M395">
        <v>99.110000999999997</v>
      </c>
      <c r="N395">
        <v>3025.86</v>
      </c>
      <c r="O395">
        <f t="shared" si="37"/>
        <v>2019</v>
      </c>
      <c r="P395">
        <f t="shared" si="38"/>
        <v>7</v>
      </c>
      <c r="Q395">
        <f t="shared" si="39"/>
        <v>26</v>
      </c>
    </row>
    <row r="396" spans="1:30" hidden="1" x14ac:dyDescent="0.3">
      <c r="A396" s="1">
        <v>43675</v>
      </c>
      <c r="B396">
        <v>52.419998</v>
      </c>
      <c r="C396">
        <v>208.61000100000001</v>
      </c>
      <c r="D396">
        <v>75.339995999999999</v>
      </c>
      <c r="E396">
        <v>112.269997</v>
      </c>
      <c r="F396">
        <v>30.52</v>
      </c>
      <c r="G396">
        <v>146.38999899999999</v>
      </c>
      <c r="H396">
        <v>95.622497999999993</v>
      </c>
      <c r="I396">
        <v>115.849998</v>
      </c>
      <c r="J396">
        <v>218.03999300000001</v>
      </c>
      <c r="K396">
        <v>53.990001999999997</v>
      </c>
      <c r="L396">
        <v>86.760002</v>
      </c>
      <c r="M396">
        <v>98.019997000000004</v>
      </c>
      <c r="N396">
        <v>3020.97</v>
      </c>
      <c r="O396">
        <f t="shared" si="37"/>
        <v>2019</v>
      </c>
      <c r="P396">
        <f t="shared" si="38"/>
        <v>7</v>
      </c>
      <c r="Q396">
        <f t="shared" si="39"/>
        <v>29</v>
      </c>
    </row>
    <row r="397" spans="1:30" hidden="1" x14ac:dyDescent="0.3">
      <c r="A397" s="1">
        <v>43676</v>
      </c>
      <c r="B397">
        <v>52.195</v>
      </c>
      <c r="C397">
        <v>207.80999800000001</v>
      </c>
      <c r="D397">
        <v>75.349997999999999</v>
      </c>
      <c r="E397">
        <v>112.05999799999999</v>
      </c>
      <c r="F397">
        <v>30.889999</v>
      </c>
      <c r="G397">
        <v>144.929993</v>
      </c>
      <c r="H397">
        <v>94.926497999999995</v>
      </c>
      <c r="I397">
        <v>115.589996</v>
      </c>
      <c r="J397">
        <v>217.36000100000001</v>
      </c>
      <c r="K397">
        <v>53.720001000000003</v>
      </c>
      <c r="L397">
        <v>86.300003000000004</v>
      </c>
      <c r="M397">
        <v>96.650002000000001</v>
      </c>
      <c r="N397">
        <v>3013.18</v>
      </c>
      <c r="O397">
        <f t="shared" si="37"/>
        <v>2019</v>
      </c>
      <c r="P397">
        <f t="shared" si="38"/>
        <v>7</v>
      </c>
      <c r="Q397">
        <f t="shared" si="39"/>
        <v>30</v>
      </c>
    </row>
    <row r="398" spans="1:30" hidden="1" x14ac:dyDescent="0.3">
      <c r="A398" s="1">
        <v>43677</v>
      </c>
      <c r="B398">
        <v>53.259998000000003</v>
      </c>
      <c r="C398">
        <v>205.429993</v>
      </c>
      <c r="D398">
        <v>74.360000999999997</v>
      </c>
      <c r="E398">
        <v>110.379997</v>
      </c>
      <c r="F398">
        <v>30.68</v>
      </c>
      <c r="G398">
        <v>143.009995</v>
      </c>
      <c r="H398">
        <v>93.338997000000006</v>
      </c>
      <c r="I398">
        <v>116</v>
      </c>
      <c r="J398">
        <v>213.69000199999999</v>
      </c>
      <c r="K398">
        <v>52.630001</v>
      </c>
      <c r="L398">
        <v>83.610000999999997</v>
      </c>
      <c r="M398">
        <v>94.690002000000007</v>
      </c>
      <c r="N398">
        <v>2980.38</v>
      </c>
      <c r="O398">
        <f t="shared" si="37"/>
        <v>2019</v>
      </c>
      <c r="P398">
        <f t="shared" si="38"/>
        <v>7</v>
      </c>
      <c r="Q398">
        <f t="shared" si="39"/>
        <v>31</v>
      </c>
    </row>
    <row r="399" spans="1:30" x14ac:dyDescent="0.3">
      <c r="A399" s="1">
        <v>43678</v>
      </c>
      <c r="B399">
        <v>52.107498</v>
      </c>
      <c r="C399">
        <v>201.71000699999999</v>
      </c>
      <c r="D399">
        <v>72.459998999999996</v>
      </c>
      <c r="E399">
        <v>109.379997</v>
      </c>
      <c r="F399">
        <v>29.49</v>
      </c>
      <c r="G399">
        <v>141.85000600000001</v>
      </c>
      <c r="H399">
        <v>92.765998999999994</v>
      </c>
      <c r="I399">
        <v>112.94000200000001</v>
      </c>
      <c r="J399">
        <v>212.83000200000001</v>
      </c>
      <c r="K399">
        <v>52.029998999999997</v>
      </c>
      <c r="L399">
        <v>82.449996999999996</v>
      </c>
      <c r="M399">
        <v>95.379997000000003</v>
      </c>
      <c r="N399">
        <v>2953.56</v>
      </c>
      <c r="O399">
        <f t="shared" si="37"/>
        <v>2019</v>
      </c>
      <c r="P399">
        <f t="shared" si="38"/>
        <v>8</v>
      </c>
      <c r="Q399">
        <f t="shared" si="39"/>
        <v>1</v>
      </c>
      <c r="R399">
        <f>B399</f>
        <v>52.107498</v>
      </c>
      <c r="S399">
        <f t="shared" ref="S399:AB399" si="40">C399</f>
        <v>201.71000699999999</v>
      </c>
      <c r="T399">
        <f t="shared" si="40"/>
        <v>72.459998999999996</v>
      </c>
      <c r="U399">
        <f t="shared" si="40"/>
        <v>109.379997</v>
      </c>
      <c r="V399">
        <f t="shared" si="40"/>
        <v>29.49</v>
      </c>
      <c r="W399">
        <f t="shared" si="40"/>
        <v>141.85000600000001</v>
      </c>
      <c r="X399">
        <f t="shared" si="40"/>
        <v>92.765998999999994</v>
      </c>
      <c r="Y399">
        <f t="shared" si="40"/>
        <v>112.94000200000001</v>
      </c>
      <c r="Z399">
        <f t="shared" si="40"/>
        <v>212.83000200000001</v>
      </c>
      <c r="AA399">
        <f t="shared" si="40"/>
        <v>52.029998999999997</v>
      </c>
      <c r="AB399">
        <f t="shared" si="40"/>
        <v>82.449996999999996</v>
      </c>
      <c r="AC399">
        <f>M399</f>
        <v>95.379997000000003</v>
      </c>
      <c r="AD399">
        <f>N399</f>
        <v>2953.56</v>
      </c>
    </row>
    <row r="400" spans="1:30" hidden="1" x14ac:dyDescent="0.3">
      <c r="A400" s="1">
        <v>43679</v>
      </c>
      <c r="B400">
        <v>51.005001</v>
      </c>
      <c r="C400">
        <v>202.66999799999999</v>
      </c>
      <c r="D400">
        <v>71.75</v>
      </c>
      <c r="E400">
        <v>109.400002</v>
      </c>
      <c r="F400">
        <v>29.379999000000002</v>
      </c>
      <c r="G400">
        <v>141.71000699999999</v>
      </c>
      <c r="H400">
        <v>91.162002999999999</v>
      </c>
      <c r="I400">
        <v>112.93</v>
      </c>
      <c r="J400">
        <v>212.14999399999999</v>
      </c>
      <c r="K400">
        <v>52.330002</v>
      </c>
      <c r="L400">
        <v>84.169998000000007</v>
      </c>
      <c r="M400">
        <v>95.510002</v>
      </c>
      <c r="N400">
        <v>2932.05</v>
      </c>
      <c r="O400">
        <f t="shared" si="37"/>
        <v>2019</v>
      </c>
      <c r="P400">
        <f t="shared" si="38"/>
        <v>8</v>
      </c>
      <c r="Q400">
        <f t="shared" si="39"/>
        <v>2</v>
      </c>
    </row>
    <row r="401" spans="1:17" hidden="1" x14ac:dyDescent="0.3">
      <c r="A401" s="1">
        <v>43682</v>
      </c>
      <c r="B401">
        <v>48.334999000000003</v>
      </c>
      <c r="C401">
        <v>197.729996</v>
      </c>
      <c r="D401">
        <v>70.279999000000004</v>
      </c>
      <c r="E401">
        <v>105.82</v>
      </c>
      <c r="F401">
        <v>28.08</v>
      </c>
      <c r="G401">
        <v>138.300003</v>
      </c>
      <c r="H401">
        <v>88.256500000000003</v>
      </c>
      <c r="I401">
        <v>109.57</v>
      </c>
      <c r="J401">
        <v>204.94000199999999</v>
      </c>
      <c r="K401">
        <v>51.650002000000001</v>
      </c>
      <c r="L401">
        <v>80.260002</v>
      </c>
      <c r="M401">
        <v>93.699996999999996</v>
      </c>
      <c r="N401">
        <v>2844.74</v>
      </c>
      <c r="O401">
        <f t="shared" si="37"/>
        <v>2019</v>
      </c>
      <c r="P401">
        <f t="shared" si="38"/>
        <v>8</v>
      </c>
      <c r="Q401">
        <f t="shared" si="39"/>
        <v>5</v>
      </c>
    </row>
    <row r="402" spans="1:17" hidden="1" x14ac:dyDescent="0.3">
      <c r="A402" s="1">
        <v>43683</v>
      </c>
      <c r="B402">
        <v>49.25</v>
      </c>
      <c r="C402">
        <v>200.550003</v>
      </c>
      <c r="D402">
        <v>70.959998999999996</v>
      </c>
      <c r="E402">
        <v>107.269997</v>
      </c>
      <c r="F402">
        <v>28.42</v>
      </c>
      <c r="G402">
        <v>141.86999499999999</v>
      </c>
      <c r="H402">
        <v>89.391502000000003</v>
      </c>
      <c r="I402">
        <v>110.43</v>
      </c>
      <c r="J402">
        <v>208.800003</v>
      </c>
      <c r="K402">
        <v>52.27</v>
      </c>
      <c r="L402">
        <v>81.319999999999993</v>
      </c>
      <c r="M402">
        <v>95.339995999999999</v>
      </c>
      <c r="N402">
        <v>2881.77</v>
      </c>
      <c r="O402">
        <f t="shared" si="37"/>
        <v>2019</v>
      </c>
      <c r="P402">
        <f t="shared" si="38"/>
        <v>8</v>
      </c>
      <c r="Q402">
        <f t="shared" si="39"/>
        <v>6</v>
      </c>
    </row>
    <row r="403" spans="1:17" hidden="1" x14ac:dyDescent="0.3">
      <c r="A403" s="1">
        <v>43684</v>
      </c>
      <c r="B403">
        <v>49.759998000000003</v>
      </c>
      <c r="C403">
        <v>198.21000699999999</v>
      </c>
      <c r="D403">
        <v>70.5</v>
      </c>
      <c r="E403">
        <v>108.199997</v>
      </c>
      <c r="F403">
        <v>27.889999</v>
      </c>
      <c r="G403">
        <v>134.86000100000001</v>
      </c>
      <c r="H403">
        <v>89.669998000000007</v>
      </c>
      <c r="I403">
        <v>108.029999</v>
      </c>
      <c r="J403">
        <v>207.91000399999999</v>
      </c>
      <c r="K403">
        <v>53.18</v>
      </c>
      <c r="L403">
        <v>81.360000999999997</v>
      </c>
      <c r="M403">
        <v>95.220000999999996</v>
      </c>
      <c r="N403">
        <v>2883.98</v>
      </c>
      <c r="O403">
        <f t="shared" si="37"/>
        <v>2019</v>
      </c>
      <c r="P403">
        <f t="shared" si="38"/>
        <v>8</v>
      </c>
      <c r="Q403">
        <f t="shared" si="39"/>
        <v>7</v>
      </c>
    </row>
    <row r="404" spans="1:17" hidden="1" x14ac:dyDescent="0.3">
      <c r="A404" s="1">
        <v>43685</v>
      </c>
      <c r="B404">
        <v>50.857498</v>
      </c>
      <c r="C404">
        <v>200.520004</v>
      </c>
      <c r="D404">
        <v>72.379997000000003</v>
      </c>
      <c r="E404">
        <v>108.519997</v>
      </c>
      <c r="F404">
        <v>28.379999000000002</v>
      </c>
      <c r="G404">
        <v>137.88999899999999</v>
      </c>
      <c r="H404">
        <v>91.644501000000005</v>
      </c>
      <c r="I404">
        <v>109.860001</v>
      </c>
      <c r="J404">
        <v>211.570007</v>
      </c>
      <c r="K404">
        <v>53.689999</v>
      </c>
      <c r="L404">
        <v>82.480002999999996</v>
      </c>
      <c r="M404">
        <v>96.269997000000004</v>
      </c>
      <c r="N404">
        <v>2938.09</v>
      </c>
      <c r="O404">
        <f t="shared" si="37"/>
        <v>2019</v>
      </c>
      <c r="P404">
        <f t="shared" si="38"/>
        <v>8</v>
      </c>
      <c r="Q404">
        <f t="shared" si="39"/>
        <v>8</v>
      </c>
    </row>
    <row r="405" spans="1:17" hidden="1" x14ac:dyDescent="0.3">
      <c r="A405" s="1">
        <v>43686</v>
      </c>
      <c r="B405">
        <v>50.247501</v>
      </c>
      <c r="C405">
        <v>199.050003</v>
      </c>
      <c r="D405">
        <v>70.839995999999999</v>
      </c>
      <c r="E405">
        <v>107.279999</v>
      </c>
      <c r="F405">
        <v>28.33</v>
      </c>
      <c r="G405">
        <v>138.520004</v>
      </c>
      <c r="H405">
        <v>90.378997999999996</v>
      </c>
      <c r="I405">
        <v>109.739998</v>
      </c>
      <c r="J405">
        <v>210.020004</v>
      </c>
      <c r="K405">
        <v>53.419998</v>
      </c>
      <c r="L405">
        <v>82.589995999999999</v>
      </c>
      <c r="M405">
        <v>96.300003000000004</v>
      </c>
      <c r="N405">
        <v>2918.65</v>
      </c>
      <c r="O405">
        <f t="shared" si="37"/>
        <v>2019</v>
      </c>
      <c r="P405">
        <f t="shared" si="38"/>
        <v>8</v>
      </c>
      <c r="Q405">
        <f t="shared" si="39"/>
        <v>9</v>
      </c>
    </row>
    <row r="406" spans="1:17" hidden="1" x14ac:dyDescent="0.3">
      <c r="A406" s="1">
        <v>43689</v>
      </c>
      <c r="B406">
        <v>50.119999</v>
      </c>
      <c r="C406">
        <v>197.179993</v>
      </c>
      <c r="D406">
        <v>69.629997000000003</v>
      </c>
      <c r="E406">
        <v>105.220001</v>
      </c>
      <c r="F406">
        <v>27.639999</v>
      </c>
      <c r="G406">
        <v>135.75</v>
      </c>
      <c r="H406">
        <v>89.246002000000004</v>
      </c>
      <c r="I406">
        <v>107.68</v>
      </c>
      <c r="J406">
        <v>207.009995</v>
      </c>
      <c r="K406">
        <v>53.200001</v>
      </c>
      <c r="L406">
        <v>82.379997000000003</v>
      </c>
      <c r="M406">
        <v>94.910004000000001</v>
      </c>
      <c r="N406">
        <v>2882.7</v>
      </c>
      <c r="O406">
        <f t="shared" si="37"/>
        <v>2019</v>
      </c>
      <c r="P406">
        <f t="shared" si="38"/>
        <v>8</v>
      </c>
      <c r="Q406">
        <f t="shared" si="39"/>
        <v>12</v>
      </c>
    </row>
    <row r="407" spans="1:17" hidden="1" x14ac:dyDescent="0.3">
      <c r="A407" s="1">
        <v>43690</v>
      </c>
      <c r="B407">
        <v>52.2425</v>
      </c>
      <c r="C407">
        <v>198.779999</v>
      </c>
      <c r="D407">
        <v>70.489998</v>
      </c>
      <c r="E407">
        <v>107.410004</v>
      </c>
      <c r="F407">
        <v>27.719999000000001</v>
      </c>
      <c r="G407">
        <v>137.009995</v>
      </c>
      <c r="H407">
        <v>91.217003000000005</v>
      </c>
      <c r="I407">
        <v>109.339996</v>
      </c>
      <c r="J407">
        <v>208.33000200000001</v>
      </c>
      <c r="K407">
        <v>53.5</v>
      </c>
      <c r="L407">
        <v>83.949996999999996</v>
      </c>
      <c r="M407">
        <v>96.629997000000003</v>
      </c>
      <c r="N407">
        <v>2926.32</v>
      </c>
      <c r="O407">
        <f t="shared" si="37"/>
        <v>2019</v>
      </c>
      <c r="P407">
        <f t="shared" si="38"/>
        <v>8</v>
      </c>
      <c r="Q407">
        <f t="shared" si="39"/>
        <v>13</v>
      </c>
    </row>
    <row r="408" spans="1:17" hidden="1" x14ac:dyDescent="0.3">
      <c r="A408" s="1">
        <v>43691</v>
      </c>
      <c r="B408">
        <v>50.6875</v>
      </c>
      <c r="C408">
        <v>195.80999800000001</v>
      </c>
      <c r="D408">
        <v>67.650002000000001</v>
      </c>
      <c r="E408">
        <v>106.199997</v>
      </c>
      <c r="F408">
        <v>26.42</v>
      </c>
      <c r="G408">
        <v>132.85000600000001</v>
      </c>
      <c r="H408">
        <v>88.148003000000003</v>
      </c>
      <c r="I408">
        <v>104.800003</v>
      </c>
      <c r="J408">
        <v>201.58999600000001</v>
      </c>
      <c r="K408">
        <v>52.990001999999997</v>
      </c>
      <c r="L408">
        <v>83.330001999999993</v>
      </c>
      <c r="M408">
        <v>94.919998000000007</v>
      </c>
      <c r="N408">
        <v>2840.6</v>
      </c>
      <c r="O408">
        <f t="shared" si="37"/>
        <v>2019</v>
      </c>
      <c r="P408">
        <f t="shared" si="38"/>
        <v>8</v>
      </c>
      <c r="Q408">
        <f t="shared" si="39"/>
        <v>14</v>
      </c>
    </row>
    <row r="409" spans="1:17" hidden="1" x14ac:dyDescent="0.3">
      <c r="A409" s="1">
        <v>43692</v>
      </c>
      <c r="B409">
        <v>50.435001</v>
      </c>
      <c r="C409">
        <v>198.30999800000001</v>
      </c>
      <c r="D409">
        <v>67.25</v>
      </c>
      <c r="E409">
        <v>112.69000200000001</v>
      </c>
      <c r="F409">
        <v>26.25</v>
      </c>
      <c r="G409">
        <v>133.41000399999999</v>
      </c>
      <c r="H409">
        <v>88.805999999999997</v>
      </c>
      <c r="I409">
        <v>105.199997</v>
      </c>
      <c r="J409">
        <v>201.78999300000001</v>
      </c>
      <c r="K409">
        <v>53.869999</v>
      </c>
      <c r="L409">
        <v>84.489998</v>
      </c>
      <c r="M409">
        <v>95.529999000000004</v>
      </c>
      <c r="N409">
        <v>2847.6</v>
      </c>
      <c r="O409">
        <f t="shared" si="37"/>
        <v>2019</v>
      </c>
      <c r="P409">
        <f t="shared" si="38"/>
        <v>8</v>
      </c>
      <c r="Q409">
        <f t="shared" si="39"/>
        <v>15</v>
      </c>
    </row>
    <row r="410" spans="1:17" hidden="1" x14ac:dyDescent="0.3">
      <c r="A410" s="1">
        <v>43693</v>
      </c>
      <c r="B410">
        <v>51.625</v>
      </c>
      <c r="C410">
        <v>199.720001</v>
      </c>
      <c r="D410">
        <v>68.300003000000004</v>
      </c>
      <c r="E410">
        <v>112.989998</v>
      </c>
      <c r="F410">
        <v>27.030000999999999</v>
      </c>
      <c r="G410">
        <v>135.199997</v>
      </c>
      <c r="H410">
        <v>89.628501999999997</v>
      </c>
      <c r="I410">
        <v>107.720001</v>
      </c>
      <c r="J410">
        <v>203.64999399999999</v>
      </c>
      <c r="K410">
        <v>54.41</v>
      </c>
      <c r="L410">
        <v>84.910004000000001</v>
      </c>
      <c r="M410">
        <v>96.519997000000004</v>
      </c>
      <c r="N410">
        <v>2888.68</v>
      </c>
      <c r="O410">
        <f t="shared" si="37"/>
        <v>2019</v>
      </c>
      <c r="P410">
        <f t="shared" si="38"/>
        <v>8</v>
      </c>
      <c r="Q410">
        <f t="shared" si="39"/>
        <v>16</v>
      </c>
    </row>
    <row r="411" spans="1:17" hidden="1" x14ac:dyDescent="0.3">
      <c r="A411" s="1">
        <v>43696</v>
      </c>
      <c r="B411">
        <v>52.587502000000001</v>
      </c>
      <c r="C411">
        <v>200.94000199999999</v>
      </c>
      <c r="D411">
        <v>69.449996999999996</v>
      </c>
      <c r="E411">
        <v>113.80999799999999</v>
      </c>
      <c r="F411">
        <v>27.27</v>
      </c>
      <c r="G411">
        <v>135.28999300000001</v>
      </c>
      <c r="H411">
        <v>90.805999999999997</v>
      </c>
      <c r="I411">
        <v>108.69000200000001</v>
      </c>
      <c r="J411">
        <v>207.949997</v>
      </c>
      <c r="K411">
        <v>54.689999</v>
      </c>
      <c r="L411">
        <v>85.010002</v>
      </c>
      <c r="M411">
        <v>96.660004000000001</v>
      </c>
      <c r="N411">
        <v>2923.65</v>
      </c>
      <c r="O411">
        <f t="shared" si="37"/>
        <v>2019</v>
      </c>
      <c r="P411">
        <f t="shared" si="38"/>
        <v>8</v>
      </c>
      <c r="Q411">
        <f t="shared" si="39"/>
        <v>19</v>
      </c>
    </row>
    <row r="412" spans="1:17" hidden="1" x14ac:dyDescent="0.3">
      <c r="A412" s="1">
        <v>43697</v>
      </c>
      <c r="B412">
        <v>52.59</v>
      </c>
      <c r="C412">
        <v>198.14999399999999</v>
      </c>
      <c r="D412">
        <v>69.029999000000004</v>
      </c>
      <c r="E412">
        <v>112.050003</v>
      </c>
      <c r="F412">
        <v>26.719999000000001</v>
      </c>
      <c r="G412">
        <v>135.13000500000001</v>
      </c>
      <c r="H412">
        <v>90.069000000000003</v>
      </c>
      <c r="I412">
        <v>107.30999799999999</v>
      </c>
      <c r="J412">
        <v>217.08999600000001</v>
      </c>
      <c r="K412">
        <v>53.880001</v>
      </c>
      <c r="L412">
        <v>83</v>
      </c>
      <c r="M412">
        <v>95.629997000000003</v>
      </c>
      <c r="N412">
        <v>2900.51</v>
      </c>
      <c r="O412">
        <f t="shared" si="37"/>
        <v>2019</v>
      </c>
      <c r="P412">
        <f t="shared" si="38"/>
        <v>8</v>
      </c>
      <c r="Q412">
        <f t="shared" si="39"/>
        <v>20</v>
      </c>
    </row>
    <row r="413" spans="1:17" hidden="1" x14ac:dyDescent="0.3">
      <c r="A413" s="1">
        <v>43698</v>
      </c>
      <c r="B413">
        <v>53.16</v>
      </c>
      <c r="C413">
        <v>199.240005</v>
      </c>
      <c r="D413">
        <v>69.720000999999996</v>
      </c>
      <c r="E413">
        <v>112.019997</v>
      </c>
      <c r="F413">
        <v>26.93</v>
      </c>
      <c r="G413">
        <v>135.759995</v>
      </c>
      <c r="H413">
        <v>91.177002000000002</v>
      </c>
      <c r="I413">
        <v>107.610001</v>
      </c>
      <c r="J413">
        <v>220.39999399999999</v>
      </c>
      <c r="K413">
        <v>54.099997999999999</v>
      </c>
      <c r="L413">
        <v>83.050003000000004</v>
      </c>
      <c r="M413">
        <v>96.32</v>
      </c>
      <c r="N413">
        <v>2924.43</v>
      </c>
      <c r="O413">
        <f t="shared" si="37"/>
        <v>2019</v>
      </c>
      <c r="P413">
        <f t="shared" si="38"/>
        <v>8</v>
      </c>
      <c r="Q413">
        <f t="shared" si="39"/>
        <v>21</v>
      </c>
    </row>
    <row r="414" spans="1:17" hidden="1" x14ac:dyDescent="0.3">
      <c r="A414" s="1">
        <v>43699</v>
      </c>
      <c r="B414">
        <v>53.115001999999997</v>
      </c>
      <c r="C414">
        <v>201.009995</v>
      </c>
      <c r="D414">
        <v>69.569999999999993</v>
      </c>
      <c r="E414">
        <v>111.910004</v>
      </c>
      <c r="F414">
        <v>27.190000999999999</v>
      </c>
      <c r="G414">
        <v>136.08000200000001</v>
      </c>
      <c r="H414">
        <v>90.233001999999999</v>
      </c>
      <c r="I414">
        <v>108.720001</v>
      </c>
      <c r="J414">
        <v>221.020004</v>
      </c>
      <c r="K414">
        <v>54.490001999999997</v>
      </c>
      <c r="L414">
        <v>82.949996999999996</v>
      </c>
      <c r="M414">
        <v>96.489998</v>
      </c>
      <c r="N414">
        <v>2922.95</v>
      </c>
      <c r="O414">
        <f t="shared" si="37"/>
        <v>2019</v>
      </c>
      <c r="P414">
        <f t="shared" si="38"/>
        <v>8</v>
      </c>
      <c r="Q414">
        <f t="shared" si="39"/>
        <v>22</v>
      </c>
    </row>
    <row r="415" spans="1:17" hidden="1" x14ac:dyDescent="0.3">
      <c r="A415" s="1">
        <v>43700</v>
      </c>
      <c r="B415">
        <v>50.66</v>
      </c>
      <c r="C415">
        <v>197.16000399999999</v>
      </c>
      <c r="D415">
        <v>67.489998</v>
      </c>
      <c r="E415">
        <v>110.83000199999999</v>
      </c>
      <c r="F415">
        <v>26.469999000000001</v>
      </c>
      <c r="G415">
        <v>131.66999799999999</v>
      </c>
      <c r="H415">
        <v>87.481003000000001</v>
      </c>
      <c r="I415">
        <v>106.019997</v>
      </c>
      <c r="J415">
        <v>217.470001</v>
      </c>
      <c r="K415">
        <v>53.740001999999997</v>
      </c>
      <c r="L415">
        <v>81.220000999999996</v>
      </c>
      <c r="M415">
        <v>94.699996999999996</v>
      </c>
      <c r="N415">
        <v>2847.11</v>
      </c>
      <c r="O415">
        <f t="shared" si="37"/>
        <v>2019</v>
      </c>
      <c r="P415">
        <f t="shared" si="38"/>
        <v>8</v>
      </c>
      <c r="Q415">
        <f t="shared" si="39"/>
        <v>23</v>
      </c>
    </row>
    <row r="416" spans="1:17" hidden="1" x14ac:dyDescent="0.3">
      <c r="A416" s="1">
        <v>43703</v>
      </c>
      <c r="B416">
        <v>51.622501</v>
      </c>
      <c r="C416">
        <v>200.199997</v>
      </c>
      <c r="D416">
        <v>67.849997999999999</v>
      </c>
      <c r="E416">
        <v>111.989998</v>
      </c>
      <c r="F416">
        <v>26.780000999999999</v>
      </c>
      <c r="G416">
        <v>134.61000100000001</v>
      </c>
      <c r="H416">
        <v>88.443496999999994</v>
      </c>
      <c r="I416">
        <v>106.870003</v>
      </c>
      <c r="J416">
        <v>218.64999399999999</v>
      </c>
      <c r="K416">
        <v>54.540000999999997</v>
      </c>
      <c r="L416">
        <v>77.730002999999996</v>
      </c>
      <c r="M416">
        <v>96.5</v>
      </c>
      <c r="N416">
        <v>2878.38</v>
      </c>
      <c r="O416">
        <f t="shared" si="37"/>
        <v>2019</v>
      </c>
      <c r="P416">
        <f t="shared" si="38"/>
        <v>8</v>
      </c>
      <c r="Q416">
        <f t="shared" si="39"/>
        <v>26</v>
      </c>
    </row>
    <row r="417" spans="1:30" hidden="1" x14ac:dyDescent="0.3">
      <c r="A417" s="1">
        <v>43704</v>
      </c>
      <c r="B417">
        <v>51.040000999999997</v>
      </c>
      <c r="C417">
        <v>198.35000600000001</v>
      </c>
      <c r="D417">
        <v>67.190002000000007</v>
      </c>
      <c r="E417">
        <v>112.41999800000001</v>
      </c>
      <c r="F417">
        <v>26.469999000000001</v>
      </c>
      <c r="G417">
        <v>134.490005</v>
      </c>
      <c r="H417">
        <v>88.091498999999999</v>
      </c>
      <c r="I417">
        <v>105.739998</v>
      </c>
      <c r="J417">
        <v>218.21000699999999</v>
      </c>
      <c r="K417">
        <v>54.720001000000003</v>
      </c>
      <c r="L417">
        <v>71.699996999999996</v>
      </c>
      <c r="M417">
        <v>96.089995999999999</v>
      </c>
      <c r="N417">
        <v>2869.16</v>
      </c>
      <c r="O417">
        <f t="shared" si="37"/>
        <v>2019</v>
      </c>
      <c r="P417">
        <f t="shared" si="38"/>
        <v>8</v>
      </c>
      <c r="Q417">
        <f t="shared" si="39"/>
        <v>27</v>
      </c>
    </row>
    <row r="418" spans="1:30" hidden="1" x14ac:dyDescent="0.3">
      <c r="A418" s="1">
        <v>43705</v>
      </c>
      <c r="B418">
        <v>51.3825</v>
      </c>
      <c r="C418">
        <v>200.449997</v>
      </c>
      <c r="D418">
        <v>67.680000000000007</v>
      </c>
      <c r="E418">
        <v>112.720001</v>
      </c>
      <c r="F418">
        <v>26.85</v>
      </c>
      <c r="G418">
        <v>136.550003</v>
      </c>
      <c r="H418">
        <v>88.212502000000001</v>
      </c>
      <c r="I418">
        <v>106.800003</v>
      </c>
      <c r="J418">
        <v>221.949997</v>
      </c>
      <c r="K418">
        <v>55.110000999999997</v>
      </c>
      <c r="L418">
        <v>74.319999999999993</v>
      </c>
      <c r="M418">
        <v>97.07</v>
      </c>
      <c r="N418">
        <v>2887.94</v>
      </c>
      <c r="O418">
        <f t="shared" si="37"/>
        <v>2019</v>
      </c>
      <c r="P418">
        <f t="shared" si="38"/>
        <v>8</v>
      </c>
      <c r="Q418">
        <f t="shared" si="39"/>
        <v>28</v>
      </c>
    </row>
    <row r="419" spans="1:30" hidden="1" x14ac:dyDescent="0.3">
      <c r="A419" s="1">
        <v>43706</v>
      </c>
      <c r="B419">
        <v>52.252499</v>
      </c>
      <c r="C419">
        <v>203.199997</v>
      </c>
      <c r="D419">
        <v>68.430000000000007</v>
      </c>
      <c r="E419">
        <v>114.08000199999999</v>
      </c>
      <c r="F419">
        <v>27.33</v>
      </c>
      <c r="G419">
        <v>137.83999600000001</v>
      </c>
      <c r="H419">
        <v>89.32</v>
      </c>
      <c r="I419">
        <v>109.220001</v>
      </c>
      <c r="J419">
        <v>227.320007</v>
      </c>
      <c r="K419">
        <v>55.049999</v>
      </c>
      <c r="L419">
        <v>72.720000999999996</v>
      </c>
      <c r="M419">
        <v>97.699996999999996</v>
      </c>
      <c r="N419">
        <v>2924.58</v>
      </c>
      <c r="O419">
        <f t="shared" si="37"/>
        <v>2019</v>
      </c>
      <c r="P419">
        <f t="shared" si="38"/>
        <v>8</v>
      </c>
      <c r="Q419">
        <f t="shared" si="39"/>
        <v>29</v>
      </c>
    </row>
    <row r="420" spans="1:30" hidden="1" x14ac:dyDescent="0.3">
      <c r="A420" s="1">
        <v>43707</v>
      </c>
      <c r="B420">
        <v>52.185001</v>
      </c>
      <c r="C420">
        <v>203.41000399999999</v>
      </c>
      <c r="D420">
        <v>68.480002999999996</v>
      </c>
      <c r="E420">
        <v>114.260002</v>
      </c>
      <c r="F420">
        <v>27.51</v>
      </c>
      <c r="G420">
        <v>137.259995</v>
      </c>
      <c r="H420">
        <v>88.814498999999998</v>
      </c>
      <c r="I420">
        <v>109.860001</v>
      </c>
      <c r="J420">
        <v>227.91000399999999</v>
      </c>
      <c r="K420">
        <v>55.040000999999997</v>
      </c>
      <c r="L420">
        <v>72.089995999999999</v>
      </c>
      <c r="M420">
        <v>96.559997999999993</v>
      </c>
      <c r="N420">
        <v>2926.46</v>
      </c>
      <c r="O420">
        <f t="shared" si="37"/>
        <v>2019</v>
      </c>
      <c r="P420">
        <f t="shared" si="38"/>
        <v>8</v>
      </c>
      <c r="Q420">
        <f t="shared" si="39"/>
        <v>30</v>
      </c>
    </row>
    <row r="421" spans="1:30" x14ac:dyDescent="0.3">
      <c r="A421" s="1">
        <v>43711</v>
      </c>
      <c r="B421">
        <v>51.424999</v>
      </c>
      <c r="C421">
        <v>200.89999399999999</v>
      </c>
      <c r="D421">
        <v>68.559997999999993</v>
      </c>
      <c r="E421">
        <v>114.639999</v>
      </c>
      <c r="F421">
        <v>27.049999</v>
      </c>
      <c r="G421">
        <v>136.30999800000001</v>
      </c>
      <c r="H421">
        <v>89.491996999999998</v>
      </c>
      <c r="I421">
        <v>108.55999799999999</v>
      </c>
      <c r="J421">
        <v>224.070007</v>
      </c>
      <c r="K421">
        <v>55.299999</v>
      </c>
      <c r="L421">
        <v>72.660004000000001</v>
      </c>
      <c r="M421">
        <v>96.769997000000004</v>
      </c>
      <c r="N421">
        <v>2906.27</v>
      </c>
      <c r="O421">
        <f t="shared" si="37"/>
        <v>2019</v>
      </c>
      <c r="P421">
        <f t="shared" si="38"/>
        <v>9</v>
      </c>
      <c r="Q421">
        <f t="shared" si="39"/>
        <v>3</v>
      </c>
      <c r="R421">
        <f>B421</f>
        <v>51.424999</v>
      </c>
      <c r="S421">
        <f t="shared" ref="S421:AB421" si="41">C421</f>
        <v>200.89999399999999</v>
      </c>
      <c r="T421">
        <f t="shared" si="41"/>
        <v>68.559997999999993</v>
      </c>
      <c r="U421">
        <f t="shared" si="41"/>
        <v>114.639999</v>
      </c>
      <c r="V421">
        <f t="shared" si="41"/>
        <v>27.049999</v>
      </c>
      <c r="W421">
        <f t="shared" si="41"/>
        <v>136.30999800000001</v>
      </c>
      <c r="X421">
        <f t="shared" si="41"/>
        <v>89.491996999999998</v>
      </c>
      <c r="Y421">
        <f t="shared" si="41"/>
        <v>108.55999799999999</v>
      </c>
      <c r="Z421">
        <f t="shared" si="41"/>
        <v>224.070007</v>
      </c>
      <c r="AA421">
        <f t="shared" si="41"/>
        <v>55.299999</v>
      </c>
      <c r="AB421">
        <f t="shared" si="41"/>
        <v>72.660004000000001</v>
      </c>
      <c r="AC421">
        <f>M421</f>
        <v>96.769997000000004</v>
      </c>
      <c r="AD421">
        <f>N421</f>
        <v>2906.27</v>
      </c>
    </row>
    <row r="422" spans="1:30" hidden="1" x14ac:dyDescent="0.3">
      <c r="A422" s="1">
        <v>43712</v>
      </c>
      <c r="B422">
        <v>52.297500999999997</v>
      </c>
      <c r="C422">
        <v>202.19000199999999</v>
      </c>
      <c r="D422">
        <v>69.290001000000004</v>
      </c>
      <c r="E422">
        <v>115.910004</v>
      </c>
      <c r="F422">
        <v>27.49</v>
      </c>
      <c r="G422">
        <v>137.88999899999999</v>
      </c>
      <c r="H422">
        <v>90.030997999999997</v>
      </c>
      <c r="I422">
        <v>109.870003</v>
      </c>
      <c r="J422">
        <v>224.14999399999999</v>
      </c>
      <c r="K422">
        <v>55.77</v>
      </c>
      <c r="L422">
        <v>73.019997000000004</v>
      </c>
      <c r="M422">
        <v>96.110000999999997</v>
      </c>
      <c r="N422">
        <v>2937.78</v>
      </c>
      <c r="O422">
        <f t="shared" si="37"/>
        <v>2019</v>
      </c>
      <c r="P422">
        <f t="shared" si="38"/>
        <v>9</v>
      </c>
      <c r="Q422">
        <f t="shared" si="39"/>
        <v>4</v>
      </c>
    </row>
    <row r="423" spans="1:30" hidden="1" x14ac:dyDescent="0.3">
      <c r="A423" s="1">
        <v>43713</v>
      </c>
      <c r="B423">
        <v>53.32</v>
      </c>
      <c r="C423">
        <v>204.240005</v>
      </c>
      <c r="D423">
        <v>70.269997000000004</v>
      </c>
      <c r="E423">
        <v>115.44000200000001</v>
      </c>
      <c r="F423">
        <v>28.120000999999998</v>
      </c>
      <c r="G423">
        <v>138.83999600000001</v>
      </c>
      <c r="H423">
        <v>92.036002999999994</v>
      </c>
      <c r="I423">
        <v>112.370003</v>
      </c>
      <c r="J423">
        <v>228.14999399999999</v>
      </c>
      <c r="K423">
        <v>55.119999</v>
      </c>
      <c r="L423">
        <v>71.949996999999996</v>
      </c>
      <c r="M423">
        <v>95.559997999999993</v>
      </c>
      <c r="N423">
        <v>2976</v>
      </c>
      <c r="O423">
        <f t="shared" si="37"/>
        <v>2019</v>
      </c>
      <c r="P423">
        <f t="shared" si="38"/>
        <v>9</v>
      </c>
      <c r="Q423">
        <f t="shared" si="39"/>
        <v>5</v>
      </c>
    </row>
    <row r="424" spans="1:30" hidden="1" x14ac:dyDescent="0.3">
      <c r="A424" s="1">
        <v>43714</v>
      </c>
      <c r="B424">
        <v>53.314999</v>
      </c>
      <c r="C424">
        <v>204.729996</v>
      </c>
      <c r="D424">
        <v>70.930000000000007</v>
      </c>
      <c r="E424">
        <v>114.730003</v>
      </c>
      <c r="F424">
        <v>27.73</v>
      </c>
      <c r="G424">
        <v>139.550003</v>
      </c>
      <c r="H424">
        <v>91.675499000000002</v>
      </c>
      <c r="I424">
        <v>112.610001</v>
      </c>
      <c r="J424">
        <v>231.13000500000001</v>
      </c>
      <c r="K424">
        <v>55.23</v>
      </c>
      <c r="L424">
        <v>72.970000999999996</v>
      </c>
      <c r="M424">
        <v>95.739998</v>
      </c>
      <c r="N424">
        <v>2978.71</v>
      </c>
      <c r="O424">
        <f t="shared" si="37"/>
        <v>2019</v>
      </c>
      <c r="P424">
        <f t="shared" si="38"/>
        <v>9</v>
      </c>
      <c r="Q424">
        <f t="shared" si="39"/>
        <v>6</v>
      </c>
    </row>
    <row r="425" spans="1:30" hidden="1" x14ac:dyDescent="0.3">
      <c r="A425" s="1">
        <v>43717</v>
      </c>
      <c r="B425">
        <v>53.542499999999997</v>
      </c>
      <c r="C425">
        <v>206.61999499999999</v>
      </c>
      <c r="D425">
        <v>71.489998</v>
      </c>
      <c r="E425">
        <v>116.33000199999999</v>
      </c>
      <c r="F425">
        <v>28.629999000000002</v>
      </c>
      <c r="G425">
        <v>138.83000200000001</v>
      </c>
      <c r="H425">
        <v>91.567497000000003</v>
      </c>
      <c r="I425">
        <v>115.400002</v>
      </c>
      <c r="J425">
        <v>232.86999499999999</v>
      </c>
      <c r="K425">
        <v>54.52</v>
      </c>
      <c r="L425">
        <v>73.300003000000004</v>
      </c>
      <c r="M425">
        <v>94.160004000000001</v>
      </c>
      <c r="N425">
        <v>2978.43</v>
      </c>
      <c r="O425">
        <f t="shared" si="37"/>
        <v>2019</v>
      </c>
      <c r="P425">
        <f t="shared" si="38"/>
        <v>9</v>
      </c>
      <c r="Q425">
        <f t="shared" si="39"/>
        <v>9</v>
      </c>
    </row>
    <row r="426" spans="1:30" hidden="1" x14ac:dyDescent="0.3">
      <c r="A426" s="1">
        <v>43718</v>
      </c>
      <c r="B426">
        <v>54.174999</v>
      </c>
      <c r="C426">
        <v>208.30999800000001</v>
      </c>
      <c r="D426">
        <v>72.069999999999993</v>
      </c>
      <c r="E426">
        <v>116.050003</v>
      </c>
      <c r="F426">
        <v>29.35</v>
      </c>
      <c r="G426">
        <v>135.78999300000001</v>
      </c>
      <c r="H426">
        <v>91.027495999999999</v>
      </c>
      <c r="I426">
        <v>116.870003</v>
      </c>
      <c r="J426">
        <v>233</v>
      </c>
      <c r="K426">
        <v>54.400002000000001</v>
      </c>
      <c r="L426">
        <v>74.5</v>
      </c>
      <c r="M426">
        <v>90.349997999999999</v>
      </c>
      <c r="N426">
        <v>2979.39</v>
      </c>
      <c r="O426">
        <f t="shared" si="37"/>
        <v>2019</v>
      </c>
      <c r="P426">
        <f t="shared" si="38"/>
        <v>9</v>
      </c>
      <c r="Q426">
        <f t="shared" si="39"/>
        <v>10</v>
      </c>
    </row>
    <row r="427" spans="1:30" hidden="1" x14ac:dyDescent="0.3">
      <c r="A427" s="1">
        <v>43719</v>
      </c>
      <c r="B427">
        <v>55.897499000000003</v>
      </c>
      <c r="C427">
        <v>210.91000399999999</v>
      </c>
      <c r="D427">
        <v>71.930000000000007</v>
      </c>
      <c r="E427">
        <v>116.019997</v>
      </c>
      <c r="F427">
        <v>29.459999</v>
      </c>
      <c r="G427">
        <v>136.19000199999999</v>
      </c>
      <c r="H427">
        <v>91.149497999999994</v>
      </c>
      <c r="I427">
        <v>117.19000200000001</v>
      </c>
      <c r="J427">
        <v>232.66000399999999</v>
      </c>
      <c r="K427">
        <v>54.77</v>
      </c>
      <c r="L427">
        <v>75.069999999999993</v>
      </c>
      <c r="M427">
        <v>90.980002999999996</v>
      </c>
      <c r="N427">
        <v>3000.93</v>
      </c>
      <c r="O427">
        <f t="shared" si="37"/>
        <v>2019</v>
      </c>
      <c r="P427">
        <f t="shared" si="38"/>
        <v>9</v>
      </c>
      <c r="Q427">
        <f t="shared" si="39"/>
        <v>11</v>
      </c>
    </row>
    <row r="428" spans="1:30" hidden="1" x14ac:dyDescent="0.3">
      <c r="A428" s="1">
        <v>43720</v>
      </c>
      <c r="B428">
        <v>55.772499000000003</v>
      </c>
      <c r="C428">
        <v>211.36999499999999</v>
      </c>
      <c r="D428">
        <v>71.980002999999996</v>
      </c>
      <c r="E428">
        <v>116.91999800000001</v>
      </c>
      <c r="F428">
        <v>29.67</v>
      </c>
      <c r="G428">
        <v>137.5</v>
      </c>
      <c r="H428">
        <v>92.177498</v>
      </c>
      <c r="I428">
        <v>117.910004</v>
      </c>
      <c r="J428">
        <v>233.800003</v>
      </c>
      <c r="K428">
        <v>55.110000999999997</v>
      </c>
      <c r="L428">
        <v>74.900002000000001</v>
      </c>
      <c r="M428">
        <v>92.059997999999993</v>
      </c>
      <c r="N428">
        <v>3009.57</v>
      </c>
      <c r="O428">
        <f t="shared" si="37"/>
        <v>2019</v>
      </c>
      <c r="P428">
        <f t="shared" si="38"/>
        <v>9</v>
      </c>
      <c r="Q428">
        <f t="shared" si="39"/>
        <v>12</v>
      </c>
    </row>
    <row r="429" spans="1:30" hidden="1" x14ac:dyDescent="0.3">
      <c r="A429" s="1">
        <v>43721</v>
      </c>
      <c r="B429">
        <v>54.6875</v>
      </c>
      <c r="C429">
        <v>213.61000100000001</v>
      </c>
      <c r="D429">
        <v>72.639999000000003</v>
      </c>
      <c r="E429">
        <v>117.43</v>
      </c>
      <c r="F429">
        <v>30.17</v>
      </c>
      <c r="G429">
        <v>138.020004</v>
      </c>
      <c r="H429">
        <v>91.967003000000005</v>
      </c>
      <c r="I429">
        <v>120.230003</v>
      </c>
      <c r="J429">
        <v>233.979996</v>
      </c>
      <c r="K429">
        <v>54.259998000000003</v>
      </c>
      <c r="L429">
        <v>73.050003000000004</v>
      </c>
      <c r="M429">
        <v>90.480002999999996</v>
      </c>
      <c r="N429">
        <v>3007.39</v>
      </c>
      <c r="O429">
        <f t="shared" si="37"/>
        <v>2019</v>
      </c>
      <c r="P429">
        <f t="shared" si="38"/>
        <v>9</v>
      </c>
      <c r="Q429">
        <f t="shared" si="39"/>
        <v>13</v>
      </c>
    </row>
    <row r="430" spans="1:30" hidden="1" x14ac:dyDescent="0.3">
      <c r="A430" s="1">
        <v>43724</v>
      </c>
      <c r="B430">
        <v>54.974997999999999</v>
      </c>
      <c r="C430">
        <v>210.33000200000001</v>
      </c>
      <c r="D430">
        <v>73.730002999999996</v>
      </c>
      <c r="E430">
        <v>115.57</v>
      </c>
      <c r="F430">
        <v>30.129999000000002</v>
      </c>
      <c r="G430">
        <v>135.800003</v>
      </c>
      <c r="H430">
        <v>90.391998000000001</v>
      </c>
      <c r="I430">
        <v>119.160004</v>
      </c>
      <c r="J430">
        <v>230.990005</v>
      </c>
      <c r="K430">
        <v>53.959999000000003</v>
      </c>
      <c r="L430">
        <v>72.599997999999999</v>
      </c>
      <c r="M430">
        <v>89.419998000000007</v>
      </c>
      <c r="N430">
        <v>2997.96</v>
      </c>
      <c r="O430">
        <f t="shared" si="37"/>
        <v>2019</v>
      </c>
      <c r="P430">
        <f t="shared" si="38"/>
        <v>9</v>
      </c>
      <c r="Q430">
        <f t="shared" si="39"/>
        <v>16</v>
      </c>
    </row>
    <row r="431" spans="1:30" hidden="1" x14ac:dyDescent="0.3">
      <c r="A431" s="1">
        <v>43725</v>
      </c>
      <c r="B431">
        <v>55.174999</v>
      </c>
      <c r="C431">
        <v>210.14999399999999</v>
      </c>
      <c r="D431">
        <v>73.169998000000007</v>
      </c>
      <c r="E431">
        <v>116.510002</v>
      </c>
      <c r="F431">
        <v>29.940000999999999</v>
      </c>
      <c r="G431">
        <v>136.30999800000001</v>
      </c>
      <c r="H431">
        <v>91.127502000000007</v>
      </c>
      <c r="I431">
        <v>118.57</v>
      </c>
      <c r="J431">
        <v>230.21000699999999</v>
      </c>
      <c r="K431">
        <v>54.240001999999997</v>
      </c>
      <c r="L431">
        <v>72.019997000000004</v>
      </c>
      <c r="M431">
        <v>90.75</v>
      </c>
      <c r="N431">
        <v>3005.7</v>
      </c>
      <c r="O431">
        <f t="shared" si="37"/>
        <v>2019</v>
      </c>
      <c r="P431">
        <f t="shared" si="38"/>
        <v>9</v>
      </c>
      <c r="Q431">
        <f t="shared" si="39"/>
        <v>17</v>
      </c>
    </row>
    <row r="432" spans="1:30" hidden="1" x14ac:dyDescent="0.3">
      <c r="A432" s="1">
        <v>43726</v>
      </c>
      <c r="B432">
        <v>55.692501</v>
      </c>
      <c r="C432">
        <v>210.89999399999999</v>
      </c>
      <c r="D432">
        <v>72.819999999999993</v>
      </c>
      <c r="E432">
        <v>117.160004</v>
      </c>
      <c r="F432">
        <v>30</v>
      </c>
      <c r="G432">
        <v>136.800003</v>
      </c>
      <c r="H432">
        <v>90.873001000000002</v>
      </c>
      <c r="I432">
        <v>119.760002</v>
      </c>
      <c r="J432">
        <v>230.83000200000001</v>
      </c>
      <c r="K432">
        <v>54.23</v>
      </c>
      <c r="L432">
        <v>71.559997999999993</v>
      </c>
      <c r="M432">
        <v>90.959998999999996</v>
      </c>
      <c r="N432">
        <v>3006.73</v>
      </c>
      <c r="O432">
        <f t="shared" si="37"/>
        <v>2019</v>
      </c>
      <c r="P432">
        <f t="shared" si="38"/>
        <v>9</v>
      </c>
      <c r="Q432">
        <f t="shared" si="39"/>
        <v>18</v>
      </c>
    </row>
    <row r="433" spans="1:30" hidden="1" x14ac:dyDescent="0.3">
      <c r="A433" s="1">
        <v>43727</v>
      </c>
      <c r="B433">
        <v>55.240001999999997</v>
      </c>
      <c r="C433">
        <v>209.220001</v>
      </c>
      <c r="D433">
        <v>72.330001999999993</v>
      </c>
      <c r="E433">
        <v>117.110001</v>
      </c>
      <c r="F433">
        <v>29.82</v>
      </c>
      <c r="G433">
        <v>133.300003</v>
      </c>
      <c r="H433">
        <v>91.074996999999996</v>
      </c>
      <c r="I433">
        <v>119.379997</v>
      </c>
      <c r="J433">
        <v>228.11999499999999</v>
      </c>
      <c r="K433">
        <v>54.52</v>
      </c>
      <c r="L433">
        <v>71.709998999999996</v>
      </c>
      <c r="M433">
        <v>91.559997999999993</v>
      </c>
      <c r="N433">
        <v>3006.79</v>
      </c>
      <c r="O433">
        <f t="shared" si="37"/>
        <v>2019</v>
      </c>
      <c r="P433">
        <f t="shared" si="38"/>
        <v>9</v>
      </c>
      <c r="Q433">
        <f t="shared" si="39"/>
        <v>19</v>
      </c>
    </row>
    <row r="434" spans="1:30" hidden="1" x14ac:dyDescent="0.3">
      <c r="A434" s="1">
        <v>43728</v>
      </c>
      <c r="B434">
        <v>54.432499</v>
      </c>
      <c r="C434">
        <v>208.11999499999999</v>
      </c>
      <c r="D434">
        <v>72.080001999999993</v>
      </c>
      <c r="E434">
        <v>116.980003</v>
      </c>
      <c r="F434">
        <v>29.59</v>
      </c>
      <c r="G434">
        <v>132.270004</v>
      </c>
      <c r="H434">
        <v>89.707999999999998</v>
      </c>
      <c r="I434">
        <v>118.900002</v>
      </c>
      <c r="J434">
        <v>224.66999799999999</v>
      </c>
      <c r="K434">
        <v>53.91</v>
      </c>
      <c r="L434">
        <v>71.199996999999996</v>
      </c>
      <c r="M434">
        <v>90.07</v>
      </c>
      <c r="N434">
        <v>2992.07</v>
      </c>
      <c r="O434">
        <f t="shared" si="37"/>
        <v>2019</v>
      </c>
      <c r="P434">
        <f t="shared" si="38"/>
        <v>9</v>
      </c>
      <c r="Q434">
        <f t="shared" si="39"/>
        <v>20</v>
      </c>
    </row>
    <row r="435" spans="1:30" hidden="1" x14ac:dyDescent="0.3">
      <c r="A435" s="1">
        <v>43731</v>
      </c>
      <c r="B435">
        <v>54.68</v>
      </c>
      <c r="C435">
        <v>207.96000699999999</v>
      </c>
      <c r="D435">
        <v>72.129997000000003</v>
      </c>
      <c r="E435">
        <v>117.620003</v>
      </c>
      <c r="F435">
        <v>29.52</v>
      </c>
      <c r="G435">
        <v>132.46000699999999</v>
      </c>
      <c r="H435">
        <v>89.264999000000003</v>
      </c>
      <c r="I435">
        <v>118.879997</v>
      </c>
      <c r="J435">
        <v>226.25</v>
      </c>
      <c r="K435">
        <v>54.139999000000003</v>
      </c>
      <c r="L435">
        <v>72</v>
      </c>
      <c r="M435">
        <v>90.809997999999993</v>
      </c>
      <c r="N435">
        <v>2991.78</v>
      </c>
      <c r="O435">
        <f t="shared" si="37"/>
        <v>2019</v>
      </c>
      <c r="P435">
        <f t="shared" si="38"/>
        <v>9</v>
      </c>
      <c r="Q435">
        <f t="shared" si="39"/>
        <v>23</v>
      </c>
    </row>
    <row r="436" spans="1:30" hidden="1" x14ac:dyDescent="0.3">
      <c r="A436" s="1">
        <v>43732</v>
      </c>
      <c r="B436">
        <v>54.419998</v>
      </c>
      <c r="C436">
        <v>206.39999399999999</v>
      </c>
      <c r="D436">
        <v>71.139999000000003</v>
      </c>
      <c r="E436">
        <v>118.400002</v>
      </c>
      <c r="F436">
        <v>28.940000999999999</v>
      </c>
      <c r="G436">
        <v>131.970001</v>
      </c>
      <c r="H436">
        <v>87.080498000000006</v>
      </c>
      <c r="I436">
        <v>117.33000199999999</v>
      </c>
      <c r="J436">
        <v>225.41000399999999</v>
      </c>
      <c r="K436">
        <v>54.299999</v>
      </c>
      <c r="L436">
        <v>71.559997999999993</v>
      </c>
      <c r="M436">
        <v>89.919998000000007</v>
      </c>
      <c r="N436">
        <v>2966.6</v>
      </c>
      <c r="O436">
        <f t="shared" si="37"/>
        <v>2019</v>
      </c>
      <c r="P436">
        <f t="shared" si="38"/>
        <v>9</v>
      </c>
      <c r="Q436">
        <f t="shared" si="39"/>
        <v>24</v>
      </c>
    </row>
    <row r="437" spans="1:30" hidden="1" x14ac:dyDescent="0.3">
      <c r="A437" s="1">
        <v>43733</v>
      </c>
      <c r="B437">
        <v>55.2575</v>
      </c>
      <c r="C437">
        <v>208.11000100000001</v>
      </c>
      <c r="D437">
        <v>71.349997999999999</v>
      </c>
      <c r="E437">
        <v>118.470001</v>
      </c>
      <c r="F437">
        <v>29.25</v>
      </c>
      <c r="G437">
        <v>133.08999600000001</v>
      </c>
      <c r="H437">
        <v>88.416495999999995</v>
      </c>
      <c r="I437">
        <v>118</v>
      </c>
      <c r="J437">
        <v>228.10000600000001</v>
      </c>
      <c r="K437">
        <v>54.169998</v>
      </c>
      <c r="L437">
        <v>75.279999000000004</v>
      </c>
      <c r="M437">
        <v>90.349997999999999</v>
      </c>
      <c r="N437">
        <v>2984.87</v>
      </c>
      <c r="O437">
        <f t="shared" si="37"/>
        <v>2019</v>
      </c>
      <c r="P437">
        <f t="shared" si="38"/>
        <v>9</v>
      </c>
      <c r="Q437">
        <f t="shared" si="39"/>
        <v>25</v>
      </c>
    </row>
    <row r="438" spans="1:30" hidden="1" x14ac:dyDescent="0.3">
      <c r="A438" s="1">
        <v>43734</v>
      </c>
      <c r="B438">
        <v>54.972499999999997</v>
      </c>
      <c r="C438">
        <v>206.89999399999999</v>
      </c>
      <c r="D438">
        <v>70.970000999999996</v>
      </c>
      <c r="E438">
        <v>118.300003</v>
      </c>
      <c r="F438">
        <v>29.129999000000002</v>
      </c>
      <c r="G438">
        <v>131.270004</v>
      </c>
      <c r="H438">
        <v>86.991996999999998</v>
      </c>
      <c r="I438">
        <v>117.029999</v>
      </c>
      <c r="J438">
        <v>229.78999300000001</v>
      </c>
      <c r="K438">
        <v>54.389999000000003</v>
      </c>
      <c r="L438">
        <v>75.290001000000004</v>
      </c>
      <c r="M438">
        <v>89.800003000000004</v>
      </c>
      <c r="N438">
        <v>2977.62</v>
      </c>
      <c r="O438">
        <f t="shared" si="37"/>
        <v>2019</v>
      </c>
      <c r="P438">
        <f t="shared" si="38"/>
        <v>9</v>
      </c>
      <c r="Q438">
        <f t="shared" si="39"/>
        <v>26</v>
      </c>
    </row>
    <row r="439" spans="1:30" hidden="1" x14ac:dyDescent="0.3">
      <c r="A439" s="1">
        <v>43735</v>
      </c>
      <c r="B439">
        <v>54.705002</v>
      </c>
      <c r="C439">
        <v>207.449997</v>
      </c>
      <c r="D439">
        <v>71.480002999999996</v>
      </c>
      <c r="E439">
        <v>118.449997</v>
      </c>
      <c r="F439">
        <v>29.35</v>
      </c>
      <c r="G439">
        <v>129.96000699999999</v>
      </c>
      <c r="H439">
        <v>86.272498999999996</v>
      </c>
      <c r="I439">
        <v>117.720001</v>
      </c>
      <c r="J439">
        <v>229.86000100000001</v>
      </c>
      <c r="K439">
        <v>54.310001</v>
      </c>
      <c r="L439">
        <v>75.129997000000003</v>
      </c>
      <c r="M439">
        <v>88.370002999999997</v>
      </c>
      <c r="N439">
        <v>2961.79</v>
      </c>
      <c r="O439">
        <f t="shared" si="37"/>
        <v>2019</v>
      </c>
      <c r="P439">
        <f t="shared" si="38"/>
        <v>9</v>
      </c>
      <c r="Q439">
        <f t="shared" si="39"/>
        <v>27</v>
      </c>
    </row>
    <row r="440" spans="1:30" hidden="1" x14ac:dyDescent="0.3">
      <c r="A440" s="1">
        <v>43738</v>
      </c>
      <c r="B440">
        <v>55.9925</v>
      </c>
      <c r="C440">
        <v>208.020004</v>
      </c>
      <c r="D440">
        <v>70.610000999999997</v>
      </c>
      <c r="E440">
        <v>118.68</v>
      </c>
      <c r="F440">
        <v>29.17</v>
      </c>
      <c r="G440">
        <v>130.320007</v>
      </c>
      <c r="H440">
        <v>86.795501999999999</v>
      </c>
      <c r="I440">
        <v>117.69000200000001</v>
      </c>
      <c r="J440">
        <v>232.020004</v>
      </c>
      <c r="K440">
        <v>54.439999</v>
      </c>
      <c r="L440">
        <v>75.930000000000007</v>
      </c>
      <c r="M440">
        <v>88.419998000000007</v>
      </c>
      <c r="N440">
        <v>2976.74</v>
      </c>
      <c r="O440">
        <f t="shared" si="37"/>
        <v>2019</v>
      </c>
      <c r="P440">
        <f t="shared" si="38"/>
        <v>9</v>
      </c>
      <c r="Q440">
        <f t="shared" si="39"/>
        <v>30</v>
      </c>
    </row>
    <row r="441" spans="1:30" x14ac:dyDescent="0.3">
      <c r="A441" s="1">
        <v>43739</v>
      </c>
      <c r="B441">
        <v>56.147499000000003</v>
      </c>
      <c r="C441">
        <v>206.71000699999999</v>
      </c>
      <c r="D441">
        <v>68.949996999999996</v>
      </c>
      <c r="E441">
        <v>117.849998</v>
      </c>
      <c r="F441">
        <v>28.440000999999999</v>
      </c>
      <c r="G441">
        <v>129.550003</v>
      </c>
      <c r="H441">
        <v>86.782500999999996</v>
      </c>
      <c r="I441">
        <v>115.550003</v>
      </c>
      <c r="J441">
        <v>231.08000200000001</v>
      </c>
      <c r="K441">
        <v>54.650002000000001</v>
      </c>
      <c r="L441">
        <v>77.830001999999993</v>
      </c>
      <c r="M441">
        <v>86.510002</v>
      </c>
      <c r="N441">
        <v>2940.25</v>
      </c>
      <c r="O441">
        <f t="shared" si="37"/>
        <v>2019</v>
      </c>
      <c r="P441">
        <f t="shared" si="38"/>
        <v>10</v>
      </c>
      <c r="Q441">
        <f t="shared" si="39"/>
        <v>1</v>
      </c>
      <c r="R441">
        <f>B441</f>
        <v>56.147499000000003</v>
      </c>
      <c r="S441">
        <f t="shared" ref="S441:AB441" si="42">C441</f>
        <v>206.71000699999999</v>
      </c>
      <c r="T441">
        <f t="shared" si="42"/>
        <v>68.949996999999996</v>
      </c>
      <c r="U441">
        <f t="shared" si="42"/>
        <v>117.849998</v>
      </c>
      <c r="V441">
        <f t="shared" si="42"/>
        <v>28.440000999999999</v>
      </c>
      <c r="W441">
        <f t="shared" si="42"/>
        <v>129.550003</v>
      </c>
      <c r="X441">
        <f t="shared" si="42"/>
        <v>86.782500999999996</v>
      </c>
      <c r="Y441">
        <f t="shared" si="42"/>
        <v>115.550003</v>
      </c>
      <c r="Z441">
        <f t="shared" si="42"/>
        <v>231.08000200000001</v>
      </c>
      <c r="AA441">
        <f t="shared" si="42"/>
        <v>54.650002000000001</v>
      </c>
      <c r="AB441">
        <f t="shared" si="42"/>
        <v>77.830001999999993</v>
      </c>
      <c r="AC441">
        <f>M441</f>
        <v>86.510002</v>
      </c>
      <c r="AD441">
        <f>N441</f>
        <v>2940.25</v>
      </c>
    </row>
    <row r="442" spans="1:30" hidden="1" x14ac:dyDescent="0.3">
      <c r="A442" s="1">
        <v>43740</v>
      </c>
      <c r="B442">
        <v>54.740001999999997</v>
      </c>
      <c r="C442">
        <v>203.10000600000001</v>
      </c>
      <c r="D442">
        <v>67.150002000000001</v>
      </c>
      <c r="E442">
        <v>116.120003</v>
      </c>
      <c r="F442">
        <v>27.84</v>
      </c>
      <c r="G442">
        <v>129.13999899999999</v>
      </c>
      <c r="H442">
        <v>85.661499000000006</v>
      </c>
      <c r="I442">
        <v>113.25</v>
      </c>
      <c r="J442">
        <v>225.550003</v>
      </c>
      <c r="K442">
        <v>53.080002</v>
      </c>
      <c r="L442">
        <v>76.720000999999996</v>
      </c>
      <c r="M442">
        <v>84.32</v>
      </c>
      <c r="N442">
        <v>2887.61</v>
      </c>
      <c r="O442">
        <f t="shared" si="37"/>
        <v>2019</v>
      </c>
      <c r="P442">
        <f t="shared" si="38"/>
        <v>10</v>
      </c>
      <c r="Q442">
        <f t="shared" si="39"/>
        <v>2</v>
      </c>
    </row>
    <row r="443" spans="1:30" hidden="1" x14ac:dyDescent="0.3">
      <c r="A443" s="1">
        <v>43741</v>
      </c>
      <c r="B443">
        <v>55.205002</v>
      </c>
      <c r="C443">
        <v>204.979996</v>
      </c>
      <c r="D443">
        <v>67.980002999999996</v>
      </c>
      <c r="E443">
        <v>116.30999799999999</v>
      </c>
      <c r="F443">
        <v>27.809999000000001</v>
      </c>
      <c r="G443">
        <v>128.14999399999999</v>
      </c>
      <c r="H443">
        <v>86.221001000000001</v>
      </c>
      <c r="I443">
        <v>112.19000200000001</v>
      </c>
      <c r="J443">
        <v>226.80999800000001</v>
      </c>
      <c r="K443">
        <v>53.84</v>
      </c>
      <c r="L443">
        <v>76.769997000000004</v>
      </c>
      <c r="M443">
        <v>84.669998000000007</v>
      </c>
      <c r="N443">
        <v>2910.63</v>
      </c>
      <c r="O443">
        <f t="shared" si="37"/>
        <v>2019</v>
      </c>
      <c r="P443">
        <f t="shared" si="38"/>
        <v>10</v>
      </c>
      <c r="Q443">
        <f t="shared" si="39"/>
        <v>3</v>
      </c>
    </row>
    <row r="444" spans="1:30" hidden="1" x14ac:dyDescent="0.3">
      <c r="A444" s="1">
        <v>43742</v>
      </c>
      <c r="B444">
        <v>56.752499</v>
      </c>
      <c r="C444">
        <v>208.08000200000001</v>
      </c>
      <c r="D444">
        <v>68.970000999999996</v>
      </c>
      <c r="E444">
        <v>118.160004</v>
      </c>
      <c r="F444">
        <v>28.370000999999998</v>
      </c>
      <c r="G444">
        <v>130.270004</v>
      </c>
      <c r="H444">
        <v>86.982498000000007</v>
      </c>
      <c r="I444">
        <v>114.620003</v>
      </c>
      <c r="J444">
        <v>227.929993</v>
      </c>
      <c r="K444">
        <v>54.540000999999997</v>
      </c>
      <c r="L444">
        <v>78.279999000000004</v>
      </c>
      <c r="M444">
        <v>85.919998000000007</v>
      </c>
      <c r="N444">
        <v>2952.01</v>
      </c>
      <c r="O444">
        <f t="shared" si="37"/>
        <v>2019</v>
      </c>
      <c r="P444">
        <f t="shared" si="38"/>
        <v>10</v>
      </c>
      <c r="Q444">
        <f t="shared" si="39"/>
        <v>4</v>
      </c>
    </row>
    <row r="445" spans="1:30" hidden="1" x14ac:dyDescent="0.3">
      <c r="A445" s="1">
        <v>43745</v>
      </c>
      <c r="B445">
        <v>56.764999000000003</v>
      </c>
      <c r="C445">
        <v>207.240005</v>
      </c>
      <c r="D445">
        <v>68.019997000000004</v>
      </c>
      <c r="E445">
        <v>117.230003</v>
      </c>
      <c r="F445">
        <v>28.309999000000001</v>
      </c>
      <c r="G445">
        <v>130.89999399999999</v>
      </c>
      <c r="H445">
        <v>86.633003000000002</v>
      </c>
      <c r="I445">
        <v>114.370003</v>
      </c>
      <c r="J445">
        <v>226.740005</v>
      </c>
      <c r="K445">
        <v>53.869999</v>
      </c>
      <c r="L445">
        <v>77.169998000000007</v>
      </c>
      <c r="M445">
        <v>85.849997999999999</v>
      </c>
      <c r="N445">
        <v>2938.79</v>
      </c>
      <c r="O445">
        <f t="shared" si="37"/>
        <v>2019</v>
      </c>
      <c r="P445">
        <f t="shared" si="38"/>
        <v>10</v>
      </c>
      <c r="Q445">
        <f t="shared" si="39"/>
        <v>7</v>
      </c>
    </row>
    <row r="446" spans="1:30" hidden="1" x14ac:dyDescent="0.3">
      <c r="A446" s="1">
        <v>43746</v>
      </c>
      <c r="B446">
        <v>56.099997999999999</v>
      </c>
      <c r="C446">
        <v>204.08999600000001</v>
      </c>
      <c r="D446">
        <v>66.699996999999996</v>
      </c>
      <c r="E446">
        <v>117.58000199999999</v>
      </c>
      <c r="F446">
        <v>27.629999000000002</v>
      </c>
      <c r="G446">
        <v>128.470001</v>
      </c>
      <c r="H446">
        <v>85.275497000000001</v>
      </c>
      <c r="I446">
        <v>111.82</v>
      </c>
      <c r="J446">
        <v>226.66999799999999</v>
      </c>
      <c r="K446">
        <v>53.580002</v>
      </c>
      <c r="L446">
        <v>76.370002999999997</v>
      </c>
      <c r="M446">
        <v>84.910004000000001</v>
      </c>
      <c r="N446">
        <v>2893.06</v>
      </c>
      <c r="O446">
        <f t="shared" si="37"/>
        <v>2019</v>
      </c>
      <c r="P446">
        <f t="shared" si="38"/>
        <v>10</v>
      </c>
      <c r="Q446">
        <f t="shared" si="39"/>
        <v>8</v>
      </c>
    </row>
    <row r="447" spans="1:30" hidden="1" x14ac:dyDescent="0.3">
      <c r="A447" s="1">
        <v>43747</v>
      </c>
      <c r="B447">
        <v>56.7575</v>
      </c>
      <c r="C447">
        <v>206.69000199999999</v>
      </c>
      <c r="D447">
        <v>67.440002000000007</v>
      </c>
      <c r="E447">
        <v>118.93</v>
      </c>
      <c r="F447">
        <v>27.889999</v>
      </c>
      <c r="G447">
        <v>129.33000200000001</v>
      </c>
      <c r="H447">
        <v>86.099502999999999</v>
      </c>
      <c r="I447">
        <v>112.629997</v>
      </c>
      <c r="J447">
        <v>228.94000199999999</v>
      </c>
      <c r="K447">
        <v>53.830002</v>
      </c>
      <c r="L447">
        <v>77.449996999999996</v>
      </c>
      <c r="M447">
        <v>85.849997999999999</v>
      </c>
      <c r="N447">
        <v>2919.4</v>
      </c>
      <c r="O447">
        <f t="shared" si="37"/>
        <v>2019</v>
      </c>
      <c r="P447">
        <f t="shared" si="38"/>
        <v>10</v>
      </c>
      <c r="Q447">
        <f t="shared" si="39"/>
        <v>9</v>
      </c>
    </row>
    <row r="448" spans="1:30" hidden="1" x14ac:dyDescent="0.3">
      <c r="A448" s="1">
        <v>43748</v>
      </c>
      <c r="B448">
        <v>57.522499000000003</v>
      </c>
      <c r="C448">
        <v>206.86000100000001</v>
      </c>
      <c r="D448">
        <v>68.25</v>
      </c>
      <c r="E448">
        <v>119.610001</v>
      </c>
      <c r="F448">
        <v>28.450001</v>
      </c>
      <c r="G448">
        <v>129.33999600000001</v>
      </c>
      <c r="H448">
        <v>86.013000000000005</v>
      </c>
      <c r="I448">
        <v>114.209999</v>
      </c>
      <c r="J448">
        <v>231.61000100000001</v>
      </c>
      <c r="K448">
        <v>53.66</v>
      </c>
      <c r="L448">
        <v>77.75</v>
      </c>
      <c r="M448">
        <v>85.959998999999996</v>
      </c>
      <c r="N448">
        <v>2938.13</v>
      </c>
      <c r="O448">
        <f t="shared" si="37"/>
        <v>2019</v>
      </c>
      <c r="P448">
        <f t="shared" si="38"/>
        <v>10</v>
      </c>
      <c r="Q448">
        <f t="shared" si="39"/>
        <v>10</v>
      </c>
    </row>
    <row r="449" spans="1:30" hidden="1" x14ac:dyDescent="0.3">
      <c r="A449" s="1">
        <v>43749</v>
      </c>
      <c r="B449">
        <v>59.052501999999997</v>
      </c>
      <c r="C449">
        <v>208.08000200000001</v>
      </c>
      <c r="D449">
        <v>68.980002999999996</v>
      </c>
      <c r="E449">
        <v>120.239998</v>
      </c>
      <c r="F449">
        <v>28.91</v>
      </c>
      <c r="G449">
        <v>130.020004</v>
      </c>
      <c r="H449">
        <v>86.596001000000001</v>
      </c>
      <c r="I449">
        <v>116.139999</v>
      </c>
      <c r="J449">
        <v>234.66000399999999</v>
      </c>
      <c r="K449">
        <v>53.299999</v>
      </c>
      <c r="L449">
        <v>77.949996999999996</v>
      </c>
      <c r="M449">
        <v>86.360000999999997</v>
      </c>
      <c r="N449">
        <v>2970.27</v>
      </c>
      <c r="O449">
        <f t="shared" si="37"/>
        <v>2019</v>
      </c>
      <c r="P449">
        <f t="shared" si="38"/>
        <v>10</v>
      </c>
      <c r="Q449">
        <f t="shared" si="39"/>
        <v>11</v>
      </c>
    </row>
    <row r="450" spans="1:30" hidden="1" x14ac:dyDescent="0.3">
      <c r="A450" s="1">
        <v>43752</v>
      </c>
      <c r="B450">
        <v>58.967498999999997</v>
      </c>
      <c r="C450">
        <v>207.91000399999999</v>
      </c>
      <c r="D450">
        <v>69.180000000000007</v>
      </c>
      <c r="E450">
        <v>119.16999800000001</v>
      </c>
      <c r="F450">
        <v>29.139999</v>
      </c>
      <c r="G450">
        <v>129.699997</v>
      </c>
      <c r="H450">
        <v>86.821503000000007</v>
      </c>
      <c r="I450">
        <v>116.449997</v>
      </c>
      <c r="J450">
        <v>234.179993</v>
      </c>
      <c r="K450">
        <v>53.299999</v>
      </c>
      <c r="L450">
        <v>78.029999000000004</v>
      </c>
      <c r="M450">
        <v>86.620002999999997</v>
      </c>
      <c r="N450">
        <v>2966.15</v>
      </c>
      <c r="O450">
        <f t="shared" si="37"/>
        <v>2019</v>
      </c>
      <c r="P450">
        <f t="shared" si="38"/>
        <v>10</v>
      </c>
      <c r="Q450">
        <f t="shared" si="39"/>
        <v>14</v>
      </c>
    </row>
    <row r="451" spans="1:30" hidden="1" x14ac:dyDescent="0.3">
      <c r="A451" s="1">
        <v>43753</v>
      </c>
      <c r="B451">
        <v>58.830002</v>
      </c>
      <c r="C451">
        <v>209.38000500000001</v>
      </c>
      <c r="D451">
        <v>69.419998000000007</v>
      </c>
      <c r="E451">
        <v>119.529999</v>
      </c>
      <c r="F451">
        <v>29.73</v>
      </c>
      <c r="G451">
        <v>129.759995</v>
      </c>
      <c r="H451">
        <v>88.369003000000006</v>
      </c>
      <c r="I451">
        <v>119.959999</v>
      </c>
      <c r="J451">
        <v>235.61999499999999</v>
      </c>
      <c r="K451">
        <v>53.509998000000003</v>
      </c>
      <c r="L451">
        <v>78.319999999999993</v>
      </c>
      <c r="M451">
        <v>86.449996999999996</v>
      </c>
      <c r="N451">
        <v>2995.68</v>
      </c>
      <c r="O451">
        <f t="shared" ref="O451:O514" si="43">YEAR(A451)</f>
        <v>2019</v>
      </c>
      <c r="P451">
        <f t="shared" ref="P451:P514" si="44">MONTH(A451)</f>
        <v>10</v>
      </c>
      <c r="Q451">
        <f t="shared" ref="Q451:Q514" si="45">DAY(A451)</f>
        <v>15</v>
      </c>
    </row>
    <row r="452" spans="1:30" hidden="1" x14ac:dyDescent="0.3">
      <c r="A452" s="1">
        <v>43754</v>
      </c>
      <c r="B452">
        <v>58.592498999999997</v>
      </c>
      <c r="C452">
        <v>209.28999300000001</v>
      </c>
      <c r="D452">
        <v>68.230002999999996</v>
      </c>
      <c r="E452">
        <v>119.41999800000001</v>
      </c>
      <c r="F452">
        <v>30.17</v>
      </c>
      <c r="G452">
        <v>130.86000100000001</v>
      </c>
      <c r="H452">
        <v>88.871498000000003</v>
      </c>
      <c r="I452">
        <v>119.68</v>
      </c>
      <c r="J452">
        <v>235.89999399999999</v>
      </c>
      <c r="K452">
        <v>53.490001999999997</v>
      </c>
      <c r="L452">
        <v>79.099997999999999</v>
      </c>
      <c r="M452">
        <v>86.709998999999996</v>
      </c>
      <c r="N452">
        <v>2989.69</v>
      </c>
      <c r="O452">
        <f t="shared" si="43"/>
        <v>2019</v>
      </c>
      <c r="P452">
        <f t="shared" si="44"/>
        <v>10</v>
      </c>
      <c r="Q452">
        <f t="shared" si="45"/>
        <v>16</v>
      </c>
    </row>
    <row r="453" spans="1:30" hidden="1" x14ac:dyDescent="0.3">
      <c r="A453" s="1">
        <v>43755</v>
      </c>
      <c r="B453">
        <v>58.82</v>
      </c>
      <c r="C453">
        <v>208.61999499999999</v>
      </c>
      <c r="D453">
        <v>68.139999000000003</v>
      </c>
      <c r="E453">
        <v>119.839996</v>
      </c>
      <c r="F453">
        <v>30.26</v>
      </c>
      <c r="G453">
        <v>132.36999499999999</v>
      </c>
      <c r="H453">
        <v>89.374001000000007</v>
      </c>
      <c r="I453">
        <v>120.349998</v>
      </c>
      <c r="J453">
        <v>236.770004</v>
      </c>
      <c r="K453">
        <v>53.790000999999997</v>
      </c>
      <c r="L453">
        <v>79.849997999999999</v>
      </c>
      <c r="M453">
        <v>86.290001000000004</v>
      </c>
      <c r="N453">
        <v>2997.95</v>
      </c>
      <c r="O453">
        <f t="shared" si="43"/>
        <v>2019</v>
      </c>
      <c r="P453">
        <f t="shared" si="44"/>
        <v>10</v>
      </c>
      <c r="Q453">
        <f t="shared" si="45"/>
        <v>17</v>
      </c>
    </row>
    <row r="454" spans="1:30" hidden="1" x14ac:dyDescent="0.3">
      <c r="A454" s="1">
        <v>43756</v>
      </c>
      <c r="B454">
        <v>59.102500999999997</v>
      </c>
      <c r="C454">
        <v>208.759995</v>
      </c>
      <c r="D454">
        <v>67.610000999999997</v>
      </c>
      <c r="E454">
        <v>119.139999</v>
      </c>
      <c r="F454">
        <v>30.35</v>
      </c>
      <c r="G454">
        <v>130.88999899999999</v>
      </c>
      <c r="H454">
        <v>87.875504000000006</v>
      </c>
      <c r="I454">
        <v>120.55999799999999</v>
      </c>
      <c r="J454">
        <v>237.929993</v>
      </c>
      <c r="K454">
        <v>54.779998999999997</v>
      </c>
      <c r="L454">
        <v>80.550003000000004</v>
      </c>
      <c r="M454">
        <v>86.029999000000004</v>
      </c>
      <c r="N454">
        <v>2986.2</v>
      </c>
      <c r="O454">
        <f t="shared" si="43"/>
        <v>2019</v>
      </c>
      <c r="P454">
        <f t="shared" si="44"/>
        <v>10</v>
      </c>
      <c r="Q454">
        <f t="shared" si="45"/>
        <v>18</v>
      </c>
    </row>
    <row r="455" spans="1:30" hidden="1" x14ac:dyDescent="0.3">
      <c r="A455" s="1">
        <v>43759</v>
      </c>
      <c r="B455">
        <v>60.127499</v>
      </c>
      <c r="C455">
        <v>211.490005</v>
      </c>
      <c r="D455">
        <v>68.739998</v>
      </c>
      <c r="E455">
        <v>119.739998</v>
      </c>
      <c r="F455">
        <v>31.02</v>
      </c>
      <c r="G455">
        <v>130.259995</v>
      </c>
      <c r="H455">
        <v>89.282996999999995</v>
      </c>
      <c r="I455">
        <v>123.550003</v>
      </c>
      <c r="J455">
        <v>236.699997</v>
      </c>
      <c r="K455">
        <v>54.23</v>
      </c>
      <c r="L455">
        <v>81.800003000000004</v>
      </c>
      <c r="M455">
        <v>85.349997999999999</v>
      </c>
      <c r="N455">
        <v>3006.72</v>
      </c>
      <c r="O455">
        <f t="shared" si="43"/>
        <v>2019</v>
      </c>
      <c r="P455">
        <f t="shared" si="44"/>
        <v>10</v>
      </c>
      <c r="Q455">
        <f t="shared" si="45"/>
        <v>21</v>
      </c>
    </row>
    <row r="456" spans="1:30" hidden="1" x14ac:dyDescent="0.3">
      <c r="A456" s="1">
        <v>43760</v>
      </c>
      <c r="B456">
        <v>59.990001999999997</v>
      </c>
      <c r="C456">
        <v>210.61999499999999</v>
      </c>
      <c r="D456">
        <v>69.089995999999999</v>
      </c>
      <c r="E456">
        <v>119.58000199999999</v>
      </c>
      <c r="F456">
        <v>31.200001</v>
      </c>
      <c r="G456">
        <v>132.39999399999999</v>
      </c>
      <c r="H456">
        <v>88.286499000000006</v>
      </c>
      <c r="I456">
        <v>124.790001</v>
      </c>
      <c r="J456">
        <v>237.199997</v>
      </c>
      <c r="K456">
        <v>53.849997999999999</v>
      </c>
      <c r="L456">
        <v>81.169998000000007</v>
      </c>
      <c r="M456">
        <v>83.459998999999996</v>
      </c>
      <c r="N456">
        <v>2995.99</v>
      </c>
      <c r="O456">
        <f t="shared" si="43"/>
        <v>2019</v>
      </c>
      <c r="P456">
        <f t="shared" si="44"/>
        <v>10</v>
      </c>
      <c r="Q456">
        <f t="shared" si="45"/>
        <v>22</v>
      </c>
    </row>
    <row r="457" spans="1:30" hidden="1" x14ac:dyDescent="0.3">
      <c r="A457" s="1">
        <v>43761</v>
      </c>
      <c r="B457">
        <v>60.794998</v>
      </c>
      <c r="C457">
        <v>210.96000699999999</v>
      </c>
      <c r="D457">
        <v>69.75</v>
      </c>
      <c r="E457">
        <v>119.349998</v>
      </c>
      <c r="F457">
        <v>31.42</v>
      </c>
      <c r="G457">
        <v>131.13000500000001</v>
      </c>
      <c r="H457">
        <v>88.108497999999997</v>
      </c>
      <c r="I457">
        <v>125.120003</v>
      </c>
      <c r="J457">
        <v>234.66999799999999</v>
      </c>
      <c r="K457">
        <v>54.639999000000003</v>
      </c>
      <c r="L457">
        <v>81.779999000000004</v>
      </c>
      <c r="M457">
        <v>82.739998</v>
      </c>
      <c r="N457">
        <v>3004.52</v>
      </c>
      <c r="O457">
        <f t="shared" si="43"/>
        <v>2019</v>
      </c>
      <c r="P457">
        <f t="shared" si="44"/>
        <v>10</v>
      </c>
      <c r="Q457">
        <f t="shared" si="45"/>
        <v>23</v>
      </c>
    </row>
    <row r="458" spans="1:30" hidden="1" x14ac:dyDescent="0.3">
      <c r="A458" s="1">
        <v>43762</v>
      </c>
      <c r="B458">
        <v>60.895000000000003</v>
      </c>
      <c r="C458">
        <v>210.259995</v>
      </c>
      <c r="D458">
        <v>69.089995999999999</v>
      </c>
      <c r="E458">
        <v>119.099998</v>
      </c>
      <c r="F458">
        <v>31.360001</v>
      </c>
      <c r="G458">
        <v>130.259995</v>
      </c>
      <c r="H458">
        <v>89.039000999999999</v>
      </c>
      <c r="I458">
        <v>125.029999</v>
      </c>
      <c r="J458">
        <v>233.88999899999999</v>
      </c>
      <c r="K458">
        <v>54.610000999999997</v>
      </c>
      <c r="L458">
        <v>81.449996999999996</v>
      </c>
      <c r="M458">
        <v>83.18</v>
      </c>
      <c r="N458">
        <v>3010.29</v>
      </c>
      <c r="O458">
        <f t="shared" si="43"/>
        <v>2019</v>
      </c>
      <c r="P458">
        <f t="shared" si="44"/>
        <v>10</v>
      </c>
      <c r="Q458">
        <f t="shared" si="45"/>
        <v>24</v>
      </c>
    </row>
    <row r="459" spans="1:30" hidden="1" x14ac:dyDescent="0.3">
      <c r="A459" s="1">
        <v>43763</v>
      </c>
      <c r="B459">
        <v>61.645000000000003</v>
      </c>
      <c r="C459">
        <v>211.800003</v>
      </c>
      <c r="D459">
        <v>69.25</v>
      </c>
      <c r="E459">
        <v>119.040001</v>
      </c>
      <c r="F459">
        <v>31.719999000000001</v>
      </c>
      <c r="G459">
        <v>130.89999399999999</v>
      </c>
      <c r="H459">
        <v>88.066497999999996</v>
      </c>
      <c r="I459">
        <v>126.029999</v>
      </c>
      <c r="J459">
        <v>234.38000500000001</v>
      </c>
      <c r="K459">
        <v>53.75</v>
      </c>
      <c r="L459">
        <v>81.980002999999996</v>
      </c>
      <c r="M459">
        <v>83.379997000000003</v>
      </c>
      <c r="N459">
        <v>3022.55</v>
      </c>
      <c r="O459">
        <f t="shared" si="43"/>
        <v>2019</v>
      </c>
      <c r="P459">
        <f t="shared" si="44"/>
        <v>10</v>
      </c>
      <c r="Q459">
        <f t="shared" si="45"/>
        <v>25</v>
      </c>
    </row>
    <row r="460" spans="1:30" hidden="1" x14ac:dyDescent="0.3">
      <c r="A460" s="1">
        <v>43766</v>
      </c>
      <c r="B460">
        <v>62.262501</v>
      </c>
      <c r="C460">
        <v>212.86000100000001</v>
      </c>
      <c r="D460">
        <v>68.639999000000003</v>
      </c>
      <c r="E460">
        <v>119.220001</v>
      </c>
      <c r="F460">
        <v>31.84</v>
      </c>
      <c r="G460">
        <v>130.529999</v>
      </c>
      <c r="H460">
        <v>88.853995999999995</v>
      </c>
      <c r="I460">
        <v>126.510002</v>
      </c>
      <c r="J460">
        <v>236.800003</v>
      </c>
      <c r="K460">
        <v>53.57</v>
      </c>
      <c r="L460">
        <v>82.089995999999999</v>
      </c>
      <c r="M460">
        <v>83.599997999999999</v>
      </c>
      <c r="N460">
        <v>3039.42</v>
      </c>
      <c r="O460">
        <f t="shared" si="43"/>
        <v>2019</v>
      </c>
      <c r="P460">
        <f t="shared" si="44"/>
        <v>10</v>
      </c>
      <c r="Q460">
        <f t="shared" si="45"/>
        <v>28</v>
      </c>
    </row>
    <row r="461" spans="1:30" hidden="1" x14ac:dyDescent="0.3">
      <c r="A461" s="1">
        <v>43767</v>
      </c>
      <c r="B461">
        <v>60.822498000000003</v>
      </c>
      <c r="C461">
        <v>213.009995</v>
      </c>
      <c r="D461">
        <v>68.440002000000007</v>
      </c>
      <c r="E461">
        <v>117.150002</v>
      </c>
      <c r="F461">
        <v>32.07</v>
      </c>
      <c r="G461">
        <v>129.479996</v>
      </c>
      <c r="H461">
        <v>88.135497999999998</v>
      </c>
      <c r="I461">
        <v>126.43</v>
      </c>
      <c r="J461">
        <v>234.13999899999999</v>
      </c>
      <c r="K461">
        <v>53.41</v>
      </c>
      <c r="L461">
        <v>81.849997999999999</v>
      </c>
      <c r="M461">
        <v>84.129997000000003</v>
      </c>
      <c r="N461">
        <v>3036.89</v>
      </c>
      <c r="O461">
        <f t="shared" si="43"/>
        <v>2019</v>
      </c>
      <c r="P461">
        <f t="shared" si="44"/>
        <v>10</v>
      </c>
      <c r="Q461">
        <f t="shared" si="45"/>
        <v>29</v>
      </c>
    </row>
    <row r="462" spans="1:30" hidden="1" x14ac:dyDescent="0.3">
      <c r="A462" s="1">
        <v>43768</v>
      </c>
      <c r="B462">
        <v>60.814999</v>
      </c>
      <c r="C462">
        <v>213.25</v>
      </c>
      <c r="D462">
        <v>67.720000999999996</v>
      </c>
      <c r="E462">
        <v>118.099998</v>
      </c>
      <c r="F462">
        <v>31.620000999999998</v>
      </c>
      <c r="G462">
        <v>129.60000600000001</v>
      </c>
      <c r="H462">
        <v>88.999495999999994</v>
      </c>
      <c r="I462">
        <v>125.730003</v>
      </c>
      <c r="J462">
        <v>236.240005</v>
      </c>
      <c r="K462">
        <v>53.939999</v>
      </c>
      <c r="L462">
        <v>81.209998999999996</v>
      </c>
      <c r="M462">
        <v>84.190002000000007</v>
      </c>
      <c r="N462">
        <v>3046.77</v>
      </c>
      <c r="O462">
        <f t="shared" si="43"/>
        <v>2019</v>
      </c>
      <c r="P462">
        <f t="shared" si="44"/>
        <v>10</v>
      </c>
      <c r="Q462">
        <f t="shared" si="45"/>
        <v>30</v>
      </c>
    </row>
    <row r="463" spans="1:30" hidden="1" x14ac:dyDescent="0.3">
      <c r="A463" s="1">
        <v>43769</v>
      </c>
      <c r="B463">
        <v>62.189999</v>
      </c>
      <c r="C463">
        <v>212.58000200000001</v>
      </c>
      <c r="D463">
        <v>67.569999999999993</v>
      </c>
      <c r="E463">
        <v>117.260002</v>
      </c>
      <c r="F463">
        <v>31.27</v>
      </c>
      <c r="G463">
        <v>129.91999799999999</v>
      </c>
      <c r="H463">
        <v>88.832999999999998</v>
      </c>
      <c r="I463">
        <v>124.91999800000001</v>
      </c>
      <c r="J463">
        <v>234.58000200000001</v>
      </c>
      <c r="K463">
        <v>54.43</v>
      </c>
      <c r="L463">
        <v>81.440002000000007</v>
      </c>
      <c r="M463">
        <v>84.559997999999993</v>
      </c>
      <c r="N463">
        <v>3037.56</v>
      </c>
      <c r="O463">
        <f t="shared" si="43"/>
        <v>2019</v>
      </c>
      <c r="P463">
        <f t="shared" si="44"/>
        <v>10</v>
      </c>
      <c r="Q463">
        <f t="shared" si="45"/>
        <v>31</v>
      </c>
    </row>
    <row r="464" spans="1:30" x14ac:dyDescent="0.3">
      <c r="A464" s="1">
        <v>43770</v>
      </c>
      <c r="B464">
        <v>63.955002</v>
      </c>
      <c r="C464">
        <v>215.83000200000001</v>
      </c>
      <c r="D464">
        <v>69.599997999999999</v>
      </c>
      <c r="E464">
        <v>117.620003</v>
      </c>
      <c r="F464">
        <v>31.799999</v>
      </c>
      <c r="G464">
        <v>132.75</v>
      </c>
      <c r="H464">
        <v>89.571999000000005</v>
      </c>
      <c r="I464">
        <v>127.800003</v>
      </c>
      <c r="J464">
        <v>237.33999600000001</v>
      </c>
      <c r="K464">
        <v>53.900002000000001</v>
      </c>
      <c r="L464">
        <v>82.970000999999996</v>
      </c>
      <c r="M464">
        <v>83.209998999999996</v>
      </c>
      <c r="N464">
        <v>3066.91</v>
      </c>
      <c r="O464">
        <f t="shared" si="43"/>
        <v>2019</v>
      </c>
      <c r="P464">
        <f t="shared" si="44"/>
        <v>11</v>
      </c>
      <c r="Q464">
        <f t="shared" si="45"/>
        <v>1</v>
      </c>
      <c r="R464">
        <f>B464</f>
        <v>63.955002</v>
      </c>
      <c r="S464">
        <f t="shared" ref="S464:AB464" si="46">C464</f>
        <v>215.83000200000001</v>
      </c>
      <c r="T464">
        <f t="shared" si="46"/>
        <v>69.599997999999999</v>
      </c>
      <c r="U464">
        <f t="shared" si="46"/>
        <v>117.620003</v>
      </c>
      <c r="V464">
        <f t="shared" si="46"/>
        <v>31.799999</v>
      </c>
      <c r="W464">
        <f t="shared" si="46"/>
        <v>132.75</v>
      </c>
      <c r="X464">
        <f t="shared" si="46"/>
        <v>89.571999000000005</v>
      </c>
      <c r="Y464">
        <f t="shared" si="46"/>
        <v>127.800003</v>
      </c>
      <c r="Z464">
        <f t="shared" si="46"/>
        <v>237.33999600000001</v>
      </c>
      <c r="AA464">
        <f t="shared" si="46"/>
        <v>53.900002000000001</v>
      </c>
      <c r="AB464">
        <f t="shared" si="46"/>
        <v>82.970000999999996</v>
      </c>
      <c r="AC464">
        <f>M464</f>
        <v>83.209998999999996</v>
      </c>
      <c r="AD464">
        <f>N464</f>
        <v>3066.91</v>
      </c>
    </row>
    <row r="465" spans="1:17" hidden="1" x14ac:dyDescent="0.3">
      <c r="A465" s="1">
        <v>43773</v>
      </c>
      <c r="B465">
        <v>64.375</v>
      </c>
      <c r="C465">
        <v>217.979996</v>
      </c>
      <c r="D465">
        <v>71.669998000000007</v>
      </c>
      <c r="E465">
        <v>117.57</v>
      </c>
      <c r="F465">
        <v>32.400002000000001</v>
      </c>
      <c r="G465">
        <v>132.91999799999999</v>
      </c>
      <c r="H465">
        <v>90.233001999999999</v>
      </c>
      <c r="I465">
        <v>128.820007</v>
      </c>
      <c r="J465">
        <v>234.91999799999999</v>
      </c>
      <c r="K465">
        <v>53.139999000000003</v>
      </c>
      <c r="L465">
        <v>83.440002000000007</v>
      </c>
      <c r="M465">
        <v>82.370002999999997</v>
      </c>
      <c r="N465">
        <v>3078.27</v>
      </c>
      <c r="O465">
        <f t="shared" si="43"/>
        <v>2019</v>
      </c>
      <c r="P465">
        <f t="shared" si="44"/>
        <v>11</v>
      </c>
      <c r="Q465">
        <f t="shared" si="45"/>
        <v>4</v>
      </c>
    </row>
    <row r="466" spans="1:17" hidden="1" x14ac:dyDescent="0.3">
      <c r="A466" s="1">
        <v>43774</v>
      </c>
      <c r="B466">
        <v>64.282500999999996</v>
      </c>
      <c r="C466">
        <v>220.88000500000001</v>
      </c>
      <c r="D466">
        <v>73.089995999999999</v>
      </c>
      <c r="E466">
        <v>118.860001</v>
      </c>
      <c r="F466">
        <v>32.82</v>
      </c>
      <c r="G466">
        <v>131.449997</v>
      </c>
      <c r="H466">
        <v>90.085503000000003</v>
      </c>
      <c r="I466">
        <v>129.10000600000001</v>
      </c>
      <c r="J466">
        <v>232.199997</v>
      </c>
      <c r="K466">
        <v>52.419998</v>
      </c>
      <c r="L466">
        <v>84.199996999999996</v>
      </c>
      <c r="M466">
        <v>81.889999000000003</v>
      </c>
      <c r="N466">
        <v>3074.62</v>
      </c>
      <c r="O466">
        <f t="shared" si="43"/>
        <v>2019</v>
      </c>
      <c r="P466">
        <f t="shared" si="44"/>
        <v>11</v>
      </c>
      <c r="Q466">
        <f t="shared" si="45"/>
        <v>5</v>
      </c>
    </row>
    <row r="467" spans="1:17" hidden="1" x14ac:dyDescent="0.3">
      <c r="A467" s="1">
        <v>43775</v>
      </c>
      <c r="B467">
        <v>64.309997999999993</v>
      </c>
      <c r="C467">
        <v>222</v>
      </c>
      <c r="D467">
        <v>71.489998</v>
      </c>
      <c r="E467">
        <v>119.5</v>
      </c>
      <c r="F467">
        <v>32.790000999999997</v>
      </c>
      <c r="G467">
        <v>131.270004</v>
      </c>
      <c r="H467">
        <v>89.788498000000004</v>
      </c>
      <c r="I467">
        <v>129.300003</v>
      </c>
      <c r="J467">
        <v>234.009995</v>
      </c>
      <c r="K467">
        <v>52.799999</v>
      </c>
      <c r="L467">
        <v>83.699996999999996</v>
      </c>
      <c r="M467">
        <v>82.989998</v>
      </c>
      <c r="N467">
        <v>3076.78</v>
      </c>
      <c r="O467">
        <f t="shared" si="43"/>
        <v>2019</v>
      </c>
      <c r="P467">
        <f t="shared" si="44"/>
        <v>11</v>
      </c>
      <c r="Q467">
        <f t="shared" si="45"/>
        <v>6</v>
      </c>
    </row>
    <row r="468" spans="1:17" hidden="1" x14ac:dyDescent="0.3">
      <c r="A468" s="1">
        <v>43776</v>
      </c>
      <c r="B468">
        <v>64.857498000000007</v>
      </c>
      <c r="C468">
        <v>222.740005</v>
      </c>
      <c r="D468">
        <v>73.010002</v>
      </c>
      <c r="E468">
        <v>120.230003</v>
      </c>
      <c r="F468">
        <v>33.229999999999997</v>
      </c>
      <c r="G468">
        <v>132.96000699999999</v>
      </c>
      <c r="H468">
        <v>89.410004000000001</v>
      </c>
      <c r="I468">
        <v>130</v>
      </c>
      <c r="J468">
        <v>232.94000199999999</v>
      </c>
      <c r="K468">
        <v>52.290000999999997</v>
      </c>
      <c r="L468">
        <v>82.25</v>
      </c>
      <c r="M468">
        <v>81.949996999999996</v>
      </c>
      <c r="N468">
        <v>3085.18</v>
      </c>
      <c r="O468">
        <f t="shared" si="43"/>
        <v>2019</v>
      </c>
      <c r="P468">
        <f t="shared" si="44"/>
        <v>11</v>
      </c>
      <c r="Q468">
        <f t="shared" si="45"/>
        <v>7</v>
      </c>
    </row>
    <row r="469" spans="1:17" hidden="1" x14ac:dyDescent="0.3">
      <c r="A469" s="1">
        <v>43777</v>
      </c>
      <c r="B469">
        <v>65.035004000000001</v>
      </c>
      <c r="C469">
        <v>221.30999800000001</v>
      </c>
      <c r="D469">
        <v>70.769997000000004</v>
      </c>
      <c r="E469">
        <v>119.44000200000001</v>
      </c>
      <c r="F469">
        <v>33.259998000000003</v>
      </c>
      <c r="G469">
        <v>137.96000699999999</v>
      </c>
      <c r="H469">
        <v>89.293998999999999</v>
      </c>
      <c r="I469">
        <v>130.38000500000001</v>
      </c>
      <c r="J469">
        <v>232.83999600000001</v>
      </c>
      <c r="K469">
        <v>52.209999000000003</v>
      </c>
      <c r="L469">
        <v>83.57</v>
      </c>
      <c r="M469">
        <v>81.769997000000004</v>
      </c>
      <c r="N469">
        <v>3093.08</v>
      </c>
      <c r="O469">
        <f t="shared" si="43"/>
        <v>2019</v>
      </c>
      <c r="P469">
        <f t="shared" si="44"/>
        <v>11</v>
      </c>
      <c r="Q469">
        <f t="shared" si="45"/>
        <v>8</v>
      </c>
    </row>
    <row r="470" spans="1:17" hidden="1" x14ac:dyDescent="0.3">
      <c r="A470" s="1">
        <v>43780</v>
      </c>
      <c r="B470">
        <v>65.550003000000004</v>
      </c>
      <c r="C470">
        <v>220.85000600000001</v>
      </c>
      <c r="D470">
        <v>70.339995999999999</v>
      </c>
      <c r="E470">
        <v>119.040001</v>
      </c>
      <c r="F470">
        <v>33.18</v>
      </c>
      <c r="G470">
        <v>136.740005</v>
      </c>
      <c r="H470">
        <v>88.582497000000004</v>
      </c>
      <c r="I470">
        <v>129.91999799999999</v>
      </c>
      <c r="J470">
        <v>231.800003</v>
      </c>
      <c r="K470">
        <v>51.84</v>
      </c>
      <c r="L470">
        <v>83.739998</v>
      </c>
      <c r="M470">
        <v>82.43</v>
      </c>
      <c r="N470">
        <v>3087.01</v>
      </c>
      <c r="O470">
        <f t="shared" si="43"/>
        <v>2019</v>
      </c>
      <c r="P470">
        <f t="shared" si="44"/>
        <v>11</v>
      </c>
      <c r="Q470">
        <f t="shared" si="45"/>
        <v>11</v>
      </c>
    </row>
    <row r="471" spans="1:17" hidden="1" x14ac:dyDescent="0.3">
      <c r="A471" s="1">
        <v>43781</v>
      </c>
      <c r="B471">
        <v>65.489998</v>
      </c>
      <c r="C471">
        <v>220.88999899999999</v>
      </c>
      <c r="D471">
        <v>69.370002999999997</v>
      </c>
      <c r="E471">
        <v>119.120003</v>
      </c>
      <c r="F471">
        <v>33.090000000000003</v>
      </c>
      <c r="G471">
        <v>138.58000200000001</v>
      </c>
      <c r="H471">
        <v>88.900002000000001</v>
      </c>
      <c r="I471">
        <v>129.16000399999999</v>
      </c>
      <c r="J471">
        <v>233.11999499999999</v>
      </c>
      <c r="K471">
        <v>51.709999000000003</v>
      </c>
      <c r="L471">
        <v>84.459998999999996</v>
      </c>
      <c r="M471">
        <v>83.32</v>
      </c>
      <c r="N471">
        <v>3091.84</v>
      </c>
      <c r="O471">
        <f t="shared" si="43"/>
        <v>2019</v>
      </c>
      <c r="P471">
        <f t="shared" si="44"/>
        <v>11</v>
      </c>
      <c r="Q471">
        <f t="shared" si="45"/>
        <v>12</v>
      </c>
    </row>
    <row r="472" spans="1:17" hidden="1" x14ac:dyDescent="0.3">
      <c r="A472" s="1">
        <v>43782</v>
      </c>
      <c r="B472">
        <v>66.117500000000007</v>
      </c>
      <c r="C472">
        <v>219.770004</v>
      </c>
      <c r="D472">
        <v>68.800003000000004</v>
      </c>
      <c r="E472">
        <v>120.980003</v>
      </c>
      <c r="F472">
        <v>32.790000999999997</v>
      </c>
      <c r="G472">
        <v>148.720001</v>
      </c>
      <c r="H472">
        <v>87.655501999999998</v>
      </c>
      <c r="I472">
        <v>128.479996</v>
      </c>
      <c r="J472">
        <v>234.800003</v>
      </c>
      <c r="K472">
        <v>52.41</v>
      </c>
      <c r="L472">
        <v>84.730002999999996</v>
      </c>
      <c r="M472">
        <v>83.940002000000007</v>
      </c>
      <c r="N472">
        <v>3094.04</v>
      </c>
      <c r="O472">
        <f t="shared" si="43"/>
        <v>2019</v>
      </c>
      <c r="P472">
        <f t="shared" si="44"/>
        <v>11</v>
      </c>
      <c r="Q472">
        <f t="shared" si="45"/>
        <v>13</v>
      </c>
    </row>
    <row r="473" spans="1:17" hidden="1" x14ac:dyDescent="0.3">
      <c r="A473" s="1">
        <v>43783</v>
      </c>
      <c r="B473">
        <v>65.660004000000001</v>
      </c>
      <c r="C473">
        <v>219.36000100000001</v>
      </c>
      <c r="D473">
        <v>68.5</v>
      </c>
      <c r="E473">
        <v>120.650002</v>
      </c>
      <c r="F473">
        <v>32.700001</v>
      </c>
      <c r="G473">
        <v>147.14999399999999</v>
      </c>
      <c r="H473">
        <v>87.730002999999996</v>
      </c>
      <c r="I473">
        <v>128.60000600000001</v>
      </c>
      <c r="J473">
        <v>236.550003</v>
      </c>
      <c r="K473">
        <v>52.630001</v>
      </c>
      <c r="L473">
        <v>83.639999000000003</v>
      </c>
      <c r="M473">
        <v>84.379997000000003</v>
      </c>
      <c r="N473">
        <v>3096.63</v>
      </c>
      <c r="O473">
        <f t="shared" si="43"/>
        <v>2019</v>
      </c>
      <c r="P473">
        <f t="shared" si="44"/>
        <v>11</v>
      </c>
      <c r="Q473">
        <f t="shared" si="45"/>
        <v>14</v>
      </c>
    </row>
    <row r="474" spans="1:17" hidden="1" x14ac:dyDescent="0.3">
      <c r="A474" s="1">
        <v>43784</v>
      </c>
      <c r="B474">
        <v>66.440002000000007</v>
      </c>
      <c r="C474">
        <v>219.740005</v>
      </c>
      <c r="D474">
        <v>69.190002000000007</v>
      </c>
      <c r="E474">
        <v>118.870003</v>
      </c>
      <c r="F474">
        <v>32.93</v>
      </c>
      <c r="G474">
        <v>144.66999799999999</v>
      </c>
      <c r="H474">
        <v>86.974502999999999</v>
      </c>
      <c r="I474">
        <v>129.529999</v>
      </c>
      <c r="J474">
        <v>237.28999300000001</v>
      </c>
      <c r="K474">
        <v>52.669998</v>
      </c>
      <c r="L474">
        <v>84.790001000000004</v>
      </c>
      <c r="M474">
        <v>84.209998999999996</v>
      </c>
      <c r="N474">
        <v>3120.46</v>
      </c>
      <c r="O474">
        <f t="shared" si="43"/>
        <v>2019</v>
      </c>
      <c r="P474">
        <f t="shared" si="44"/>
        <v>11</v>
      </c>
      <c r="Q474">
        <f t="shared" si="45"/>
        <v>15</v>
      </c>
    </row>
    <row r="475" spans="1:17" hidden="1" x14ac:dyDescent="0.3">
      <c r="A475" s="1">
        <v>43787</v>
      </c>
      <c r="B475">
        <v>66.775002000000001</v>
      </c>
      <c r="C475">
        <v>219.35000600000001</v>
      </c>
      <c r="D475">
        <v>68.519997000000004</v>
      </c>
      <c r="E475">
        <v>120.25</v>
      </c>
      <c r="F475">
        <v>32.959999000000003</v>
      </c>
      <c r="G475">
        <v>147.64999399999999</v>
      </c>
      <c r="H475">
        <v>87.626503</v>
      </c>
      <c r="I475">
        <v>130.61999499999999</v>
      </c>
      <c r="J475">
        <v>238.85000600000001</v>
      </c>
      <c r="K475">
        <v>53.029998999999997</v>
      </c>
      <c r="L475">
        <v>84.790001000000004</v>
      </c>
      <c r="M475">
        <v>84.019997000000004</v>
      </c>
      <c r="N475">
        <v>3122.03</v>
      </c>
      <c r="O475">
        <f t="shared" si="43"/>
        <v>2019</v>
      </c>
      <c r="P475">
        <f t="shared" si="44"/>
        <v>11</v>
      </c>
      <c r="Q475">
        <f t="shared" si="45"/>
        <v>18</v>
      </c>
    </row>
    <row r="476" spans="1:17" hidden="1" x14ac:dyDescent="0.3">
      <c r="A476" s="1">
        <v>43788</v>
      </c>
      <c r="B476">
        <v>66.572502</v>
      </c>
      <c r="C476">
        <v>219.029999</v>
      </c>
      <c r="D476">
        <v>67.819999999999993</v>
      </c>
      <c r="E476">
        <v>119.889999</v>
      </c>
      <c r="F476">
        <v>32.939999</v>
      </c>
      <c r="G476">
        <v>148.38000500000001</v>
      </c>
      <c r="H476">
        <v>87.639503000000005</v>
      </c>
      <c r="I476">
        <v>130.58000200000001</v>
      </c>
      <c r="J476">
        <v>225.86000100000001</v>
      </c>
      <c r="K476">
        <v>53.080002</v>
      </c>
      <c r="L476">
        <v>83.459998999999996</v>
      </c>
      <c r="M476">
        <v>83.660004000000001</v>
      </c>
      <c r="N476">
        <v>3120.18</v>
      </c>
      <c r="O476">
        <f t="shared" si="43"/>
        <v>2019</v>
      </c>
      <c r="P476">
        <f t="shared" si="44"/>
        <v>11</v>
      </c>
      <c r="Q476">
        <f t="shared" si="45"/>
        <v>19</v>
      </c>
    </row>
    <row r="477" spans="1:17" hidden="1" x14ac:dyDescent="0.3">
      <c r="A477" s="1">
        <v>43789</v>
      </c>
      <c r="B477">
        <v>65.797500999999997</v>
      </c>
      <c r="C477">
        <v>217.479996</v>
      </c>
      <c r="D477">
        <v>68.029999000000004</v>
      </c>
      <c r="E477">
        <v>119.129997</v>
      </c>
      <c r="F477">
        <v>32.689999</v>
      </c>
      <c r="G477">
        <v>146.929993</v>
      </c>
      <c r="H477">
        <v>87.276497000000006</v>
      </c>
      <c r="I477">
        <v>129.63000500000001</v>
      </c>
      <c r="J477">
        <v>220.89999399999999</v>
      </c>
      <c r="K477">
        <v>53.220001000000003</v>
      </c>
      <c r="L477">
        <v>83.480002999999996</v>
      </c>
      <c r="M477">
        <v>83.599997999999999</v>
      </c>
      <c r="N477">
        <v>3108.46</v>
      </c>
      <c r="O477">
        <f t="shared" si="43"/>
        <v>2019</v>
      </c>
      <c r="P477">
        <f t="shared" si="44"/>
        <v>11</v>
      </c>
      <c r="Q477">
        <f t="shared" si="45"/>
        <v>20</v>
      </c>
    </row>
    <row r="478" spans="1:17" hidden="1" x14ac:dyDescent="0.3">
      <c r="A478" s="1">
        <v>43790</v>
      </c>
      <c r="B478">
        <v>65.502502000000007</v>
      </c>
      <c r="C478">
        <v>216.63000500000001</v>
      </c>
      <c r="D478">
        <v>69.669998000000007</v>
      </c>
      <c r="E478">
        <v>119.860001</v>
      </c>
      <c r="F478">
        <v>32.840000000000003</v>
      </c>
      <c r="G478">
        <v>146.89999399999999</v>
      </c>
      <c r="H478">
        <v>86.735496999999995</v>
      </c>
      <c r="I478">
        <v>129.929993</v>
      </c>
      <c r="J478">
        <v>218.53999300000001</v>
      </c>
      <c r="K478">
        <v>52.959999000000003</v>
      </c>
      <c r="L478">
        <v>83.459998999999996</v>
      </c>
      <c r="M478">
        <v>82.300003000000004</v>
      </c>
      <c r="N478">
        <v>3103.54</v>
      </c>
      <c r="O478">
        <f t="shared" si="43"/>
        <v>2019</v>
      </c>
      <c r="P478">
        <f t="shared" si="44"/>
        <v>11</v>
      </c>
      <c r="Q478">
        <f t="shared" si="45"/>
        <v>21</v>
      </c>
    </row>
    <row r="479" spans="1:17" hidden="1" x14ac:dyDescent="0.3">
      <c r="A479" s="1">
        <v>43791</v>
      </c>
      <c r="B479">
        <v>65.444999999999993</v>
      </c>
      <c r="C479">
        <v>217.96000699999999</v>
      </c>
      <c r="D479">
        <v>69.370002999999997</v>
      </c>
      <c r="E479">
        <v>119.360001</v>
      </c>
      <c r="F479">
        <v>33.18</v>
      </c>
      <c r="G479">
        <v>148.28999300000001</v>
      </c>
      <c r="H479">
        <v>87.286002999999994</v>
      </c>
      <c r="I479">
        <v>130.78999300000001</v>
      </c>
      <c r="J479">
        <v>218.029999</v>
      </c>
      <c r="K479">
        <v>53.029998999999997</v>
      </c>
      <c r="L479">
        <v>82.379997000000003</v>
      </c>
      <c r="M479">
        <v>83.019997000000004</v>
      </c>
      <c r="N479">
        <v>3110.29</v>
      </c>
      <c r="O479">
        <f t="shared" si="43"/>
        <v>2019</v>
      </c>
      <c r="P479">
        <f t="shared" si="44"/>
        <v>11</v>
      </c>
      <c r="Q479">
        <f t="shared" si="45"/>
        <v>22</v>
      </c>
    </row>
    <row r="480" spans="1:17" hidden="1" x14ac:dyDescent="0.3">
      <c r="A480" s="1">
        <v>43794</v>
      </c>
      <c r="B480">
        <v>66.592499000000004</v>
      </c>
      <c r="C480">
        <v>219.05999800000001</v>
      </c>
      <c r="D480">
        <v>68.910004000000001</v>
      </c>
      <c r="E480">
        <v>118.91999800000001</v>
      </c>
      <c r="F480">
        <v>33.470001000000003</v>
      </c>
      <c r="G480">
        <v>149.69000199999999</v>
      </c>
      <c r="H480">
        <v>88.692001000000005</v>
      </c>
      <c r="I480">
        <v>131.490005</v>
      </c>
      <c r="J480">
        <v>218.39999399999999</v>
      </c>
      <c r="K480">
        <v>53.220001000000003</v>
      </c>
      <c r="L480">
        <v>82.370002999999997</v>
      </c>
      <c r="M480">
        <v>83.75</v>
      </c>
      <c r="N480">
        <v>3133.64</v>
      </c>
      <c r="O480">
        <f t="shared" si="43"/>
        <v>2019</v>
      </c>
      <c r="P480">
        <f t="shared" si="44"/>
        <v>11</v>
      </c>
      <c r="Q480">
        <f t="shared" si="45"/>
        <v>25</v>
      </c>
    </row>
    <row r="481" spans="1:30" hidden="1" x14ac:dyDescent="0.3">
      <c r="A481" s="1">
        <v>43795</v>
      </c>
      <c r="B481">
        <v>66.072502</v>
      </c>
      <c r="C481">
        <v>218.89999399999999</v>
      </c>
      <c r="D481">
        <v>68.739998</v>
      </c>
      <c r="E481">
        <v>119.19000200000001</v>
      </c>
      <c r="F481">
        <v>33.349997999999999</v>
      </c>
      <c r="G481">
        <v>151.63999899999999</v>
      </c>
      <c r="H481">
        <v>89.846999999999994</v>
      </c>
      <c r="I481">
        <v>131.66999799999999</v>
      </c>
      <c r="J481">
        <v>220.759995</v>
      </c>
      <c r="K481">
        <v>53.900002000000001</v>
      </c>
      <c r="L481">
        <v>82.269997000000004</v>
      </c>
      <c r="M481">
        <v>84.559997999999993</v>
      </c>
      <c r="N481">
        <v>3140.52</v>
      </c>
      <c r="O481">
        <f t="shared" si="43"/>
        <v>2019</v>
      </c>
      <c r="P481">
        <f t="shared" si="44"/>
        <v>11</v>
      </c>
      <c r="Q481">
        <f t="shared" si="45"/>
        <v>26</v>
      </c>
    </row>
    <row r="482" spans="1:30" hidden="1" x14ac:dyDescent="0.3">
      <c r="A482" s="1">
        <v>43796</v>
      </c>
      <c r="B482">
        <v>66.959998999999996</v>
      </c>
      <c r="C482">
        <v>220.5</v>
      </c>
      <c r="D482">
        <v>68.699996999999996</v>
      </c>
      <c r="E482">
        <v>118.760002</v>
      </c>
      <c r="F482">
        <v>33.419998</v>
      </c>
      <c r="G482">
        <v>151.479996</v>
      </c>
      <c r="H482">
        <v>90.925499000000002</v>
      </c>
      <c r="I482">
        <v>132.05999800000001</v>
      </c>
      <c r="J482">
        <v>223</v>
      </c>
      <c r="K482">
        <v>53.950001</v>
      </c>
      <c r="L482">
        <v>82.480002999999996</v>
      </c>
      <c r="M482">
        <v>85.769997000000004</v>
      </c>
      <c r="N482">
        <v>3153.63</v>
      </c>
      <c r="O482">
        <f t="shared" si="43"/>
        <v>2019</v>
      </c>
      <c r="P482">
        <f t="shared" si="44"/>
        <v>11</v>
      </c>
      <c r="Q482">
        <f t="shared" si="45"/>
        <v>27</v>
      </c>
    </row>
    <row r="483" spans="1:30" hidden="1" x14ac:dyDescent="0.3">
      <c r="A483" s="1">
        <v>43798</v>
      </c>
      <c r="B483">
        <v>66.8125</v>
      </c>
      <c r="C483">
        <v>220.300003</v>
      </c>
      <c r="D483">
        <v>68.129997000000003</v>
      </c>
      <c r="E483">
        <v>119.089996</v>
      </c>
      <c r="F483">
        <v>33.32</v>
      </c>
      <c r="G483">
        <v>151.58000200000001</v>
      </c>
      <c r="H483">
        <v>90.040001000000004</v>
      </c>
      <c r="I483">
        <v>131.759995</v>
      </c>
      <c r="J483">
        <v>220.509995</v>
      </c>
      <c r="K483">
        <v>53.400002000000001</v>
      </c>
      <c r="L483">
        <v>82.93</v>
      </c>
      <c r="M483">
        <v>85.43</v>
      </c>
      <c r="N483">
        <v>3140.98</v>
      </c>
      <c r="O483">
        <f t="shared" si="43"/>
        <v>2019</v>
      </c>
      <c r="P483">
        <f t="shared" si="44"/>
        <v>11</v>
      </c>
      <c r="Q483">
        <f t="shared" si="45"/>
        <v>29</v>
      </c>
    </row>
    <row r="484" spans="1:30" x14ac:dyDescent="0.3">
      <c r="A484" s="1">
        <v>43801</v>
      </c>
      <c r="B484">
        <v>66.040001000000004</v>
      </c>
      <c r="C484">
        <v>220.33000200000001</v>
      </c>
      <c r="D484">
        <v>68.419998000000007</v>
      </c>
      <c r="E484">
        <v>119.279999</v>
      </c>
      <c r="F484">
        <v>33.43</v>
      </c>
      <c r="G484">
        <v>150.61999499999999</v>
      </c>
      <c r="H484">
        <v>89.080001999999993</v>
      </c>
      <c r="I484">
        <v>131.470001</v>
      </c>
      <c r="J484">
        <v>217.61999499999999</v>
      </c>
      <c r="K484">
        <v>53.75</v>
      </c>
      <c r="L484">
        <v>82.599997999999999</v>
      </c>
      <c r="M484">
        <v>84.57</v>
      </c>
      <c r="N484">
        <v>3113.87</v>
      </c>
      <c r="O484">
        <f t="shared" si="43"/>
        <v>2019</v>
      </c>
      <c r="P484">
        <f t="shared" si="44"/>
        <v>12</v>
      </c>
      <c r="Q484">
        <f t="shared" si="45"/>
        <v>2</v>
      </c>
      <c r="R484">
        <f>B484</f>
        <v>66.040001000000004</v>
      </c>
      <c r="S484">
        <f t="shared" ref="S484:AB484" si="47">C484</f>
        <v>220.33000200000001</v>
      </c>
      <c r="T484">
        <f t="shared" si="47"/>
        <v>68.419998000000007</v>
      </c>
      <c r="U484">
        <f t="shared" si="47"/>
        <v>119.279999</v>
      </c>
      <c r="V484">
        <f t="shared" si="47"/>
        <v>33.43</v>
      </c>
      <c r="W484">
        <f t="shared" si="47"/>
        <v>150.61999499999999</v>
      </c>
      <c r="X484">
        <f t="shared" si="47"/>
        <v>89.080001999999993</v>
      </c>
      <c r="Y484">
        <f t="shared" si="47"/>
        <v>131.470001</v>
      </c>
      <c r="Z484">
        <f t="shared" si="47"/>
        <v>217.61999499999999</v>
      </c>
      <c r="AA484">
        <f t="shared" si="47"/>
        <v>53.75</v>
      </c>
      <c r="AB484">
        <f t="shared" si="47"/>
        <v>82.599997999999999</v>
      </c>
      <c r="AC484">
        <f>M484</f>
        <v>84.57</v>
      </c>
      <c r="AD484">
        <f>N484</f>
        <v>3113.87</v>
      </c>
    </row>
    <row r="485" spans="1:30" hidden="1" x14ac:dyDescent="0.3">
      <c r="A485" s="1">
        <v>43802</v>
      </c>
      <c r="B485">
        <v>64.862503000000004</v>
      </c>
      <c r="C485">
        <v>218.08000200000001</v>
      </c>
      <c r="D485">
        <v>67.879997000000003</v>
      </c>
      <c r="E485">
        <v>118.66999800000001</v>
      </c>
      <c r="F485">
        <v>32.840000000000003</v>
      </c>
      <c r="G485">
        <v>148.58000200000001</v>
      </c>
      <c r="H485">
        <v>88.498001000000002</v>
      </c>
      <c r="I485">
        <v>129.779999</v>
      </c>
      <c r="J485">
        <v>214</v>
      </c>
      <c r="K485">
        <v>53.799999</v>
      </c>
      <c r="L485">
        <v>82.970000999999996</v>
      </c>
      <c r="M485">
        <v>84.82</v>
      </c>
      <c r="N485">
        <v>3093.2</v>
      </c>
      <c r="O485">
        <f t="shared" si="43"/>
        <v>2019</v>
      </c>
      <c r="P485">
        <f t="shared" si="44"/>
        <v>12</v>
      </c>
      <c r="Q485">
        <f t="shared" si="45"/>
        <v>3</v>
      </c>
    </row>
    <row r="486" spans="1:30" hidden="1" x14ac:dyDescent="0.3">
      <c r="A486" s="1">
        <v>43803</v>
      </c>
      <c r="B486">
        <v>65.434997999999993</v>
      </c>
      <c r="C486">
        <v>218.39999399999999</v>
      </c>
      <c r="D486">
        <v>68.650002000000001</v>
      </c>
      <c r="E486">
        <v>118.69000200000001</v>
      </c>
      <c r="F486">
        <v>33.150002000000001</v>
      </c>
      <c r="G486">
        <v>148.279999</v>
      </c>
      <c r="H486">
        <v>88.034499999999994</v>
      </c>
      <c r="I486">
        <v>132.33999600000001</v>
      </c>
      <c r="J486">
        <v>214.10000600000001</v>
      </c>
      <c r="K486">
        <v>54.290000999999997</v>
      </c>
      <c r="L486">
        <v>82.099997999999999</v>
      </c>
      <c r="M486">
        <v>85.400002000000001</v>
      </c>
      <c r="N486">
        <v>3112.76</v>
      </c>
      <c r="O486">
        <f t="shared" si="43"/>
        <v>2019</v>
      </c>
      <c r="P486">
        <f t="shared" si="44"/>
        <v>12</v>
      </c>
      <c r="Q486">
        <f t="shared" si="45"/>
        <v>4</v>
      </c>
    </row>
    <row r="487" spans="1:30" hidden="1" x14ac:dyDescent="0.3">
      <c r="A487" s="1">
        <v>43804</v>
      </c>
      <c r="B487">
        <v>66.394997000000004</v>
      </c>
      <c r="C487">
        <v>219.60000600000001</v>
      </c>
      <c r="D487">
        <v>68.410004000000001</v>
      </c>
      <c r="E487">
        <v>118.660004</v>
      </c>
      <c r="F487">
        <v>33.090000000000003</v>
      </c>
      <c r="G487">
        <v>147.44000199999999</v>
      </c>
      <c r="H487">
        <v>87.024001999999996</v>
      </c>
      <c r="I487">
        <v>133.05999800000001</v>
      </c>
      <c r="J487">
        <v>213</v>
      </c>
      <c r="K487">
        <v>54.189999</v>
      </c>
      <c r="L487">
        <v>82.379997000000003</v>
      </c>
      <c r="M487">
        <v>84.449996999999996</v>
      </c>
      <c r="N487">
        <v>3117.43</v>
      </c>
      <c r="O487">
        <f t="shared" si="43"/>
        <v>2019</v>
      </c>
      <c r="P487">
        <f t="shared" si="44"/>
        <v>12</v>
      </c>
      <c r="Q487">
        <f t="shared" si="45"/>
        <v>5</v>
      </c>
    </row>
    <row r="488" spans="1:30" hidden="1" x14ac:dyDescent="0.3">
      <c r="A488" s="1">
        <v>43805</v>
      </c>
      <c r="B488">
        <v>67.677498</v>
      </c>
      <c r="C488">
        <v>222.61000100000001</v>
      </c>
      <c r="D488">
        <v>69.510002</v>
      </c>
      <c r="E488">
        <v>119.779999</v>
      </c>
      <c r="F488">
        <v>33.669998</v>
      </c>
      <c r="G488">
        <v>147.66000399999999</v>
      </c>
      <c r="H488">
        <v>87.580001999999993</v>
      </c>
      <c r="I488">
        <v>135.03999300000001</v>
      </c>
      <c r="J488">
        <v>214.279999</v>
      </c>
      <c r="K488">
        <v>54.419998</v>
      </c>
      <c r="L488">
        <v>83.25</v>
      </c>
      <c r="M488">
        <v>86.32</v>
      </c>
      <c r="N488">
        <v>3145.91</v>
      </c>
      <c r="O488">
        <f t="shared" si="43"/>
        <v>2019</v>
      </c>
      <c r="P488">
        <f t="shared" si="44"/>
        <v>12</v>
      </c>
      <c r="Q488">
        <f t="shared" si="45"/>
        <v>6</v>
      </c>
    </row>
    <row r="489" spans="1:30" hidden="1" x14ac:dyDescent="0.3">
      <c r="A489" s="1">
        <v>43808</v>
      </c>
      <c r="B489">
        <v>66.730002999999996</v>
      </c>
      <c r="C489">
        <v>221.38000500000001</v>
      </c>
      <c r="D489">
        <v>69.660004000000001</v>
      </c>
      <c r="E489">
        <v>119.360001</v>
      </c>
      <c r="F489">
        <v>33.509998000000003</v>
      </c>
      <c r="G489">
        <v>146.21000699999999</v>
      </c>
      <c r="H489">
        <v>87.475502000000006</v>
      </c>
      <c r="I489">
        <v>134.41000399999999</v>
      </c>
      <c r="J489">
        <v>216.529999</v>
      </c>
      <c r="K489">
        <v>54.07</v>
      </c>
      <c r="L489">
        <v>83.589995999999999</v>
      </c>
      <c r="M489">
        <v>86.279999000000004</v>
      </c>
      <c r="N489">
        <v>3135.96</v>
      </c>
      <c r="O489">
        <f t="shared" si="43"/>
        <v>2019</v>
      </c>
      <c r="P489">
        <f t="shared" si="44"/>
        <v>12</v>
      </c>
      <c r="Q489">
        <f t="shared" si="45"/>
        <v>9</v>
      </c>
    </row>
    <row r="490" spans="1:30" hidden="1" x14ac:dyDescent="0.3">
      <c r="A490" s="1">
        <v>43809</v>
      </c>
      <c r="B490">
        <v>67.120002999999997</v>
      </c>
      <c r="C490">
        <v>221.259995</v>
      </c>
      <c r="D490">
        <v>69.059997999999993</v>
      </c>
      <c r="E490">
        <v>119.139999</v>
      </c>
      <c r="F490">
        <v>33.529998999999997</v>
      </c>
      <c r="G490">
        <v>146.10000600000001</v>
      </c>
      <c r="H490">
        <v>86.960503000000003</v>
      </c>
      <c r="I490">
        <v>134.5</v>
      </c>
      <c r="J490">
        <v>215.89999399999999</v>
      </c>
      <c r="K490">
        <v>53.77</v>
      </c>
      <c r="L490">
        <v>83.900002000000001</v>
      </c>
      <c r="M490">
        <v>86.040001000000004</v>
      </c>
      <c r="N490">
        <v>3132.52</v>
      </c>
      <c r="O490">
        <f t="shared" si="43"/>
        <v>2019</v>
      </c>
      <c r="P490">
        <f t="shared" si="44"/>
        <v>12</v>
      </c>
      <c r="Q490">
        <f t="shared" si="45"/>
        <v>10</v>
      </c>
    </row>
    <row r="491" spans="1:30" hidden="1" x14ac:dyDescent="0.3">
      <c r="A491" s="1">
        <v>43810</v>
      </c>
      <c r="B491">
        <v>67.692497000000003</v>
      </c>
      <c r="C491">
        <v>222.570007</v>
      </c>
      <c r="D491">
        <v>68.959998999999996</v>
      </c>
      <c r="E491">
        <v>119</v>
      </c>
      <c r="F491">
        <v>33.639999000000003</v>
      </c>
      <c r="G491">
        <v>147.58999600000001</v>
      </c>
      <c r="H491">
        <v>87.435997</v>
      </c>
      <c r="I491">
        <v>134.179993</v>
      </c>
      <c r="J491">
        <v>212</v>
      </c>
      <c r="K491">
        <v>53.950001</v>
      </c>
      <c r="L491">
        <v>84.839995999999999</v>
      </c>
      <c r="M491">
        <v>86.589995999999999</v>
      </c>
      <c r="N491">
        <v>3141.63</v>
      </c>
      <c r="O491">
        <f t="shared" si="43"/>
        <v>2019</v>
      </c>
      <c r="P491">
        <f t="shared" si="44"/>
        <v>12</v>
      </c>
      <c r="Q491">
        <f t="shared" si="45"/>
        <v>11</v>
      </c>
    </row>
    <row r="492" spans="1:30" hidden="1" x14ac:dyDescent="0.3">
      <c r="A492" s="1">
        <v>43811</v>
      </c>
      <c r="B492">
        <v>67.864998</v>
      </c>
      <c r="C492">
        <v>225.91999799999999</v>
      </c>
      <c r="D492">
        <v>70.339995999999999</v>
      </c>
      <c r="E492">
        <v>119.760002</v>
      </c>
      <c r="F492">
        <v>34.68</v>
      </c>
      <c r="G492">
        <v>147.759995</v>
      </c>
      <c r="H492">
        <v>88.016502000000003</v>
      </c>
      <c r="I492">
        <v>138.020004</v>
      </c>
      <c r="J492">
        <v>212.03999300000001</v>
      </c>
      <c r="K492">
        <v>54.139999000000003</v>
      </c>
      <c r="L492">
        <v>84.050003000000004</v>
      </c>
      <c r="M492">
        <v>88.209998999999996</v>
      </c>
      <c r="N492">
        <v>3168.57</v>
      </c>
      <c r="O492">
        <f t="shared" si="43"/>
        <v>2019</v>
      </c>
      <c r="P492">
        <f t="shared" si="44"/>
        <v>12</v>
      </c>
      <c r="Q492">
        <f t="shared" si="45"/>
        <v>12</v>
      </c>
    </row>
    <row r="493" spans="1:30" hidden="1" x14ac:dyDescent="0.3">
      <c r="A493" s="1">
        <v>43812</v>
      </c>
      <c r="B493">
        <v>68.787497999999999</v>
      </c>
      <c r="C493">
        <v>225.36999499999999</v>
      </c>
      <c r="D493">
        <v>69.230002999999996</v>
      </c>
      <c r="E493">
        <v>120.290001</v>
      </c>
      <c r="F493">
        <v>34.439999</v>
      </c>
      <c r="G493">
        <v>146.38000500000001</v>
      </c>
      <c r="H493">
        <v>88.046997000000005</v>
      </c>
      <c r="I493">
        <v>136.80999800000001</v>
      </c>
      <c r="J493">
        <v>214.08000200000001</v>
      </c>
      <c r="K493">
        <v>54.419998</v>
      </c>
      <c r="L493">
        <v>84.669998000000007</v>
      </c>
      <c r="M493">
        <v>88.669998000000007</v>
      </c>
      <c r="N493">
        <v>3168.8</v>
      </c>
      <c r="O493">
        <f t="shared" si="43"/>
        <v>2019</v>
      </c>
      <c r="P493">
        <f t="shared" si="44"/>
        <v>12</v>
      </c>
      <c r="Q493">
        <f t="shared" si="45"/>
        <v>13</v>
      </c>
    </row>
    <row r="494" spans="1:30" hidden="1" x14ac:dyDescent="0.3">
      <c r="A494" s="1">
        <v>43815</v>
      </c>
      <c r="B494">
        <v>69.964995999999999</v>
      </c>
      <c r="C494">
        <v>226.85000600000001</v>
      </c>
      <c r="D494">
        <v>70</v>
      </c>
      <c r="E494">
        <v>120.540001</v>
      </c>
      <c r="F494">
        <v>34.700001</v>
      </c>
      <c r="G494">
        <v>148.46000699999999</v>
      </c>
      <c r="H494">
        <v>88.460503000000003</v>
      </c>
      <c r="I494">
        <v>137.33999600000001</v>
      </c>
      <c r="J494">
        <v>215.529999</v>
      </c>
      <c r="K494">
        <v>54.419998</v>
      </c>
      <c r="L494">
        <v>86.25</v>
      </c>
      <c r="M494">
        <v>88.779999000000004</v>
      </c>
      <c r="N494">
        <v>3191.45</v>
      </c>
      <c r="O494">
        <f t="shared" si="43"/>
        <v>2019</v>
      </c>
      <c r="P494">
        <f t="shared" si="44"/>
        <v>12</v>
      </c>
      <c r="Q494">
        <f t="shared" si="45"/>
        <v>16</v>
      </c>
    </row>
    <row r="495" spans="1:30" hidden="1" x14ac:dyDescent="0.3">
      <c r="A495" s="1">
        <v>43816</v>
      </c>
      <c r="B495">
        <v>70.102501000000004</v>
      </c>
      <c r="C495">
        <v>227.050003</v>
      </c>
      <c r="D495">
        <v>69.680000000000007</v>
      </c>
      <c r="E495">
        <v>121.279999</v>
      </c>
      <c r="F495">
        <v>35.040000999999997</v>
      </c>
      <c r="G495">
        <v>147.729996</v>
      </c>
      <c r="H495">
        <v>89.532996999999995</v>
      </c>
      <c r="I495">
        <v>138.179993</v>
      </c>
      <c r="J495">
        <v>217.720001</v>
      </c>
      <c r="K495">
        <v>54.419998</v>
      </c>
      <c r="L495">
        <v>85.949996999999996</v>
      </c>
      <c r="M495">
        <v>88.129997000000003</v>
      </c>
      <c r="N495">
        <v>3192.52</v>
      </c>
      <c r="O495">
        <f t="shared" si="43"/>
        <v>2019</v>
      </c>
      <c r="P495">
        <f t="shared" si="44"/>
        <v>12</v>
      </c>
      <c r="Q495">
        <f t="shared" si="45"/>
        <v>17</v>
      </c>
    </row>
    <row r="496" spans="1:30" hidden="1" x14ac:dyDescent="0.3">
      <c r="A496" s="1">
        <v>43817</v>
      </c>
      <c r="B496">
        <v>69.934997999999993</v>
      </c>
      <c r="C496">
        <v>225.009995</v>
      </c>
      <c r="D496">
        <v>69.870002999999997</v>
      </c>
      <c r="E496">
        <v>119.860001</v>
      </c>
      <c r="F496">
        <v>35.110000999999997</v>
      </c>
      <c r="G496">
        <v>146.259995</v>
      </c>
      <c r="H496">
        <v>89.201499999999996</v>
      </c>
      <c r="I496">
        <v>138.03999300000001</v>
      </c>
      <c r="J496">
        <v>218</v>
      </c>
      <c r="K496">
        <v>53.91</v>
      </c>
      <c r="L496">
        <v>85.699996999999996</v>
      </c>
      <c r="M496">
        <v>87.989998</v>
      </c>
      <c r="N496">
        <v>3191.14</v>
      </c>
      <c r="O496">
        <f t="shared" si="43"/>
        <v>2019</v>
      </c>
      <c r="P496">
        <f t="shared" si="44"/>
        <v>12</v>
      </c>
      <c r="Q496">
        <f t="shared" si="45"/>
        <v>18</v>
      </c>
    </row>
    <row r="497" spans="1:30" hidden="1" x14ac:dyDescent="0.3">
      <c r="A497" s="1">
        <v>43818</v>
      </c>
      <c r="B497">
        <v>70.004997000000003</v>
      </c>
      <c r="C497">
        <v>225.21000699999999</v>
      </c>
      <c r="D497">
        <v>69.389999000000003</v>
      </c>
      <c r="E497">
        <v>120.08000199999999</v>
      </c>
      <c r="F497">
        <v>34.950001</v>
      </c>
      <c r="G497">
        <v>146.14999399999999</v>
      </c>
      <c r="H497">
        <v>89.613997999999995</v>
      </c>
      <c r="I497">
        <v>137.35000600000001</v>
      </c>
      <c r="J497">
        <v>220.220001</v>
      </c>
      <c r="K497">
        <v>54.32</v>
      </c>
      <c r="L497">
        <v>85.989998</v>
      </c>
      <c r="M497">
        <v>88.519997000000004</v>
      </c>
      <c r="N497">
        <v>3205.37</v>
      </c>
      <c r="O497">
        <f t="shared" si="43"/>
        <v>2019</v>
      </c>
      <c r="P497">
        <f t="shared" si="44"/>
        <v>12</v>
      </c>
      <c r="Q497">
        <f t="shared" si="45"/>
        <v>19</v>
      </c>
    </row>
    <row r="498" spans="1:30" hidden="1" x14ac:dyDescent="0.3">
      <c r="A498" s="1">
        <v>43819</v>
      </c>
      <c r="B498">
        <v>69.860000999999997</v>
      </c>
      <c r="C498">
        <v>226.30999800000001</v>
      </c>
      <c r="D498">
        <v>69.940002000000007</v>
      </c>
      <c r="E498">
        <v>120.290001</v>
      </c>
      <c r="F498">
        <v>34.959999000000003</v>
      </c>
      <c r="G498">
        <v>146.88000500000001</v>
      </c>
      <c r="H498">
        <v>89.324996999999996</v>
      </c>
      <c r="I498">
        <v>137.240005</v>
      </c>
      <c r="J498">
        <v>221.19000199999999</v>
      </c>
      <c r="K498">
        <v>54.970001000000003</v>
      </c>
      <c r="L498">
        <v>85.269997000000004</v>
      </c>
      <c r="M498">
        <v>88.459998999999996</v>
      </c>
      <c r="N498">
        <v>3221.22</v>
      </c>
      <c r="O498">
        <f t="shared" si="43"/>
        <v>2019</v>
      </c>
      <c r="P498">
        <f t="shared" si="44"/>
        <v>12</v>
      </c>
      <c r="Q498">
        <f t="shared" si="45"/>
        <v>20</v>
      </c>
    </row>
    <row r="499" spans="1:30" hidden="1" x14ac:dyDescent="0.3">
      <c r="A499" s="1">
        <v>43822</v>
      </c>
      <c r="B499">
        <v>71</v>
      </c>
      <c r="C499">
        <v>225.479996</v>
      </c>
      <c r="D499">
        <v>70.290001000000004</v>
      </c>
      <c r="E499">
        <v>119.029999</v>
      </c>
      <c r="F499">
        <v>35.169998</v>
      </c>
      <c r="G499">
        <v>144.679993</v>
      </c>
      <c r="H499">
        <v>89.650002000000001</v>
      </c>
      <c r="I499">
        <v>137.199997</v>
      </c>
      <c r="J499">
        <v>219.21000699999999</v>
      </c>
      <c r="K499">
        <v>54.91</v>
      </c>
      <c r="L499">
        <v>86.019997000000004</v>
      </c>
      <c r="M499">
        <v>88.230002999999996</v>
      </c>
      <c r="N499">
        <v>3224.01</v>
      </c>
      <c r="O499">
        <f t="shared" si="43"/>
        <v>2019</v>
      </c>
      <c r="P499">
        <f t="shared" si="44"/>
        <v>12</v>
      </c>
      <c r="Q499">
        <f t="shared" si="45"/>
        <v>23</v>
      </c>
    </row>
    <row r="500" spans="1:30" hidden="1" x14ac:dyDescent="0.3">
      <c r="A500" s="1">
        <v>43823</v>
      </c>
      <c r="B500">
        <v>71.067497000000003</v>
      </c>
      <c r="C500">
        <v>225.470001</v>
      </c>
      <c r="D500">
        <v>70.019997000000004</v>
      </c>
      <c r="E500">
        <v>119.510002</v>
      </c>
      <c r="F500">
        <v>35.220001000000003</v>
      </c>
      <c r="G500">
        <v>145.28999300000001</v>
      </c>
      <c r="H500">
        <v>89.460503000000003</v>
      </c>
      <c r="I500">
        <v>137.58000200000001</v>
      </c>
      <c r="J500">
        <v>220.66999799999999</v>
      </c>
      <c r="K500">
        <v>54.709999000000003</v>
      </c>
      <c r="L500">
        <v>86.110000999999997</v>
      </c>
      <c r="M500">
        <v>88.519997000000004</v>
      </c>
      <c r="N500">
        <v>3223.38</v>
      </c>
      <c r="O500">
        <f t="shared" si="43"/>
        <v>2019</v>
      </c>
      <c r="P500">
        <f t="shared" si="44"/>
        <v>12</v>
      </c>
      <c r="Q500">
        <f t="shared" si="45"/>
        <v>24</v>
      </c>
    </row>
    <row r="501" spans="1:30" hidden="1" x14ac:dyDescent="0.3">
      <c r="A501" s="1">
        <v>43825</v>
      </c>
      <c r="B501">
        <v>72.477501000000004</v>
      </c>
      <c r="C501">
        <v>226.449997</v>
      </c>
      <c r="D501">
        <v>70.129997000000003</v>
      </c>
      <c r="E501">
        <v>119.519997</v>
      </c>
      <c r="F501">
        <v>35.520000000000003</v>
      </c>
      <c r="G501">
        <v>145.699997</v>
      </c>
      <c r="H501">
        <v>93.438498999999993</v>
      </c>
      <c r="I501">
        <v>139.03999300000001</v>
      </c>
      <c r="J501">
        <v>220.820007</v>
      </c>
      <c r="K501">
        <v>55.02</v>
      </c>
      <c r="L501">
        <v>86.029999000000004</v>
      </c>
      <c r="M501">
        <v>88.080001999999993</v>
      </c>
      <c r="N501">
        <v>3239.91</v>
      </c>
      <c r="O501">
        <f t="shared" si="43"/>
        <v>2019</v>
      </c>
      <c r="P501">
        <f t="shared" si="44"/>
        <v>12</v>
      </c>
      <c r="Q501">
        <f t="shared" si="45"/>
        <v>26</v>
      </c>
    </row>
    <row r="502" spans="1:30" hidden="1" x14ac:dyDescent="0.3">
      <c r="A502" s="1">
        <v>43826</v>
      </c>
      <c r="B502">
        <v>72.449996999999996</v>
      </c>
      <c r="C502">
        <v>226.13999899999999</v>
      </c>
      <c r="D502">
        <v>69.889999000000003</v>
      </c>
      <c r="E502">
        <v>119.589996</v>
      </c>
      <c r="F502">
        <v>35.349997999999999</v>
      </c>
      <c r="G502">
        <v>145.75</v>
      </c>
      <c r="H502">
        <v>93.489998</v>
      </c>
      <c r="I502">
        <v>139.13999899999999</v>
      </c>
      <c r="J502">
        <v>219.970001</v>
      </c>
      <c r="K502">
        <v>55.349997999999999</v>
      </c>
      <c r="L502">
        <v>86.309997999999993</v>
      </c>
      <c r="M502">
        <v>88.129997000000003</v>
      </c>
      <c r="N502">
        <v>3240.02</v>
      </c>
      <c r="O502">
        <f t="shared" si="43"/>
        <v>2019</v>
      </c>
      <c r="P502">
        <f t="shared" si="44"/>
        <v>12</v>
      </c>
      <c r="Q502">
        <f t="shared" si="45"/>
        <v>27</v>
      </c>
    </row>
    <row r="503" spans="1:30" hidden="1" x14ac:dyDescent="0.3">
      <c r="A503" s="1">
        <v>43829</v>
      </c>
      <c r="B503">
        <v>72.879997000000003</v>
      </c>
      <c r="C503">
        <v>225.759995</v>
      </c>
      <c r="D503">
        <v>69.480002999999996</v>
      </c>
      <c r="E503">
        <v>119.400002</v>
      </c>
      <c r="F503">
        <v>35.150002000000001</v>
      </c>
      <c r="G503">
        <v>143.770004</v>
      </c>
      <c r="H503">
        <v>92.344498000000002</v>
      </c>
      <c r="I503">
        <v>138.63000500000001</v>
      </c>
      <c r="J503">
        <v>217.30999800000001</v>
      </c>
      <c r="K503">
        <v>55.27</v>
      </c>
      <c r="L503">
        <v>85.699996999999996</v>
      </c>
      <c r="M503">
        <v>87.440002000000007</v>
      </c>
      <c r="N503">
        <v>3221.29</v>
      </c>
      <c r="O503">
        <f t="shared" si="43"/>
        <v>2019</v>
      </c>
      <c r="P503">
        <f t="shared" si="44"/>
        <v>12</v>
      </c>
      <c r="Q503">
        <f t="shared" si="45"/>
        <v>30</v>
      </c>
    </row>
    <row r="504" spans="1:30" hidden="1" x14ac:dyDescent="0.3">
      <c r="A504" s="1">
        <v>43830</v>
      </c>
      <c r="B504">
        <v>73.412497999999999</v>
      </c>
      <c r="C504">
        <v>226.5</v>
      </c>
      <c r="D504">
        <v>69.779999000000004</v>
      </c>
      <c r="E504">
        <v>118.839996</v>
      </c>
      <c r="F504">
        <v>35.220001000000003</v>
      </c>
      <c r="G504">
        <v>144.63000500000001</v>
      </c>
      <c r="H504">
        <v>92.391998000000001</v>
      </c>
      <c r="I504">
        <v>139.39999399999999</v>
      </c>
      <c r="J504">
        <v>218.38000500000001</v>
      </c>
      <c r="K504">
        <v>55.349997999999999</v>
      </c>
      <c r="L504">
        <v>85.089995999999999</v>
      </c>
      <c r="M504">
        <v>87.919998000000007</v>
      </c>
      <c r="N504">
        <v>3230.78</v>
      </c>
      <c r="O504">
        <f t="shared" si="43"/>
        <v>2019</v>
      </c>
      <c r="P504">
        <f t="shared" si="44"/>
        <v>12</v>
      </c>
      <c r="Q504">
        <f t="shared" si="45"/>
        <v>31</v>
      </c>
    </row>
    <row r="505" spans="1:30" x14ac:dyDescent="0.3">
      <c r="A505" s="1">
        <v>43832</v>
      </c>
      <c r="B505">
        <v>75.087502000000001</v>
      </c>
      <c r="C505">
        <v>228.38999899999999</v>
      </c>
      <c r="D505">
        <v>70.900002000000001</v>
      </c>
      <c r="E505">
        <v>118.94000200000001</v>
      </c>
      <c r="F505">
        <v>35.639999000000003</v>
      </c>
      <c r="G505">
        <v>148.199997</v>
      </c>
      <c r="H505">
        <v>94.900497000000001</v>
      </c>
      <c r="I505">
        <v>141.08999600000001</v>
      </c>
      <c r="J505">
        <v>219.66000399999999</v>
      </c>
      <c r="K505">
        <v>54.990001999999997</v>
      </c>
      <c r="L505">
        <v>85.190002000000007</v>
      </c>
      <c r="M505">
        <v>89.349997999999999</v>
      </c>
      <c r="N505">
        <v>3257.85</v>
      </c>
      <c r="O505">
        <f t="shared" si="43"/>
        <v>2020</v>
      </c>
      <c r="P505">
        <f t="shared" si="44"/>
        <v>1</v>
      </c>
      <c r="Q505">
        <f t="shared" si="45"/>
        <v>2</v>
      </c>
      <c r="R505">
        <f>B505</f>
        <v>75.087502000000001</v>
      </c>
      <c r="S505">
        <f t="shared" ref="S505:AB505" si="48">C505</f>
        <v>228.38999899999999</v>
      </c>
      <c r="T505">
        <f t="shared" si="48"/>
        <v>70.900002000000001</v>
      </c>
      <c r="U505">
        <f t="shared" si="48"/>
        <v>118.94000200000001</v>
      </c>
      <c r="V505">
        <f t="shared" si="48"/>
        <v>35.639999000000003</v>
      </c>
      <c r="W505">
        <f t="shared" si="48"/>
        <v>148.199997</v>
      </c>
      <c r="X505">
        <f t="shared" si="48"/>
        <v>94.900497000000001</v>
      </c>
      <c r="Y505">
        <f t="shared" si="48"/>
        <v>141.08999600000001</v>
      </c>
      <c r="Z505">
        <f t="shared" si="48"/>
        <v>219.66000399999999</v>
      </c>
      <c r="AA505">
        <f t="shared" si="48"/>
        <v>54.990001999999997</v>
      </c>
      <c r="AB505">
        <f t="shared" si="48"/>
        <v>85.190002000000007</v>
      </c>
      <c r="AC505">
        <f>M505</f>
        <v>89.349997999999999</v>
      </c>
      <c r="AD505">
        <f>N505</f>
        <v>3257.85</v>
      </c>
    </row>
    <row r="506" spans="1:30" hidden="1" x14ac:dyDescent="0.3">
      <c r="A506" s="1">
        <v>43833</v>
      </c>
      <c r="B506">
        <v>74.357498000000007</v>
      </c>
      <c r="C506">
        <v>226.179993</v>
      </c>
      <c r="D506">
        <v>70.330001999999993</v>
      </c>
      <c r="E506">
        <v>117.889999</v>
      </c>
      <c r="F506">
        <v>34.900002000000001</v>
      </c>
      <c r="G506">
        <v>146.5</v>
      </c>
      <c r="H506">
        <v>93.748497</v>
      </c>
      <c r="I506">
        <v>138.33999600000001</v>
      </c>
      <c r="J506">
        <v>218.929993</v>
      </c>
      <c r="K506">
        <v>54.689999</v>
      </c>
      <c r="L506">
        <v>85.029999000000004</v>
      </c>
      <c r="M506">
        <v>88.830001999999993</v>
      </c>
      <c r="N506">
        <v>3234.85</v>
      </c>
      <c r="O506">
        <f t="shared" si="43"/>
        <v>2020</v>
      </c>
      <c r="P506">
        <f t="shared" si="44"/>
        <v>1</v>
      </c>
      <c r="Q506">
        <f t="shared" si="45"/>
        <v>3</v>
      </c>
    </row>
    <row r="507" spans="1:30" hidden="1" x14ac:dyDescent="0.3">
      <c r="A507" s="1">
        <v>43836</v>
      </c>
      <c r="B507">
        <v>74.949996999999996</v>
      </c>
      <c r="C507">
        <v>226.990005</v>
      </c>
      <c r="D507">
        <v>70.870002999999997</v>
      </c>
      <c r="E507">
        <v>117.650002</v>
      </c>
      <c r="F507">
        <v>34.849997999999999</v>
      </c>
      <c r="G507">
        <v>145.64999399999999</v>
      </c>
      <c r="H507">
        <v>95.143996999999999</v>
      </c>
      <c r="I507">
        <v>138.229996</v>
      </c>
      <c r="J507">
        <v>219.96000699999999</v>
      </c>
      <c r="K507">
        <v>54.669998</v>
      </c>
      <c r="L507">
        <v>86.019997000000004</v>
      </c>
      <c r="M507">
        <v>88.129997000000003</v>
      </c>
      <c r="N507">
        <v>3246.28</v>
      </c>
      <c r="O507">
        <f t="shared" si="43"/>
        <v>2020</v>
      </c>
      <c r="P507">
        <f t="shared" si="44"/>
        <v>1</v>
      </c>
      <c r="Q507">
        <f t="shared" si="45"/>
        <v>6</v>
      </c>
    </row>
    <row r="508" spans="1:30" hidden="1" x14ac:dyDescent="0.3">
      <c r="A508" s="1">
        <v>43837</v>
      </c>
      <c r="B508">
        <v>74.597504000000001</v>
      </c>
      <c r="C508">
        <v>225.91999799999999</v>
      </c>
      <c r="D508">
        <v>70.290001000000004</v>
      </c>
      <c r="E508">
        <v>116.55999799999999</v>
      </c>
      <c r="F508">
        <v>34.619999</v>
      </c>
      <c r="G508">
        <v>145.699997</v>
      </c>
      <c r="H508">
        <v>95.343001999999998</v>
      </c>
      <c r="I508">
        <v>135.88000500000001</v>
      </c>
      <c r="J508">
        <v>218.520004</v>
      </c>
      <c r="K508">
        <v>54.25</v>
      </c>
      <c r="L508">
        <v>86.400002000000001</v>
      </c>
      <c r="M508">
        <v>87.860000999999997</v>
      </c>
      <c r="N508">
        <v>3237.18</v>
      </c>
      <c r="O508">
        <f t="shared" si="43"/>
        <v>2020</v>
      </c>
      <c r="P508">
        <f t="shared" si="44"/>
        <v>1</v>
      </c>
      <c r="Q508">
        <f t="shared" si="45"/>
        <v>7</v>
      </c>
    </row>
    <row r="509" spans="1:30" hidden="1" x14ac:dyDescent="0.3">
      <c r="A509" s="1">
        <v>43838</v>
      </c>
      <c r="B509">
        <v>75.797500999999997</v>
      </c>
      <c r="C509">
        <v>225.990005</v>
      </c>
      <c r="D509">
        <v>69.230002999999996</v>
      </c>
      <c r="E509">
        <v>116.160004</v>
      </c>
      <c r="F509">
        <v>34.970001000000003</v>
      </c>
      <c r="G509">
        <v>145.39999399999999</v>
      </c>
      <c r="H509">
        <v>94.598502999999994</v>
      </c>
      <c r="I509">
        <v>136.94000199999999</v>
      </c>
      <c r="J509">
        <v>221.78999300000001</v>
      </c>
      <c r="K509">
        <v>54.349997999999999</v>
      </c>
      <c r="L509">
        <v>88.040001000000004</v>
      </c>
      <c r="M509">
        <v>88.879997000000003</v>
      </c>
      <c r="N509">
        <v>3253.05</v>
      </c>
      <c r="O509">
        <f t="shared" si="43"/>
        <v>2020</v>
      </c>
      <c r="P509">
        <f t="shared" si="44"/>
        <v>1</v>
      </c>
      <c r="Q509">
        <f t="shared" si="45"/>
        <v>8</v>
      </c>
    </row>
    <row r="510" spans="1:30" hidden="1" x14ac:dyDescent="0.3">
      <c r="A510" s="1">
        <v>43839</v>
      </c>
      <c r="B510">
        <v>77.407500999999996</v>
      </c>
      <c r="C510">
        <v>228.64999399999999</v>
      </c>
      <c r="D510">
        <v>69.760002</v>
      </c>
      <c r="E510">
        <v>117.360001</v>
      </c>
      <c r="F510">
        <v>35.029998999999997</v>
      </c>
      <c r="G510">
        <v>144.83000200000001</v>
      </c>
      <c r="H510">
        <v>95.052498</v>
      </c>
      <c r="I510">
        <v>137.44000199999999</v>
      </c>
      <c r="J510">
        <v>225.19000199999999</v>
      </c>
      <c r="K510">
        <v>55.34</v>
      </c>
      <c r="L510">
        <v>88.279999000000004</v>
      </c>
      <c r="M510">
        <v>90.529999000000004</v>
      </c>
      <c r="N510">
        <v>3274.7</v>
      </c>
      <c r="O510">
        <f t="shared" si="43"/>
        <v>2020</v>
      </c>
      <c r="P510">
        <f t="shared" si="44"/>
        <v>1</v>
      </c>
      <c r="Q510">
        <f t="shared" si="45"/>
        <v>9</v>
      </c>
    </row>
    <row r="511" spans="1:30" hidden="1" x14ac:dyDescent="0.3">
      <c r="A511" s="1">
        <v>43840</v>
      </c>
      <c r="B511">
        <v>77.582497000000004</v>
      </c>
      <c r="C511">
        <v>226.61999499999999</v>
      </c>
      <c r="D511">
        <v>69.139999000000003</v>
      </c>
      <c r="E511">
        <v>116.379997</v>
      </c>
      <c r="F511">
        <v>34.740001999999997</v>
      </c>
      <c r="G511">
        <v>144.61999499999999</v>
      </c>
      <c r="H511">
        <v>94.157996999999995</v>
      </c>
      <c r="I511">
        <v>136.070007</v>
      </c>
      <c r="J511">
        <v>224.220001</v>
      </c>
      <c r="K511">
        <v>55.529998999999997</v>
      </c>
      <c r="L511">
        <v>87.459998999999996</v>
      </c>
      <c r="M511">
        <v>90.160004000000001</v>
      </c>
      <c r="N511">
        <v>3265.35</v>
      </c>
      <c r="O511">
        <f t="shared" si="43"/>
        <v>2020</v>
      </c>
      <c r="P511">
        <f t="shared" si="44"/>
        <v>1</v>
      </c>
      <c r="Q511">
        <f t="shared" si="45"/>
        <v>10</v>
      </c>
    </row>
    <row r="512" spans="1:30" hidden="1" x14ac:dyDescent="0.3">
      <c r="A512" s="1">
        <v>43843</v>
      </c>
      <c r="B512">
        <v>79.239998</v>
      </c>
      <c r="C512">
        <v>228.449997</v>
      </c>
      <c r="D512">
        <v>69.800003000000004</v>
      </c>
      <c r="E512">
        <v>115.879997</v>
      </c>
      <c r="F512">
        <v>35.060001</v>
      </c>
      <c r="G512">
        <v>143.88000500000001</v>
      </c>
      <c r="H512">
        <v>94.565002000000007</v>
      </c>
      <c r="I512">
        <v>137.199997</v>
      </c>
      <c r="J512">
        <v>223.33999600000001</v>
      </c>
      <c r="K512">
        <v>56.130001</v>
      </c>
      <c r="L512">
        <v>87.82</v>
      </c>
      <c r="M512">
        <v>91.080001999999993</v>
      </c>
      <c r="N512">
        <v>3288.13</v>
      </c>
      <c r="O512">
        <f t="shared" si="43"/>
        <v>2020</v>
      </c>
      <c r="P512">
        <f t="shared" si="44"/>
        <v>1</v>
      </c>
      <c r="Q512">
        <f t="shared" si="45"/>
        <v>13</v>
      </c>
    </row>
    <row r="513" spans="1:30" hidden="1" x14ac:dyDescent="0.3">
      <c r="A513" s="1">
        <v>43844</v>
      </c>
      <c r="B513">
        <v>78.169998000000007</v>
      </c>
      <c r="C513">
        <v>227.16999799999999</v>
      </c>
      <c r="D513">
        <v>69.199996999999996</v>
      </c>
      <c r="E513">
        <v>116.18</v>
      </c>
      <c r="F513">
        <v>35.32</v>
      </c>
      <c r="G513">
        <v>145.199997</v>
      </c>
      <c r="H513">
        <v>93.471999999999994</v>
      </c>
      <c r="I513">
        <v>138.800003</v>
      </c>
      <c r="J513">
        <v>222.80999800000001</v>
      </c>
      <c r="K513">
        <v>56</v>
      </c>
      <c r="L513">
        <v>87.580001999999993</v>
      </c>
      <c r="M513">
        <v>90.989998</v>
      </c>
      <c r="N513">
        <v>3283.15</v>
      </c>
      <c r="O513">
        <f t="shared" si="43"/>
        <v>2020</v>
      </c>
      <c r="P513">
        <f t="shared" si="44"/>
        <v>1</v>
      </c>
      <c r="Q513">
        <f t="shared" si="45"/>
        <v>14</v>
      </c>
    </row>
    <row r="514" spans="1:30" hidden="1" x14ac:dyDescent="0.3">
      <c r="A514" s="1">
        <v>43845</v>
      </c>
      <c r="B514">
        <v>77.834998999999996</v>
      </c>
      <c r="C514">
        <v>228.35000600000001</v>
      </c>
      <c r="D514">
        <v>69.089995999999999</v>
      </c>
      <c r="E514">
        <v>115.279999</v>
      </c>
      <c r="F514">
        <v>34.669998</v>
      </c>
      <c r="G514">
        <v>144.320007</v>
      </c>
      <c r="H514">
        <v>93.100998000000004</v>
      </c>
      <c r="I514">
        <v>136.720001</v>
      </c>
      <c r="J514">
        <v>224.58999600000001</v>
      </c>
      <c r="K514">
        <v>56.700001</v>
      </c>
      <c r="L514">
        <v>88.32</v>
      </c>
      <c r="M514">
        <v>91.540001000000004</v>
      </c>
      <c r="N514">
        <v>3289.29</v>
      </c>
      <c r="O514">
        <f t="shared" si="43"/>
        <v>2020</v>
      </c>
      <c r="P514">
        <f t="shared" si="44"/>
        <v>1</v>
      </c>
      <c r="Q514">
        <f t="shared" si="45"/>
        <v>15</v>
      </c>
    </row>
    <row r="515" spans="1:30" hidden="1" x14ac:dyDescent="0.3">
      <c r="A515" s="1">
        <v>43846</v>
      </c>
      <c r="B515">
        <v>78.809997999999993</v>
      </c>
      <c r="C515">
        <v>229.729996</v>
      </c>
      <c r="D515">
        <v>68.819999999999993</v>
      </c>
      <c r="E515">
        <v>115.900002</v>
      </c>
      <c r="F515">
        <v>34.720001000000003</v>
      </c>
      <c r="G515">
        <v>145.11999499999999</v>
      </c>
      <c r="H515">
        <v>93.897002999999998</v>
      </c>
      <c r="I515">
        <v>137.25</v>
      </c>
      <c r="J515">
        <v>228.820007</v>
      </c>
      <c r="K515">
        <v>56.82</v>
      </c>
      <c r="L515">
        <v>88.559997999999993</v>
      </c>
      <c r="M515">
        <v>92.580001999999993</v>
      </c>
      <c r="N515">
        <v>3316.81</v>
      </c>
      <c r="O515">
        <f t="shared" ref="O515:O578" si="49">YEAR(A515)</f>
        <v>2020</v>
      </c>
      <c r="P515">
        <f t="shared" ref="P515:P578" si="50">MONTH(A515)</f>
        <v>1</v>
      </c>
      <c r="Q515">
        <f t="shared" ref="Q515:Q578" si="51">DAY(A515)</f>
        <v>16</v>
      </c>
    </row>
    <row r="516" spans="1:30" hidden="1" x14ac:dyDescent="0.3">
      <c r="A516" s="1">
        <v>43847</v>
      </c>
      <c r="B516">
        <v>79.682502999999997</v>
      </c>
      <c r="C516">
        <v>230.199997</v>
      </c>
      <c r="D516">
        <v>68.559997999999993</v>
      </c>
      <c r="E516">
        <v>114.959999</v>
      </c>
      <c r="F516">
        <v>34.709999000000003</v>
      </c>
      <c r="G516">
        <v>144.33000200000001</v>
      </c>
      <c r="H516">
        <v>93.236000000000004</v>
      </c>
      <c r="I516">
        <v>138.199997</v>
      </c>
      <c r="J516">
        <v>231.91000399999999</v>
      </c>
      <c r="K516">
        <v>56.939999</v>
      </c>
      <c r="L516">
        <v>88.690002000000007</v>
      </c>
      <c r="M516">
        <v>93.620002999999997</v>
      </c>
      <c r="N516">
        <v>3329.62</v>
      </c>
      <c r="O516">
        <f t="shared" si="49"/>
        <v>2020</v>
      </c>
      <c r="P516">
        <f t="shared" si="50"/>
        <v>1</v>
      </c>
      <c r="Q516">
        <f t="shared" si="51"/>
        <v>17</v>
      </c>
    </row>
    <row r="517" spans="1:30" hidden="1" x14ac:dyDescent="0.3">
      <c r="A517" s="1">
        <v>43851</v>
      </c>
      <c r="B517">
        <v>79.142501999999993</v>
      </c>
      <c r="C517">
        <v>228.63000500000001</v>
      </c>
      <c r="D517">
        <v>67.580001999999993</v>
      </c>
      <c r="E517">
        <v>115.589996</v>
      </c>
      <c r="F517">
        <v>34.259998000000003</v>
      </c>
      <c r="G517">
        <v>143.55999800000001</v>
      </c>
      <c r="H517">
        <v>94.599997999999999</v>
      </c>
      <c r="I517">
        <v>136.83999600000001</v>
      </c>
      <c r="J517">
        <v>232.949997</v>
      </c>
      <c r="K517">
        <v>57.169998</v>
      </c>
      <c r="L517">
        <v>88.870002999999997</v>
      </c>
      <c r="M517">
        <v>92.529999000000004</v>
      </c>
      <c r="N517">
        <v>3320.79</v>
      </c>
      <c r="O517">
        <f t="shared" si="49"/>
        <v>2020</v>
      </c>
      <c r="P517">
        <f t="shared" si="50"/>
        <v>1</v>
      </c>
      <c r="Q517">
        <f t="shared" si="51"/>
        <v>21</v>
      </c>
    </row>
    <row r="518" spans="1:30" hidden="1" x14ac:dyDescent="0.3">
      <c r="A518" s="1">
        <v>43852</v>
      </c>
      <c r="B518">
        <v>79.425003000000004</v>
      </c>
      <c r="C518">
        <v>229.53999300000001</v>
      </c>
      <c r="D518">
        <v>67.190002000000007</v>
      </c>
      <c r="E518">
        <v>116.099998</v>
      </c>
      <c r="F518">
        <v>34.360000999999997</v>
      </c>
      <c r="G518">
        <v>144.009995</v>
      </c>
      <c r="H518">
        <v>94.373001000000002</v>
      </c>
      <c r="I518">
        <v>136.679993</v>
      </c>
      <c r="J518">
        <v>232.89999399999999</v>
      </c>
      <c r="K518">
        <v>57.610000999999997</v>
      </c>
      <c r="L518">
        <v>88.980002999999996</v>
      </c>
      <c r="M518">
        <v>92.529999000000004</v>
      </c>
      <c r="N518">
        <v>3321.75</v>
      </c>
      <c r="O518">
        <f t="shared" si="49"/>
        <v>2020</v>
      </c>
      <c r="P518">
        <f t="shared" si="50"/>
        <v>1</v>
      </c>
      <c r="Q518">
        <f t="shared" si="51"/>
        <v>22</v>
      </c>
    </row>
    <row r="519" spans="1:30" hidden="1" x14ac:dyDescent="0.3">
      <c r="A519" s="1">
        <v>43853</v>
      </c>
      <c r="B519">
        <v>79.807502999999997</v>
      </c>
      <c r="C519">
        <v>229.38000500000001</v>
      </c>
      <c r="D519">
        <v>66.769997000000004</v>
      </c>
      <c r="E519">
        <v>115.80999799999999</v>
      </c>
      <c r="F519">
        <v>34.119999</v>
      </c>
      <c r="G519">
        <v>142.199997</v>
      </c>
      <c r="H519">
        <v>94.228995999999995</v>
      </c>
      <c r="I519">
        <v>136.53999300000001</v>
      </c>
      <c r="J519">
        <v>233.64999399999999</v>
      </c>
      <c r="K519">
        <v>57.830002</v>
      </c>
      <c r="L519">
        <v>87.080001999999993</v>
      </c>
      <c r="M519">
        <v>93.75</v>
      </c>
      <c r="N519">
        <v>3325.54</v>
      </c>
      <c r="O519">
        <f t="shared" si="49"/>
        <v>2020</v>
      </c>
      <c r="P519">
        <f t="shared" si="50"/>
        <v>1</v>
      </c>
      <c r="Q519">
        <f t="shared" si="51"/>
        <v>23</v>
      </c>
    </row>
    <row r="520" spans="1:30" hidden="1" x14ac:dyDescent="0.3">
      <c r="A520" s="1">
        <v>43854</v>
      </c>
      <c r="B520">
        <v>79.577499000000003</v>
      </c>
      <c r="C520">
        <v>226.86000100000001</v>
      </c>
      <c r="D520">
        <v>66.319999999999993</v>
      </c>
      <c r="E520">
        <v>114.370003</v>
      </c>
      <c r="F520">
        <v>33.540000999999997</v>
      </c>
      <c r="G520">
        <v>140.08000200000001</v>
      </c>
      <c r="H520">
        <v>93.082001000000005</v>
      </c>
      <c r="I520">
        <v>133.14999399999999</v>
      </c>
      <c r="J520">
        <v>232</v>
      </c>
      <c r="K520">
        <v>57.68</v>
      </c>
      <c r="L520">
        <v>86.150002000000001</v>
      </c>
      <c r="M520">
        <v>92.029999000000004</v>
      </c>
      <c r="N520">
        <v>3295.47</v>
      </c>
      <c r="O520">
        <f t="shared" si="49"/>
        <v>2020</v>
      </c>
      <c r="P520">
        <f t="shared" si="50"/>
        <v>1</v>
      </c>
      <c r="Q520">
        <f t="shared" si="51"/>
        <v>24</v>
      </c>
    </row>
    <row r="521" spans="1:30" hidden="1" x14ac:dyDescent="0.3">
      <c r="A521" s="1">
        <v>43857</v>
      </c>
      <c r="B521">
        <v>77.237503000000004</v>
      </c>
      <c r="C521">
        <v>222.449997</v>
      </c>
      <c r="D521">
        <v>64.739998</v>
      </c>
      <c r="E521">
        <v>115.860001</v>
      </c>
      <c r="F521">
        <v>32.849997999999999</v>
      </c>
      <c r="G521">
        <v>135.89999399999999</v>
      </c>
      <c r="H521">
        <v>91.417000000000002</v>
      </c>
      <c r="I521">
        <v>132.029999</v>
      </c>
      <c r="J521">
        <v>231.19000199999999</v>
      </c>
      <c r="K521">
        <v>57.48</v>
      </c>
      <c r="L521">
        <v>84.709998999999996</v>
      </c>
      <c r="M521">
        <v>88.730002999999996</v>
      </c>
      <c r="N521">
        <v>3243.63</v>
      </c>
      <c r="O521">
        <f t="shared" si="49"/>
        <v>2020</v>
      </c>
      <c r="P521">
        <f t="shared" si="50"/>
        <v>1</v>
      </c>
      <c r="Q521">
        <f t="shared" si="51"/>
        <v>27</v>
      </c>
    </row>
    <row r="522" spans="1:30" hidden="1" x14ac:dyDescent="0.3">
      <c r="A522" s="1">
        <v>43858</v>
      </c>
      <c r="B522">
        <v>79.422500999999997</v>
      </c>
      <c r="C522">
        <v>224.029999</v>
      </c>
      <c r="D522">
        <v>64.650002000000001</v>
      </c>
      <c r="E522">
        <v>116.599998</v>
      </c>
      <c r="F522">
        <v>33.240001999999997</v>
      </c>
      <c r="G522">
        <v>138.36999499999999</v>
      </c>
      <c r="H522">
        <v>92.662497999999999</v>
      </c>
      <c r="I522">
        <v>134.429993</v>
      </c>
      <c r="J522">
        <v>233.86000100000001</v>
      </c>
      <c r="K522">
        <v>57.009998000000003</v>
      </c>
      <c r="L522">
        <v>84.68</v>
      </c>
      <c r="M522">
        <v>88.599997999999999</v>
      </c>
      <c r="N522">
        <v>3276.24</v>
      </c>
      <c r="O522">
        <f t="shared" si="49"/>
        <v>2020</v>
      </c>
      <c r="P522">
        <f t="shared" si="50"/>
        <v>1</v>
      </c>
      <c r="Q522">
        <f t="shared" si="51"/>
        <v>28</v>
      </c>
    </row>
    <row r="523" spans="1:30" hidden="1" x14ac:dyDescent="0.3">
      <c r="A523" s="1">
        <v>43859</v>
      </c>
      <c r="B523">
        <v>81.084998999999996</v>
      </c>
      <c r="C523">
        <v>224.5</v>
      </c>
      <c r="D523">
        <v>64.110000999999997</v>
      </c>
      <c r="E523">
        <v>115.889999</v>
      </c>
      <c r="F523">
        <v>33.009998000000003</v>
      </c>
      <c r="G523">
        <v>136.05999800000001</v>
      </c>
      <c r="H523">
        <v>92.900002000000001</v>
      </c>
      <c r="I523">
        <v>134.229996</v>
      </c>
      <c r="J523">
        <v>234.020004</v>
      </c>
      <c r="K523">
        <v>57.009998000000003</v>
      </c>
      <c r="L523">
        <v>83.959998999999996</v>
      </c>
      <c r="M523">
        <v>86.720000999999996</v>
      </c>
      <c r="N523">
        <v>3273.4</v>
      </c>
      <c r="O523">
        <f t="shared" si="49"/>
        <v>2020</v>
      </c>
      <c r="P523">
        <f t="shared" si="50"/>
        <v>1</v>
      </c>
      <c r="Q523">
        <f t="shared" si="51"/>
        <v>29</v>
      </c>
    </row>
    <row r="524" spans="1:30" hidden="1" x14ac:dyDescent="0.3">
      <c r="A524" s="1">
        <v>43860</v>
      </c>
      <c r="B524">
        <v>80.967499000000004</v>
      </c>
      <c r="C524">
        <v>227.88000500000001</v>
      </c>
      <c r="D524">
        <v>64.790001000000004</v>
      </c>
      <c r="E524">
        <v>116.58000199999999</v>
      </c>
      <c r="F524">
        <v>33.479999999999997</v>
      </c>
      <c r="G524">
        <v>137.80999800000001</v>
      </c>
      <c r="H524">
        <v>93.533996999999999</v>
      </c>
      <c r="I524">
        <v>135.88999899999999</v>
      </c>
      <c r="J524">
        <v>232.78999300000001</v>
      </c>
      <c r="K524">
        <v>58.860000999999997</v>
      </c>
      <c r="L524">
        <v>84.330001999999993</v>
      </c>
      <c r="M524">
        <v>85.839995999999999</v>
      </c>
      <c r="N524">
        <v>3283.66</v>
      </c>
      <c r="O524">
        <f t="shared" si="49"/>
        <v>2020</v>
      </c>
      <c r="P524">
        <f t="shared" si="50"/>
        <v>1</v>
      </c>
      <c r="Q524">
        <f t="shared" si="51"/>
        <v>30</v>
      </c>
    </row>
    <row r="525" spans="1:30" hidden="1" x14ac:dyDescent="0.3">
      <c r="A525" s="1">
        <v>43861</v>
      </c>
      <c r="B525">
        <v>77.377502000000007</v>
      </c>
      <c r="C525">
        <v>224.429993</v>
      </c>
      <c r="D525">
        <v>62.119999</v>
      </c>
      <c r="E525">
        <v>114.489998</v>
      </c>
      <c r="F525">
        <v>32.830002</v>
      </c>
      <c r="G525">
        <v>138.30999800000001</v>
      </c>
      <c r="H525">
        <v>100.435997</v>
      </c>
      <c r="I525">
        <v>132.36000100000001</v>
      </c>
      <c r="J525">
        <v>228.10000600000001</v>
      </c>
      <c r="K525">
        <v>58.400002000000001</v>
      </c>
      <c r="L525">
        <v>82.699996999999996</v>
      </c>
      <c r="M525">
        <v>84.830001999999993</v>
      </c>
      <c r="N525">
        <v>3225.52</v>
      </c>
      <c r="O525">
        <f t="shared" si="49"/>
        <v>2020</v>
      </c>
      <c r="P525">
        <f t="shared" si="50"/>
        <v>1</v>
      </c>
      <c r="Q525">
        <f t="shared" si="51"/>
        <v>31</v>
      </c>
    </row>
    <row r="526" spans="1:30" x14ac:dyDescent="0.3">
      <c r="A526" s="1">
        <v>43864</v>
      </c>
      <c r="B526">
        <v>77.165001000000004</v>
      </c>
      <c r="C526">
        <v>223.470001</v>
      </c>
      <c r="D526">
        <v>60.73</v>
      </c>
      <c r="E526">
        <v>114.269997</v>
      </c>
      <c r="F526">
        <v>32.970001000000003</v>
      </c>
      <c r="G526">
        <v>141.320007</v>
      </c>
      <c r="H526">
        <v>100.209999</v>
      </c>
      <c r="I526">
        <v>133.36999499999999</v>
      </c>
      <c r="J526">
        <v>231.53999300000001</v>
      </c>
      <c r="K526">
        <v>58.580002</v>
      </c>
      <c r="L526">
        <v>83</v>
      </c>
      <c r="M526">
        <v>86.010002</v>
      </c>
      <c r="N526">
        <v>3248.92</v>
      </c>
      <c r="O526">
        <f t="shared" si="49"/>
        <v>2020</v>
      </c>
      <c r="P526">
        <f t="shared" si="50"/>
        <v>2</v>
      </c>
      <c r="Q526">
        <f t="shared" si="51"/>
        <v>3</v>
      </c>
      <c r="R526">
        <f>B526</f>
        <v>77.165001000000004</v>
      </c>
      <c r="S526">
        <f t="shared" ref="S526:AB526" si="52">C526</f>
        <v>223.470001</v>
      </c>
      <c r="T526">
        <f t="shared" si="52"/>
        <v>60.73</v>
      </c>
      <c r="U526">
        <f t="shared" si="52"/>
        <v>114.269997</v>
      </c>
      <c r="V526">
        <f t="shared" si="52"/>
        <v>32.970001000000003</v>
      </c>
      <c r="W526">
        <f t="shared" si="52"/>
        <v>141.320007</v>
      </c>
      <c r="X526">
        <f t="shared" si="52"/>
        <v>100.209999</v>
      </c>
      <c r="Y526">
        <f t="shared" si="52"/>
        <v>133.36999499999999</v>
      </c>
      <c r="Z526">
        <f t="shared" si="52"/>
        <v>231.53999300000001</v>
      </c>
      <c r="AA526">
        <f t="shared" si="52"/>
        <v>58.580002</v>
      </c>
      <c r="AB526">
        <f t="shared" si="52"/>
        <v>83</v>
      </c>
      <c r="AC526">
        <f>M526</f>
        <v>86.010002</v>
      </c>
      <c r="AD526">
        <f>N526</f>
        <v>3248.92</v>
      </c>
    </row>
    <row r="527" spans="1:30" hidden="1" x14ac:dyDescent="0.3">
      <c r="A527" s="1">
        <v>43865</v>
      </c>
      <c r="B527">
        <v>79.712502000000001</v>
      </c>
      <c r="C527">
        <v>225.08000200000001</v>
      </c>
      <c r="D527">
        <v>59.970001000000003</v>
      </c>
      <c r="E527">
        <v>115.269997</v>
      </c>
      <c r="F527">
        <v>33.619999</v>
      </c>
      <c r="G527">
        <v>144.729996</v>
      </c>
      <c r="H527">
        <v>102.483498</v>
      </c>
      <c r="I527">
        <v>135.28999300000001</v>
      </c>
      <c r="J527">
        <v>235</v>
      </c>
      <c r="K527">
        <v>58.84</v>
      </c>
      <c r="L527">
        <v>83.599997999999999</v>
      </c>
      <c r="M527">
        <v>88.379997000000003</v>
      </c>
      <c r="N527">
        <v>3297.59</v>
      </c>
      <c r="O527">
        <f t="shared" si="49"/>
        <v>2020</v>
      </c>
      <c r="P527">
        <f t="shared" si="50"/>
        <v>2</v>
      </c>
      <c r="Q527">
        <f t="shared" si="51"/>
        <v>4</v>
      </c>
    </row>
    <row r="528" spans="1:30" hidden="1" x14ac:dyDescent="0.3">
      <c r="A528" s="1">
        <v>43866</v>
      </c>
      <c r="B528">
        <v>80.362503000000004</v>
      </c>
      <c r="C528">
        <v>228.64999399999999</v>
      </c>
      <c r="D528">
        <v>62.73</v>
      </c>
      <c r="E528">
        <v>116.80999799999999</v>
      </c>
      <c r="F528">
        <v>34.709999000000003</v>
      </c>
      <c r="G528">
        <v>141.36999499999999</v>
      </c>
      <c r="H528">
        <v>101.9935</v>
      </c>
      <c r="I528">
        <v>137.58999600000001</v>
      </c>
      <c r="J528">
        <v>238.11000100000001</v>
      </c>
      <c r="K528">
        <v>58.849997999999999</v>
      </c>
      <c r="L528">
        <v>83.940002000000007</v>
      </c>
      <c r="M528">
        <v>87.559997999999993</v>
      </c>
      <c r="N528">
        <v>3334.69</v>
      </c>
      <c r="O528">
        <f t="shared" si="49"/>
        <v>2020</v>
      </c>
      <c r="P528">
        <f t="shared" si="50"/>
        <v>2</v>
      </c>
      <c r="Q528">
        <f t="shared" si="51"/>
        <v>5</v>
      </c>
    </row>
    <row r="529" spans="1:17" hidden="1" x14ac:dyDescent="0.3">
      <c r="A529" s="1">
        <v>43867</v>
      </c>
      <c r="B529">
        <v>81.302498</v>
      </c>
      <c r="C529">
        <v>229.61000100000001</v>
      </c>
      <c r="D529">
        <v>61.880001</v>
      </c>
      <c r="E529">
        <v>116.30999799999999</v>
      </c>
      <c r="F529">
        <v>34.669998</v>
      </c>
      <c r="G529">
        <v>142.699997</v>
      </c>
      <c r="H529">
        <v>102.51149700000001</v>
      </c>
      <c r="I529">
        <v>137.61000100000001</v>
      </c>
      <c r="J529">
        <v>238.83999600000001</v>
      </c>
      <c r="K529">
        <v>58.990001999999997</v>
      </c>
      <c r="L529">
        <v>86.18</v>
      </c>
      <c r="M529">
        <v>86.150002000000001</v>
      </c>
      <c r="N529">
        <v>3345.78</v>
      </c>
      <c r="O529">
        <f t="shared" si="49"/>
        <v>2020</v>
      </c>
      <c r="P529">
        <f t="shared" si="50"/>
        <v>2</v>
      </c>
      <c r="Q529">
        <f t="shared" si="51"/>
        <v>6</v>
      </c>
    </row>
    <row r="530" spans="1:17" hidden="1" x14ac:dyDescent="0.3">
      <c r="A530" s="1">
        <v>43868</v>
      </c>
      <c r="B530">
        <v>80.007499999999993</v>
      </c>
      <c r="C530">
        <v>227.38000500000001</v>
      </c>
      <c r="D530">
        <v>61.470001000000003</v>
      </c>
      <c r="E530">
        <v>116.449997</v>
      </c>
      <c r="F530">
        <v>34.610000999999997</v>
      </c>
      <c r="G530">
        <v>141.020004</v>
      </c>
      <c r="H530">
        <v>103.96399700000001</v>
      </c>
      <c r="I530">
        <v>137.16999799999999</v>
      </c>
      <c r="J530">
        <v>237.300003</v>
      </c>
      <c r="K530">
        <v>59.189999</v>
      </c>
      <c r="L530">
        <v>87.449996999999996</v>
      </c>
      <c r="M530">
        <v>86.419998000000007</v>
      </c>
      <c r="N530">
        <v>3327.71</v>
      </c>
      <c r="O530">
        <f t="shared" si="49"/>
        <v>2020</v>
      </c>
      <c r="P530">
        <f t="shared" si="50"/>
        <v>2</v>
      </c>
      <c r="Q530">
        <f t="shared" si="51"/>
        <v>7</v>
      </c>
    </row>
    <row r="531" spans="1:17" hidden="1" x14ac:dyDescent="0.3">
      <c r="A531" s="1">
        <v>43871</v>
      </c>
      <c r="B531">
        <v>80.387496999999996</v>
      </c>
      <c r="C531">
        <v>227.11000100000001</v>
      </c>
      <c r="D531">
        <v>59.959999000000003</v>
      </c>
      <c r="E531">
        <v>115.25</v>
      </c>
      <c r="F531">
        <v>34.689999</v>
      </c>
      <c r="G531">
        <v>142.58999600000001</v>
      </c>
      <c r="H531">
        <v>106.695503</v>
      </c>
      <c r="I531">
        <v>137.740005</v>
      </c>
      <c r="J531">
        <v>240.61000100000001</v>
      </c>
      <c r="K531">
        <v>59.75</v>
      </c>
      <c r="L531">
        <v>88.75</v>
      </c>
      <c r="M531">
        <v>87.529999000000004</v>
      </c>
      <c r="N531">
        <v>3352.09</v>
      </c>
      <c r="O531">
        <f t="shared" si="49"/>
        <v>2020</v>
      </c>
      <c r="P531">
        <f t="shared" si="50"/>
        <v>2</v>
      </c>
      <c r="Q531">
        <f t="shared" si="51"/>
        <v>10</v>
      </c>
    </row>
    <row r="532" spans="1:17" hidden="1" x14ac:dyDescent="0.3">
      <c r="A532" s="1">
        <v>43872</v>
      </c>
      <c r="B532">
        <v>79.902495999999999</v>
      </c>
      <c r="C532">
        <v>227.33000200000001</v>
      </c>
      <c r="D532">
        <v>60.529998999999997</v>
      </c>
      <c r="E532">
        <v>115.400002</v>
      </c>
      <c r="F532">
        <v>34.770000000000003</v>
      </c>
      <c r="G532">
        <v>141.009995</v>
      </c>
      <c r="H532">
        <v>107.540001</v>
      </c>
      <c r="I532">
        <v>138</v>
      </c>
      <c r="J532">
        <v>241.63999899999999</v>
      </c>
      <c r="K532">
        <v>59.59</v>
      </c>
      <c r="L532">
        <v>89.440002000000007</v>
      </c>
      <c r="M532">
        <v>87.510002</v>
      </c>
      <c r="N532">
        <v>3357.75</v>
      </c>
      <c r="O532">
        <f t="shared" si="49"/>
        <v>2020</v>
      </c>
      <c r="P532">
        <f t="shared" si="50"/>
        <v>2</v>
      </c>
      <c r="Q532">
        <f t="shared" si="51"/>
        <v>11</v>
      </c>
    </row>
    <row r="533" spans="1:17" hidden="1" x14ac:dyDescent="0.3">
      <c r="A533" s="1">
        <v>43873</v>
      </c>
      <c r="B533">
        <v>81.800003000000004</v>
      </c>
      <c r="C533">
        <v>227.44000199999999</v>
      </c>
      <c r="D533">
        <v>61.27</v>
      </c>
      <c r="E533">
        <v>115.849998</v>
      </c>
      <c r="F533">
        <v>34.919998</v>
      </c>
      <c r="G533">
        <v>141.85000600000001</v>
      </c>
      <c r="H533">
        <v>108</v>
      </c>
      <c r="I533">
        <v>138</v>
      </c>
      <c r="J533">
        <v>241.58999600000001</v>
      </c>
      <c r="K533">
        <v>59.41</v>
      </c>
      <c r="L533">
        <v>87.900002000000001</v>
      </c>
      <c r="M533">
        <v>88.57</v>
      </c>
      <c r="N533">
        <v>3379.45</v>
      </c>
      <c r="O533">
        <f t="shared" si="49"/>
        <v>2020</v>
      </c>
      <c r="P533">
        <f t="shared" si="50"/>
        <v>2</v>
      </c>
      <c r="Q533">
        <f t="shared" si="51"/>
        <v>12</v>
      </c>
    </row>
    <row r="534" spans="1:17" hidden="1" x14ac:dyDescent="0.3">
      <c r="A534" s="1">
        <v>43874</v>
      </c>
      <c r="B534">
        <v>81.217499000000004</v>
      </c>
      <c r="C534">
        <v>226.470001</v>
      </c>
      <c r="D534">
        <v>60.93</v>
      </c>
      <c r="E534">
        <v>117.44000200000001</v>
      </c>
      <c r="F534">
        <v>34.909999999999997</v>
      </c>
      <c r="G534">
        <v>140.89999399999999</v>
      </c>
      <c r="H534">
        <v>107.4935</v>
      </c>
      <c r="I534">
        <v>137.88000500000001</v>
      </c>
      <c r="J534">
        <v>242.36000100000001</v>
      </c>
      <c r="K534">
        <v>59.610000999999997</v>
      </c>
      <c r="L534">
        <v>88.82</v>
      </c>
      <c r="M534">
        <v>89.93</v>
      </c>
      <c r="N534">
        <v>3373.94</v>
      </c>
      <c r="O534">
        <f t="shared" si="49"/>
        <v>2020</v>
      </c>
      <c r="P534">
        <f t="shared" si="50"/>
        <v>2</v>
      </c>
      <c r="Q534">
        <f t="shared" si="51"/>
        <v>13</v>
      </c>
    </row>
    <row r="535" spans="1:17" hidden="1" x14ac:dyDescent="0.3">
      <c r="A535" s="1">
        <v>43875</v>
      </c>
      <c r="B535">
        <v>81.237503000000004</v>
      </c>
      <c r="C535">
        <v>226.800003</v>
      </c>
      <c r="D535">
        <v>60.650002000000001</v>
      </c>
      <c r="E535">
        <v>117.889999</v>
      </c>
      <c r="F535">
        <v>34.849997999999999</v>
      </c>
      <c r="G535">
        <v>139.53999300000001</v>
      </c>
      <c r="H535">
        <v>106.7435</v>
      </c>
      <c r="I535">
        <v>137.46000699999999</v>
      </c>
      <c r="J535">
        <v>245.029999</v>
      </c>
      <c r="K535">
        <v>59.950001</v>
      </c>
      <c r="L535">
        <v>88.5</v>
      </c>
      <c r="M535">
        <v>89.279999000000004</v>
      </c>
      <c r="N535">
        <v>3380.16</v>
      </c>
      <c r="O535">
        <f t="shared" si="49"/>
        <v>2020</v>
      </c>
      <c r="P535">
        <f t="shared" si="50"/>
        <v>2</v>
      </c>
      <c r="Q535">
        <f t="shared" si="51"/>
        <v>14</v>
      </c>
    </row>
    <row r="536" spans="1:17" hidden="1" x14ac:dyDescent="0.3">
      <c r="A536" s="1">
        <v>43879</v>
      </c>
      <c r="B536">
        <v>79.75</v>
      </c>
      <c r="C536">
        <v>226.770004</v>
      </c>
      <c r="D536">
        <v>59.880001</v>
      </c>
      <c r="E536">
        <v>119.629997</v>
      </c>
      <c r="F536">
        <v>34.270000000000003</v>
      </c>
      <c r="G536">
        <v>139.13999899999999</v>
      </c>
      <c r="H536">
        <v>107.783501</v>
      </c>
      <c r="I536">
        <v>135.63999899999999</v>
      </c>
      <c r="J536">
        <v>243.94000199999999</v>
      </c>
      <c r="K536">
        <v>59.529998999999997</v>
      </c>
      <c r="L536">
        <v>87.440002000000007</v>
      </c>
      <c r="M536">
        <v>89.230002999999996</v>
      </c>
      <c r="N536">
        <v>3370.29</v>
      </c>
      <c r="O536">
        <f t="shared" si="49"/>
        <v>2020</v>
      </c>
      <c r="P536">
        <f t="shared" si="50"/>
        <v>2</v>
      </c>
      <c r="Q536">
        <f t="shared" si="51"/>
        <v>18</v>
      </c>
    </row>
    <row r="537" spans="1:17" hidden="1" x14ac:dyDescent="0.3">
      <c r="A537" s="1">
        <v>43880</v>
      </c>
      <c r="B537">
        <v>80.904999000000004</v>
      </c>
      <c r="C537">
        <v>229.240005</v>
      </c>
      <c r="D537">
        <v>60.34</v>
      </c>
      <c r="E537">
        <v>117.68</v>
      </c>
      <c r="F537">
        <v>34.720001000000003</v>
      </c>
      <c r="G537">
        <v>141.300003</v>
      </c>
      <c r="H537">
        <v>108.511002</v>
      </c>
      <c r="I537">
        <v>137.490005</v>
      </c>
      <c r="J537">
        <v>243.63999899999999</v>
      </c>
      <c r="K537">
        <v>59.77</v>
      </c>
      <c r="L537">
        <v>87.879997000000003</v>
      </c>
      <c r="M537">
        <v>90.139999000000003</v>
      </c>
      <c r="N537">
        <v>3386.15</v>
      </c>
      <c r="O537">
        <f t="shared" si="49"/>
        <v>2020</v>
      </c>
      <c r="P537">
        <f t="shared" si="50"/>
        <v>2</v>
      </c>
      <c r="Q537">
        <f t="shared" si="51"/>
        <v>19</v>
      </c>
    </row>
    <row r="538" spans="1:17" hidden="1" x14ac:dyDescent="0.3">
      <c r="A538" s="1">
        <v>43881</v>
      </c>
      <c r="B538">
        <v>80.074996999999996</v>
      </c>
      <c r="C538">
        <v>228.16999799999999</v>
      </c>
      <c r="D538">
        <v>59.860000999999997</v>
      </c>
      <c r="E538">
        <v>117.69000200000001</v>
      </c>
      <c r="F538">
        <v>34.849997999999999</v>
      </c>
      <c r="G538">
        <v>140.36999499999999</v>
      </c>
      <c r="H538">
        <v>107.654999</v>
      </c>
      <c r="I538">
        <v>137.490005</v>
      </c>
      <c r="J538">
        <v>247.020004</v>
      </c>
      <c r="K538">
        <v>59.720001000000003</v>
      </c>
      <c r="L538">
        <v>87.440002000000007</v>
      </c>
      <c r="M538">
        <v>88.599997999999999</v>
      </c>
      <c r="N538">
        <v>3373.23</v>
      </c>
      <c r="O538">
        <f t="shared" si="49"/>
        <v>2020</v>
      </c>
      <c r="P538">
        <f t="shared" si="50"/>
        <v>2</v>
      </c>
      <c r="Q538">
        <f t="shared" si="51"/>
        <v>20</v>
      </c>
    </row>
    <row r="539" spans="1:17" hidden="1" x14ac:dyDescent="0.3">
      <c r="A539" s="1">
        <v>43882</v>
      </c>
      <c r="B539">
        <v>78.262496999999996</v>
      </c>
      <c r="C539">
        <v>229.33000200000001</v>
      </c>
      <c r="D539">
        <v>59.130001</v>
      </c>
      <c r="E539">
        <v>118.58000199999999</v>
      </c>
      <c r="F539">
        <v>34.360000999999997</v>
      </c>
      <c r="G539">
        <v>138.970001</v>
      </c>
      <c r="H539">
        <v>104.7985</v>
      </c>
      <c r="I539">
        <v>135.80999800000001</v>
      </c>
      <c r="J539">
        <v>245.33999600000001</v>
      </c>
      <c r="K539">
        <v>60.130001</v>
      </c>
      <c r="L539">
        <v>89.639999000000003</v>
      </c>
      <c r="M539">
        <v>87.360000999999997</v>
      </c>
      <c r="N539">
        <v>3337.75</v>
      </c>
      <c r="O539">
        <f t="shared" si="49"/>
        <v>2020</v>
      </c>
      <c r="P539">
        <f t="shared" si="50"/>
        <v>2</v>
      </c>
      <c r="Q539">
        <f t="shared" si="51"/>
        <v>21</v>
      </c>
    </row>
    <row r="540" spans="1:17" hidden="1" x14ac:dyDescent="0.3">
      <c r="A540" s="1">
        <v>43885</v>
      </c>
      <c r="B540">
        <v>74.544998000000007</v>
      </c>
      <c r="C540">
        <v>221.69000199999999</v>
      </c>
      <c r="D540">
        <v>56.360000999999997</v>
      </c>
      <c r="E540">
        <v>116.32</v>
      </c>
      <c r="F540">
        <v>32.729999999999997</v>
      </c>
      <c r="G540">
        <v>133.009995</v>
      </c>
      <c r="H540">
        <v>100.4645</v>
      </c>
      <c r="I540">
        <v>132.16000399999999</v>
      </c>
      <c r="J540">
        <v>239.699997</v>
      </c>
      <c r="K540">
        <v>58.650002000000001</v>
      </c>
      <c r="L540">
        <v>85.57</v>
      </c>
      <c r="M540">
        <v>84.519997000000004</v>
      </c>
      <c r="N540">
        <v>3225.89</v>
      </c>
      <c r="O540">
        <f t="shared" si="49"/>
        <v>2020</v>
      </c>
      <c r="P540">
        <f t="shared" si="50"/>
        <v>2</v>
      </c>
      <c r="Q540">
        <f t="shared" si="51"/>
        <v>24</v>
      </c>
    </row>
    <row r="541" spans="1:17" hidden="1" x14ac:dyDescent="0.3">
      <c r="A541" s="1">
        <v>43886</v>
      </c>
      <c r="B541">
        <v>72.019997000000004</v>
      </c>
      <c r="C541">
        <v>218.050003</v>
      </c>
      <c r="D541">
        <v>54.200001</v>
      </c>
      <c r="E541">
        <v>114.389999</v>
      </c>
      <c r="F541">
        <v>31.08</v>
      </c>
      <c r="G541">
        <v>128.19000199999999</v>
      </c>
      <c r="H541">
        <v>98.637000999999998</v>
      </c>
      <c r="I541">
        <v>126.260002</v>
      </c>
      <c r="J541">
        <v>237.38000500000001</v>
      </c>
      <c r="K541">
        <v>57.82</v>
      </c>
      <c r="L541">
        <v>85</v>
      </c>
      <c r="M541">
        <v>82.190002000000007</v>
      </c>
      <c r="N541">
        <v>3128.21</v>
      </c>
      <c r="O541">
        <f t="shared" si="49"/>
        <v>2020</v>
      </c>
      <c r="P541">
        <f t="shared" si="50"/>
        <v>2</v>
      </c>
      <c r="Q541">
        <f t="shared" si="51"/>
        <v>25</v>
      </c>
    </row>
    <row r="542" spans="1:17" hidden="1" x14ac:dyDescent="0.3">
      <c r="A542" s="1">
        <v>43887</v>
      </c>
      <c r="B542">
        <v>73.162497999999999</v>
      </c>
      <c r="C542">
        <v>216.05999800000001</v>
      </c>
      <c r="D542">
        <v>53.009998000000003</v>
      </c>
      <c r="E542">
        <v>113.779999</v>
      </c>
      <c r="F542">
        <v>30.629999000000002</v>
      </c>
      <c r="G542">
        <v>123.360001</v>
      </c>
      <c r="H542">
        <v>98.979500000000002</v>
      </c>
      <c r="I542">
        <v>126.639999</v>
      </c>
      <c r="J542">
        <v>235.279999</v>
      </c>
      <c r="K542">
        <v>57.599997999999999</v>
      </c>
      <c r="L542">
        <v>86.25</v>
      </c>
      <c r="M542">
        <v>80.669998000000007</v>
      </c>
      <c r="N542">
        <v>3116.39</v>
      </c>
      <c r="O542">
        <f t="shared" si="49"/>
        <v>2020</v>
      </c>
      <c r="P542">
        <f t="shared" si="50"/>
        <v>2</v>
      </c>
      <c r="Q542">
        <f t="shared" si="51"/>
        <v>26</v>
      </c>
    </row>
    <row r="543" spans="1:17" hidden="1" x14ac:dyDescent="0.3">
      <c r="A543" s="1">
        <v>43888</v>
      </c>
      <c r="B543">
        <v>68.379997000000003</v>
      </c>
      <c r="C543">
        <v>207.66999799999999</v>
      </c>
      <c r="D543">
        <v>49.82</v>
      </c>
      <c r="E543">
        <v>110.400002</v>
      </c>
      <c r="F543">
        <v>29.129999000000002</v>
      </c>
      <c r="G543">
        <v>118.040001</v>
      </c>
      <c r="H543">
        <v>94.214995999999999</v>
      </c>
      <c r="I543">
        <v>121.370003</v>
      </c>
      <c r="J543">
        <v>224.729996</v>
      </c>
      <c r="K543">
        <v>54.93</v>
      </c>
      <c r="L543">
        <v>83.07</v>
      </c>
      <c r="M543">
        <v>78.290001000000004</v>
      </c>
      <c r="N543">
        <v>2978.76</v>
      </c>
      <c r="O543">
        <f t="shared" si="49"/>
        <v>2020</v>
      </c>
      <c r="P543">
        <f t="shared" si="50"/>
        <v>2</v>
      </c>
      <c r="Q543">
        <f t="shared" si="51"/>
        <v>27</v>
      </c>
    </row>
    <row r="544" spans="1:17" hidden="1" x14ac:dyDescent="0.3">
      <c r="A544" s="1">
        <v>43889</v>
      </c>
      <c r="B544">
        <v>68.339995999999999</v>
      </c>
      <c r="C544">
        <v>206.33999600000001</v>
      </c>
      <c r="D544">
        <v>51.439999</v>
      </c>
      <c r="E544">
        <v>107.68</v>
      </c>
      <c r="F544">
        <v>28.5</v>
      </c>
      <c r="G544">
        <v>117.650002</v>
      </c>
      <c r="H544">
        <v>94.1875</v>
      </c>
      <c r="I544">
        <v>116.110001</v>
      </c>
      <c r="J544">
        <v>217.83999600000001</v>
      </c>
      <c r="K544">
        <v>53.490001999999997</v>
      </c>
      <c r="L544">
        <v>81.870002999999997</v>
      </c>
      <c r="M544">
        <v>78.430000000000007</v>
      </c>
      <c r="N544">
        <v>2954.22</v>
      </c>
      <c r="O544">
        <f t="shared" si="49"/>
        <v>2020</v>
      </c>
      <c r="P544">
        <f t="shared" si="50"/>
        <v>2</v>
      </c>
      <c r="Q544">
        <f t="shared" si="51"/>
        <v>28</v>
      </c>
    </row>
    <row r="545" spans="1:30" x14ac:dyDescent="0.3">
      <c r="A545" s="1">
        <v>43892</v>
      </c>
      <c r="B545">
        <v>74.702499000000003</v>
      </c>
      <c r="C545">
        <v>217.63000500000001</v>
      </c>
      <c r="D545">
        <v>53.880001</v>
      </c>
      <c r="E545">
        <v>115.879997</v>
      </c>
      <c r="F545">
        <v>29.370000999999998</v>
      </c>
      <c r="G545">
        <v>119.980003</v>
      </c>
      <c r="H545">
        <v>97.697502</v>
      </c>
      <c r="I545">
        <v>121.519997</v>
      </c>
      <c r="J545">
        <v>229.94000199999999</v>
      </c>
      <c r="K545">
        <v>55.919998</v>
      </c>
      <c r="L545">
        <v>84.970000999999996</v>
      </c>
      <c r="M545">
        <v>82.379997000000003</v>
      </c>
      <c r="N545">
        <v>3090.23</v>
      </c>
      <c r="O545">
        <f t="shared" si="49"/>
        <v>2020</v>
      </c>
      <c r="P545">
        <f t="shared" si="50"/>
        <v>3</v>
      </c>
      <c r="Q545">
        <f t="shared" si="51"/>
        <v>2</v>
      </c>
      <c r="R545">
        <f>B545</f>
        <v>74.702499000000003</v>
      </c>
      <c r="S545">
        <f t="shared" ref="S545:AB545" si="53">C545</f>
        <v>217.63000500000001</v>
      </c>
      <c r="T545">
        <f t="shared" si="53"/>
        <v>53.880001</v>
      </c>
      <c r="U545">
        <f t="shared" si="53"/>
        <v>115.879997</v>
      </c>
      <c r="V545">
        <f t="shared" si="53"/>
        <v>29.370000999999998</v>
      </c>
      <c r="W545">
        <f t="shared" si="53"/>
        <v>119.980003</v>
      </c>
      <c r="X545">
        <f t="shared" si="53"/>
        <v>97.697502</v>
      </c>
      <c r="Y545">
        <f t="shared" si="53"/>
        <v>121.519997</v>
      </c>
      <c r="Z545">
        <f t="shared" si="53"/>
        <v>229.94000199999999</v>
      </c>
      <c r="AA545">
        <f t="shared" si="53"/>
        <v>55.919998</v>
      </c>
      <c r="AB545">
        <f t="shared" si="53"/>
        <v>84.970000999999996</v>
      </c>
      <c r="AC545">
        <f>M545</f>
        <v>82.379997000000003</v>
      </c>
      <c r="AD545">
        <f>N545</f>
        <v>3090.23</v>
      </c>
    </row>
    <row r="546" spans="1:30" hidden="1" x14ac:dyDescent="0.3">
      <c r="A546" s="1">
        <v>43893</v>
      </c>
      <c r="B546">
        <v>72.330001999999993</v>
      </c>
      <c r="C546">
        <v>208.80999800000001</v>
      </c>
      <c r="D546">
        <v>51.299999</v>
      </c>
      <c r="E546">
        <v>112.910004</v>
      </c>
      <c r="F546">
        <v>27.75</v>
      </c>
      <c r="G546">
        <v>116.449997</v>
      </c>
      <c r="H546">
        <v>95.449500999999998</v>
      </c>
      <c r="I546">
        <v>116.959999</v>
      </c>
      <c r="J546">
        <v>227.94000199999999</v>
      </c>
      <c r="K546">
        <v>56.060001</v>
      </c>
      <c r="L546">
        <v>83.5</v>
      </c>
      <c r="M546">
        <v>78.599997999999999</v>
      </c>
      <c r="N546">
        <v>3003.37</v>
      </c>
      <c r="O546">
        <f t="shared" si="49"/>
        <v>2020</v>
      </c>
      <c r="P546">
        <f t="shared" si="50"/>
        <v>3</v>
      </c>
      <c r="Q546">
        <f t="shared" si="51"/>
        <v>3</v>
      </c>
    </row>
    <row r="547" spans="1:30" hidden="1" x14ac:dyDescent="0.3">
      <c r="A547" s="1">
        <v>43894</v>
      </c>
      <c r="B547">
        <v>75.684997999999993</v>
      </c>
      <c r="C547">
        <v>217.86000100000001</v>
      </c>
      <c r="D547">
        <v>52.419998</v>
      </c>
      <c r="E547">
        <v>116.769997</v>
      </c>
      <c r="F547">
        <v>28.389999</v>
      </c>
      <c r="G547">
        <v>119.18</v>
      </c>
      <c r="H547">
        <v>98.791495999999995</v>
      </c>
      <c r="I547">
        <v>119.849998</v>
      </c>
      <c r="J547">
        <v>241.08000200000001</v>
      </c>
      <c r="K547">
        <v>58.919998</v>
      </c>
      <c r="L547">
        <v>88.739998</v>
      </c>
      <c r="M547">
        <v>79.669998000000007</v>
      </c>
      <c r="N547">
        <v>3130.12</v>
      </c>
      <c r="O547">
        <f t="shared" si="49"/>
        <v>2020</v>
      </c>
      <c r="P547">
        <f t="shared" si="50"/>
        <v>3</v>
      </c>
      <c r="Q547">
        <f t="shared" si="51"/>
        <v>4</v>
      </c>
    </row>
    <row r="548" spans="1:30" hidden="1" x14ac:dyDescent="0.3">
      <c r="A548" s="1">
        <v>43895</v>
      </c>
      <c r="B548">
        <v>73.230002999999996</v>
      </c>
      <c r="C548">
        <v>208.96000699999999</v>
      </c>
      <c r="D548">
        <v>50.110000999999997</v>
      </c>
      <c r="E548">
        <v>115.91999800000001</v>
      </c>
      <c r="F548">
        <v>26.780000999999999</v>
      </c>
      <c r="G548">
        <v>113.980003</v>
      </c>
      <c r="H548">
        <v>96.201499999999996</v>
      </c>
      <c r="I548">
        <v>113.970001</v>
      </c>
      <c r="J548">
        <v>234.80999800000001</v>
      </c>
      <c r="K548">
        <v>56.740001999999997</v>
      </c>
      <c r="L548">
        <v>87.860000999999997</v>
      </c>
      <c r="M548">
        <v>76.190002000000007</v>
      </c>
      <c r="N548">
        <v>3023.94</v>
      </c>
      <c r="O548">
        <f t="shared" si="49"/>
        <v>2020</v>
      </c>
      <c r="P548">
        <f t="shared" si="50"/>
        <v>3</v>
      </c>
      <c r="Q548">
        <f t="shared" si="51"/>
        <v>5</v>
      </c>
    </row>
    <row r="549" spans="1:30" hidden="1" x14ac:dyDescent="0.3">
      <c r="A549" s="1">
        <v>43896</v>
      </c>
      <c r="B549">
        <v>72.257499999999993</v>
      </c>
      <c r="C549">
        <v>205.979996</v>
      </c>
      <c r="D549">
        <v>47.689999</v>
      </c>
      <c r="E549">
        <v>117.230003</v>
      </c>
      <c r="F549">
        <v>25.709999</v>
      </c>
      <c r="G549">
        <v>115.269997</v>
      </c>
      <c r="H549">
        <v>95.054496999999998</v>
      </c>
      <c r="I549">
        <v>108.08000199999999</v>
      </c>
      <c r="J549">
        <v>228.509995</v>
      </c>
      <c r="K549">
        <v>55.259998000000003</v>
      </c>
      <c r="L549">
        <v>87.269997000000004</v>
      </c>
      <c r="M549">
        <v>75.339995999999999</v>
      </c>
      <c r="N549">
        <v>2972.37</v>
      </c>
      <c r="O549">
        <f t="shared" si="49"/>
        <v>2020</v>
      </c>
      <c r="P549">
        <f t="shared" si="50"/>
        <v>3</v>
      </c>
      <c r="Q549">
        <f t="shared" si="51"/>
        <v>6</v>
      </c>
    </row>
    <row r="550" spans="1:30" hidden="1" x14ac:dyDescent="0.3">
      <c r="A550" s="1">
        <v>43899</v>
      </c>
      <c r="B550">
        <v>66.542502999999996</v>
      </c>
      <c r="C550">
        <v>193.13000500000001</v>
      </c>
      <c r="D550">
        <v>41.860000999999997</v>
      </c>
      <c r="E550">
        <v>117.160004</v>
      </c>
      <c r="F550">
        <v>21.93</v>
      </c>
      <c r="G550">
        <v>104.349998</v>
      </c>
      <c r="H550">
        <v>90.030501999999998</v>
      </c>
      <c r="I550">
        <v>93.440002000000007</v>
      </c>
      <c r="J550">
        <v>210.46000699999999</v>
      </c>
      <c r="K550">
        <v>51.860000999999997</v>
      </c>
      <c r="L550">
        <v>81.629997000000003</v>
      </c>
      <c r="M550">
        <v>70.830001999999993</v>
      </c>
      <c r="N550">
        <v>2746.56</v>
      </c>
      <c r="O550">
        <f t="shared" si="49"/>
        <v>2020</v>
      </c>
      <c r="P550">
        <f t="shared" si="50"/>
        <v>3</v>
      </c>
      <c r="Q550">
        <f t="shared" si="51"/>
        <v>9</v>
      </c>
    </row>
    <row r="551" spans="1:30" hidden="1" x14ac:dyDescent="0.3">
      <c r="A551" s="1">
        <v>43900</v>
      </c>
      <c r="B551">
        <v>71.334998999999996</v>
      </c>
      <c r="C551">
        <v>202.729996</v>
      </c>
      <c r="D551">
        <v>43.41</v>
      </c>
      <c r="E551">
        <v>119.790001</v>
      </c>
      <c r="F551">
        <v>23.610001</v>
      </c>
      <c r="G551">
        <v>111.459999</v>
      </c>
      <c r="H551">
        <v>94.591003000000001</v>
      </c>
      <c r="I551">
        <v>100.699997</v>
      </c>
      <c r="J551">
        <v>225.699997</v>
      </c>
      <c r="K551">
        <v>53.66</v>
      </c>
      <c r="L551">
        <v>84.730002999999996</v>
      </c>
      <c r="M551">
        <v>74.870002999999997</v>
      </c>
      <c r="N551">
        <v>2882.23</v>
      </c>
      <c r="O551">
        <f t="shared" si="49"/>
        <v>2020</v>
      </c>
      <c r="P551">
        <f t="shared" si="50"/>
        <v>3</v>
      </c>
      <c r="Q551">
        <f t="shared" si="51"/>
        <v>10</v>
      </c>
    </row>
    <row r="552" spans="1:30" hidden="1" x14ac:dyDescent="0.3">
      <c r="A552" s="1">
        <v>43901</v>
      </c>
      <c r="B552">
        <v>68.857498000000007</v>
      </c>
      <c r="C552">
        <v>194.63999899999999</v>
      </c>
      <c r="D552">
        <v>41.98</v>
      </c>
      <c r="E552">
        <v>114.43</v>
      </c>
      <c r="F552">
        <v>22.67</v>
      </c>
      <c r="G552">
        <v>105.510002</v>
      </c>
      <c r="H552">
        <v>91.042998999999995</v>
      </c>
      <c r="I552">
        <v>95.959998999999996</v>
      </c>
      <c r="J552">
        <v>212.88999899999999</v>
      </c>
      <c r="K552">
        <v>52.209999000000003</v>
      </c>
      <c r="L552">
        <v>79.839995999999999</v>
      </c>
      <c r="M552">
        <v>68.300003000000004</v>
      </c>
      <c r="N552">
        <v>2741.38</v>
      </c>
      <c r="O552">
        <f t="shared" si="49"/>
        <v>2020</v>
      </c>
      <c r="P552">
        <f t="shared" si="50"/>
        <v>3</v>
      </c>
      <c r="Q552">
        <f t="shared" si="51"/>
        <v>11</v>
      </c>
    </row>
    <row r="553" spans="1:30" hidden="1" x14ac:dyDescent="0.3">
      <c r="A553" s="1">
        <v>43902</v>
      </c>
      <c r="B553">
        <v>62.057499</v>
      </c>
      <c r="C553">
        <v>175.970001</v>
      </c>
      <c r="D553">
        <v>37.18</v>
      </c>
      <c r="E553">
        <v>104.050003</v>
      </c>
      <c r="F553">
        <v>20.51</v>
      </c>
      <c r="G553">
        <v>91.809997999999993</v>
      </c>
      <c r="H553">
        <v>83.830498000000006</v>
      </c>
      <c r="I553">
        <v>88.050003000000004</v>
      </c>
      <c r="J553">
        <v>190.58999600000001</v>
      </c>
      <c r="K553">
        <v>47.16</v>
      </c>
      <c r="L553">
        <v>72.25</v>
      </c>
      <c r="M553">
        <v>62.099997999999999</v>
      </c>
      <c r="N553">
        <v>2480.64</v>
      </c>
      <c r="O553">
        <f t="shared" si="49"/>
        <v>2020</v>
      </c>
      <c r="P553">
        <f t="shared" si="50"/>
        <v>3</v>
      </c>
      <c r="Q553">
        <f t="shared" si="51"/>
        <v>12</v>
      </c>
    </row>
    <row r="554" spans="1:30" hidden="1" x14ac:dyDescent="0.3">
      <c r="A554" s="1">
        <v>43903</v>
      </c>
      <c r="B554">
        <v>69.492500000000007</v>
      </c>
      <c r="C554">
        <v>196.39999399999999</v>
      </c>
      <c r="D554">
        <v>38.119999</v>
      </c>
      <c r="E554">
        <v>114.099998</v>
      </c>
      <c r="F554">
        <v>24.16</v>
      </c>
      <c r="G554">
        <v>102.519997</v>
      </c>
      <c r="H554">
        <v>89.25</v>
      </c>
      <c r="I554">
        <v>103.910004</v>
      </c>
      <c r="J554">
        <v>205.66999799999999</v>
      </c>
      <c r="K554">
        <v>48.470001000000003</v>
      </c>
      <c r="L554">
        <v>79.5</v>
      </c>
      <c r="M554">
        <v>69.919998000000007</v>
      </c>
      <c r="N554">
        <v>2711.02</v>
      </c>
      <c r="O554">
        <f t="shared" si="49"/>
        <v>2020</v>
      </c>
      <c r="P554">
        <f t="shared" si="50"/>
        <v>3</v>
      </c>
      <c r="Q554">
        <f t="shared" si="51"/>
        <v>13</v>
      </c>
    </row>
    <row r="555" spans="1:30" hidden="1" x14ac:dyDescent="0.3">
      <c r="A555" s="1">
        <v>43906</v>
      </c>
      <c r="B555">
        <v>60.552501999999997</v>
      </c>
      <c r="C555">
        <v>177.770004</v>
      </c>
      <c r="D555">
        <v>34.490001999999997</v>
      </c>
      <c r="E555">
        <v>106.760002</v>
      </c>
      <c r="F555">
        <v>20.440000999999999</v>
      </c>
      <c r="G555">
        <v>95.010002</v>
      </c>
      <c r="H555">
        <v>84.457497000000004</v>
      </c>
      <c r="I555">
        <v>88.360000999999997</v>
      </c>
      <c r="J555">
        <v>164.96000699999999</v>
      </c>
      <c r="K555">
        <v>45.259998000000003</v>
      </c>
      <c r="L555">
        <v>69.599997999999999</v>
      </c>
      <c r="M555">
        <v>58.59</v>
      </c>
      <c r="N555">
        <v>2386.13</v>
      </c>
      <c r="O555">
        <f t="shared" si="49"/>
        <v>2020</v>
      </c>
      <c r="P555">
        <f t="shared" si="50"/>
        <v>3</v>
      </c>
      <c r="Q555">
        <f t="shared" si="51"/>
        <v>16</v>
      </c>
    </row>
    <row r="556" spans="1:30" hidden="1" x14ac:dyDescent="0.3">
      <c r="A556" s="1">
        <v>43907</v>
      </c>
      <c r="B556">
        <v>63.215000000000003</v>
      </c>
      <c r="C556">
        <v>187.60000600000001</v>
      </c>
      <c r="D556">
        <v>36.810001</v>
      </c>
      <c r="E556">
        <v>119.260002</v>
      </c>
      <c r="F556">
        <v>21.98</v>
      </c>
      <c r="G556">
        <v>93.529999000000004</v>
      </c>
      <c r="H556">
        <v>90.391998000000001</v>
      </c>
      <c r="I556">
        <v>93.760002</v>
      </c>
      <c r="J556">
        <v>173.63999899999999</v>
      </c>
      <c r="K556">
        <v>47.18</v>
      </c>
      <c r="L556">
        <v>73.989998</v>
      </c>
      <c r="M556">
        <v>58.98</v>
      </c>
      <c r="N556">
        <v>2529.19</v>
      </c>
      <c r="O556">
        <f t="shared" si="49"/>
        <v>2020</v>
      </c>
      <c r="P556">
        <f t="shared" si="50"/>
        <v>3</v>
      </c>
      <c r="Q556">
        <f t="shared" si="51"/>
        <v>17</v>
      </c>
    </row>
    <row r="557" spans="1:30" hidden="1" x14ac:dyDescent="0.3">
      <c r="A557" s="1">
        <v>43908</v>
      </c>
      <c r="B557">
        <v>61.667499999999997</v>
      </c>
      <c r="C557">
        <v>172.44000199999999</v>
      </c>
      <c r="D557">
        <v>33.119999</v>
      </c>
      <c r="E557">
        <v>122.58000199999999</v>
      </c>
      <c r="F557">
        <v>20.790001</v>
      </c>
      <c r="G557">
        <v>88.800003000000004</v>
      </c>
      <c r="H557">
        <v>91.5</v>
      </c>
      <c r="I557">
        <v>83.889999000000003</v>
      </c>
      <c r="J557">
        <v>155.63000500000001</v>
      </c>
      <c r="K557">
        <v>44.849997999999999</v>
      </c>
      <c r="L557">
        <v>64.910004000000001</v>
      </c>
      <c r="M557">
        <v>56.330002</v>
      </c>
      <c r="N557">
        <v>2398.1</v>
      </c>
      <c r="O557">
        <f t="shared" si="49"/>
        <v>2020</v>
      </c>
      <c r="P557">
        <f t="shared" si="50"/>
        <v>3</v>
      </c>
      <c r="Q557">
        <f t="shared" si="51"/>
        <v>18</v>
      </c>
    </row>
    <row r="558" spans="1:30" hidden="1" x14ac:dyDescent="0.3">
      <c r="A558" s="1">
        <v>43909</v>
      </c>
      <c r="B558">
        <v>61.195</v>
      </c>
      <c r="C558">
        <v>174.679993</v>
      </c>
      <c r="D558">
        <v>34.43</v>
      </c>
      <c r="E558">
        <v>119.449997</v>
      </c>
      <c r="F558">
        <v>21.200001</v>
      </c>
      <c r="G558">
        <v>94.93</v>
      </c>
      <c r="H558">
        <v>94.046501000000006</v>
      </c>
      <c r="I558">
        <v>85.300003000000004</v>
      </c>
      <c r="J558">
        <v>161.13000500000001</v>
      </c>
      <c r="K558">
        <v>41.830002</v>
      </c>
      <c r="L558">
        <v>66.430000000000007</v>
      </c>
      <c r="M558">
        <v>61.41</v>
      </c>
      <c r="N558">
        <v>2409.39</v>
      </c>
      <c r="O558">
        <f t="shared" si="49"/>
        <v>2020</v>
      </c>
      <c r="P558">
        <f t="shared" si="50"/>
        <v>3</v>
      </c>
      <c r="Q558">
        <f t="shared" si="51"/>
        <v>19</v>
      </c>
    </row>
    <row r="559" spans="1:30" hidden="1" x14ac:dyDescent="0.3">
      <c r="A559" s="1">
        <v>43910</v>
      </c>
      <c r="B559">
        <v>57.310001</v>
      </c>
      <c r="C559">
        <v>170.05999800000001</v>
      </c>
      <c r="D559">
        <v>32.740001999999997</v>
      </c>
      <c r="E559">
        <v>113.970001</v>
      </c>
      <c r="F559">
        <v>19.670000000000002</v>
      </c>
      <c r="G559">
        <v>85.980002999999996</v>
      </c>
      <c r="H559">
        <v>92.304496999999998</v>
      </c>
      <c r="I559">
        <v>83.5</v>
      </c>
      <c r="J559">
        <v>152.14999399999999</v>
      </c>
      <c r="K559">
        <v>38.299999</v>
      </c>
      <c r="L559">
        <v>61.09</v>
      </c>
      <c r="M559">
        <v>58.029998999999997</v>
      </c>
      <c r="N559">
        <v>2304.92</v>
      </c>
      <c r="O559">
        <f t="shared" si="49"/>
        <v>2020</v>
      </c>
      <c r="P559">
        <f t="shared" si="50"/>
        <v>3</v>
      </c>
      <c r="Q559">
        <f t="shared" si="51"/>
        <v>20</v>
      </c>
    </row>
    <row r="560" spans="1:30" hidden="1" x14ac:dyDescent="0.3">
      <c r="A560" s="1">
        <v>43913</v>
      </c>
      <c r="B560">
        <v>56.092498999999997</v>
      </c>
      <c r="C560">
        <v>162.13000500000001</v>
      </c>
      <c r="D560">
        <v>31.450001</v>
      </c>
      <c r="E560">
        <v>114.279999</v>
      </c>
      <c r="F560">
        <v>18.079999999999998</v>
      </c>
      <c r="G560">
        <v>85.760002</v>
      </c>
      <c r="H560">
        <v>95.141502000000003</v>
      </c>
      <c r="I560">
        <v>79.029999000000004</v>
      </c>
      <c r="J560">
        <v>162.38999899999999</v>
      </c>
      <c r="K560">
        <v>37.560001</v>
      </c>
      <c r="L560">
        <v>59.98</v>
      </c>
      <c r="M560">
        <v>56.549999</v>
      </c>
      <c r="N560">
        <v>2237.4</v>
      </c>
      <c r="O560">
        <f t="shared" si="49"/>
        <v>2020</v>
      </c>
      <c r="P560">
        <f t="shared" si="50"/>
        <v>3</v>
      </c>
      <c r="Q560">
        <f t="shared" si="51"/>
        <v>23</v>
      </c>
    </row>
    <row r="561" spans="1:30" hidden="1" x14ac:dyDescent="0.3">
      <c r="A561" s="1">
        <v>43914</v>
      </c>
      <c r="B561">
        <v>61.720001000000003</v>
      </c>
      <c r="C561">
        <v>178.199997</v>
      </c>
      <c r="D561">
        <v>35.439999</v>
      </c>
      <c r="E561">
        <v>115.029999</v>
      </c>
      <c r="F561">
        <v>21.030000999999999</v>
      </c>
      <c r="G561">
        <v>98.120002999999997</v>
      </c>
      <c r="H561">
        <v>97.004997000000003</v>
      </c>
      <c r="I561">
        <v>88.43</v>
      </c>
      <c r="J561">
        <v>184.720001</v>
      </c>
      <c r="K561">
        <v>39.450001</v>
      </c>
      <c r="L561">
        <v>63.599997999999999</v>
      </c>
      <c r="M561">
        <v>64.879997000000003</v>
      </c>
      <c r="N561">
        <v>2447.33</v>
      </c>
      <c r="O561">
        <f t="shared" si="49"/>
        <v>2020</v>
      </c>
      <c r="P561">
        <f t="shared" si="50"/>
        <v>3</v>
      </c>
      <c r="Q561">
        <f t="shared" si="51"/>
        <v>24</v>
      </c>
    </row>
    <row r="562" spans="1:30" hidden="1" x14ac:dyDescent="0.3">
      <c r="A562" s="1">
        <v>43915</v>
      </c>
      <c r="B562">
        <v>61.380001</v>
      </c>
      <c r="C562">
        <v>180.470001</v>
      </c>
      <c r="D562">
        <v>37.290000999999997</v>
      </c>
      <c r="E562">
        <v>109.400002</v>
      </c>
      <c r="F562">
        <v>21.1</v>
      </c>
      <c r="G562">
        <v>100.730003</v>
      </c>
      <c r="H562">
        <v>94.292000000000002</v>
      </c>
      <c r="I562">
        <v>91.730002999999996</v>
      </c>
      <c r="J562">
        <v>181.759995</v>
      </c>
      <c r="K562">
        <v>41.610000999999997</v>
      </c>
      <c r="L562">
        <v>66.069999999999993</v>
      </c>
      <c r="M562">
        <v>65.809997999999993</v>
      </c>
      <c r="N562">
        <v>2475.56</v>
      </c>
      <c r="O562">
        <f t="shared" si="49"/>
        <v>2020</v>
      </c>
      <c r="P562">
        <f t="shared" si="50"/>
        <v>3</v>
      </c>
      <c r="Q562">
        <f t="shared" si="51"/>
        <v>25</v>
      </c>
    </row>
    <row r="563" spans="1:30" hidden="1" x14ac:dyDescent="0.3">
      <c r="A563" s="1">
        <v>43916</v>
      </c>
      <c r="B563">
        <v>64.610000999999997</v>
      </c>
      <c r="C563">
        <v>183.89999399999999</v>
      </c>
      <c r="D563">
        <v>38.82</v>
      </c>
      <c r="E563">
        <v>109.82</v>
      </c>
      <c r="F563">
        <v>22.719999000000001</v>
      </c>
      <c r="G563">
        <v>105.360001</v>
      </c>
      <c r="H563">
        <v>97.774497999999994</v>
      </c>
      <c r="I563">
        <v>98.120002999999997</v>
      </c>
      <c r="J563">
        <v>195.21000699999999</v>
      </c>
      <c r="K563">
        <v>44.290000999999997</v>
      </c>
      <c r="L563">
        <v>71.160004000000001</v>
      </c>
      <c r="M563">
        <v>69.900002000000001</v>
      </c>
      <c r="N563">
        <v>2630.07</v>
      </c>
      <c r="O563">
        <f t="shared" si="49"/>
        <v>2020</v>
      </c>
      <c r="P563">
        <f t="shared" si="50"/>
        <v>3</v>
      </c>
      <c r="Q563">
        <f t="shared" si="51"/>
        <v>26</v>
      </c>
    </row>
    <row r="564" spans="1:30" hidden="1" x14ac:dyDescent="0.3">
      <c r="A564" s="1">
        <v>43917</v>
      </c>
      <c r="B564">
        <v>61.935001</v>
      </c>
      <c r="C564">
        <v>179.66000399999999</v>
      </c>
      <c r="D564">
        <v>36.950001</v>
      </c>
      <c r="E564">
        <v>109.58000199999999</v>
      </c>
      <c r="F564">
        <v>21.6</v>
      </c>
      <c r="G564">
        <v>96.400002000000001</v>
      </c>
      <c r="H564">
        <v>95.004997000000003</v>
      </c>
      <c r="I564">
        <v>91.129997000000003</v>
      </c>
      <c r="J564">
        <v>190.550003</v>
      </c>
      <c r="K564">
        <v>42.810001</v>
      </c>
      <c r="L564">
        <v>69.150002000000001</v>
      </c>
      <c r="M564">
        <v>66.339995999999999</v>
      </c>
      <c r="N564">
        <v>2541.4699999999998</v>
      </c>
      <c r="O564">
        <f t="shared" si="49"/>
        <v>2020</v>
      </c>
      <c r="P564">
        <f t="shared" si="50"/>
        <v>3</v>
      </c>
      <c r="Q564">
        <f t="shared" si="51"/>
        <v>27</v>
      </c>
    </row>
    <row r="565" spans="1:30" hidden="1" x14ac:dyDescent="0.3">
      <c r="A565" s="1">
        <v>43920</v>
      </c>
      <c r="B565">
        <v>63.702499000000003</v>
      </c>
      <c r="C565">
        <v>183.179993</v>
      </c>
      <c r="D565">
        <v>37.5</v>
      </c>
      <c r="E565">
        <v>115.19000200000001</v>
      </c>
      <c r="F565">
        <v>22.040001</v>
      </c>
      <c r="G565">
        <v>99.800003000000004</v>
      </c>
      <c r="H565">
        <v>98.197502</v>
      </c>
      <c r="I565">
        <v>93.5</v>
      </c>
      <c r="J565">
        <v>196.10000600000001</v>
      </c>
      <c r="K565">
        <v>45</v>
      </c>
      <c r="L565">
        <v>72.550003000000004</v>
      </c>
      <c r="M565">
        <v>67.860000999999997</v>
      </c>
      <c r="N565">
        <v>2626.65</v>
      </c>
      <c r="O565">
        <f t="shared" si="49"/>
        <v>2020</v>
      </c>
      <c r="P565">
        <f t="shared" si="50"/>
        <v>3</v>
      </c>
      <c r="Q565">
        <f t="shared" si="51"/>
        <v>30</v>
      </c>
    </row>
    <row r="566" spans="1:30" hidden="1" x14ac:dyDescent="0.3">
      <c r="A566" s="1">
        <v>43921</v>
      </c>
      <c r="B566">
        <v>63.572498000000003</v>
      </c>
      <c r="C566">
        <v>182.83000200000001</v>
      </c>
      <c r="D566">
        <v>37.970001000000003</v>
      </c>
      <c r="E566">
        <v>113.620003</v>
      </c>
      <c r="F566">
        <v>21.23</v>
      </c>
      <c r="G566">
        <v>96.599997999999999</v>
      </c>
      <c r="H566">
        <v>97.486000000000004</v>
      </c>
      <c r="I566">
        <v>90.029999000000004</v>
      </c>
      <c r="J566">
        <v>186.71000699999999</v>
      </c>
      <c r="K566">
        <v>44.25</v>
      </c>
      <c r="L566">
        <v>72.959998999999996</v>
      </c>
      <c r="M566">
        <v>65.739998</v>
      </c>
      <c r="N566">
        <v>2584.59</v>
      </c>
      <c r="O566">
        <f t="shared" si="49"/>
        <v>2020</v>
      </c>
      <c r="P566">
        <f t="shared" si="50"/>
        <v>3</v>
      </c>
      <c r="Q566">
        <f t="shared" si="51"/>
        <v>31</v>
      </c>
    </row>
    <row r="567" spans="1:30" x14ac:dyDescent="0.3">
      <c r="A567" s="1">
        <v>43922</v>
      </c>
      <c r="B567">
        <v>60.227500999999997</v>
      </c>
      <c r="C567">
        <v>175.949997</v>
      </c>
      <c r="D567">
        <v>37.529998999999997</v>
      </c>
      <c r="E567">
        <v>114.139999</v>
      </c>
      <c r="F567">
        <v>19.77</v>
      </c>
      <c r="G567">
        <v>94.919998000000007</v>
      </c>
      <c r="H567">
        <v>95.385002</v>
      </c>
      <c r="I567">
        <v>84.360000999999997</v>
      </c>
      <c r="J567">
        <v>178.63000500000001</v>
      </c>
      <c r="K567">
        <v>42.119999</v>
      </c>
      <c r="L567">
        <v>71.120002999999997</v>
      </c>
      <c r="M567">
        <v>62.619999</v>
      </c>
      <c r="N567">
        <v>2470.5</v>
      </c>
      <c r="O567">
        <f t="shared" si="49"/>
        <v>2020</v>
      </c>
      <c r="P567">
        <f t="shared" si="50"/>
        <v>4</v>
      </c>
      <c r="Q567">
        <f t="shared" si="51"/>
        <v>1</v>
      </c>
      <c r="R567">
        <f>B567</f>
        <v>60.227500999999997</v>
      </c>
      <c r="S567">
        <f t="shared" ref="S567:AB567" si="54">C567</f>
        <v>175.949997</v>
      </c>
      <c r="T567">
        <f t="shared" si="54"/>
        <v>37.529998999999997</v>
      </c>
      <c r="U567">
        <f t="shared" si="54"/>
        <v>114.139999</v>
      </c>
      <c r="V567">
        <f t="shared" si="54"/>
        <v>19.77</v>
      </c>
      <c r="W567">
        <f t="shared" si="54"/>
        <v>94.919998000000007</v>
      </c>
      <c r="X567">
        <f t="shared" si="54"/>
        <v>95.385002</v>
      </c>
      <c r="Y567">
        <f t="shared" si="54"/>
        <v>84.360000999999997</v>
      </c>
      <c r="Z567">
        <f t="shared" si="54"/>
        <v>178.63000500000001</v>
      </c>
      <c r="AA567">
        <f t="shared" si="54"/>
        <v>42.119999</v>
      </c>
      <c r="AB567">
        <f t="shared" si="54"/>
        <v>71.120002999999997</v>
      </c>
      <c r="AC567">
        <f>M567</f>
        <v>62.619999</v>
      </c>
      <c r="AD567">
        <f>N567</f>
        <v>2470.5</v>
      </c>
    </row>
    <row r="568" spans="1:30" hidden="1" x14ac:dyDescent="0.3">
      <c r="A568" s="1">
        <v>43923</v>
      </c>
      <c r="B568">
        <v>61.232498</v>
      </c>
      <c r="C568">
        <v>179.729996</v>
      </c>
      <c r="D568">
        <v>40.400002000000001</v>
      </c>
      <c r="E568">
        <v>118.650002</v>
      </c>
      <c r="F568">
        <v>20.57</v>
      </c>
      <c r="G568">
        <v>96.970000999999996</v>
      </c>
      <c r="H568">
        <v>95.941497999999996</v>
      </c>
      <c r="I568">
        <v>87.510002</v>
      </c>
      <c r="J568">
        <v>181.30999800000001</v>
      </c>
      <c r="K568">
        <v>43.950001</v>
      </c>
      <c r="L568">
        <v>74.339995999999999</v>
      </c>
      <c r="M568">
        <v>65</v>
      </c>
      <c r="N568">
        <v>2526.9</v>
      </c>
      <c r="O568">
        <f t="shared" si="49"/>
        <v>2020</v>
      </c>
      <c r="P568">
        <f t="shared" si="50"/>
        <v>4</v>
      </c>
      <c r="Q568">
        <f t="shared" si="51"/>
        <v>2</v>
      </c>
    </row>
    <row r="569" spans="1:30" hidden="1" x14ac:dyDescent="0.3">
      <c r="A569" s="1">
        <v>43924</v>
      </c>
      <c r="B569">
        <v>60.352500999999997</v>
      </c>
      <c r="C569">
        <v>178.33999600000001</v>
      </c>
      <c r="D569">
        <v>39.209999000000003</v>
      </c>
      <c r="E569">
        <v>119.480003</v>
      </c>
      <c r="F569">
        <v>20.030000999999999</v>
      </c>
      <c r="G569">
        <v>93.879997000000003</v>
      </c>
      <c r="H569">
        <v>95.329498000000001</v>
      </c>
      <c r="I569">
        <v>84.050003000000004</v>
      </c>
      <c r="J569">
        <v>178.699997</v>
      </c>
      <c r="K569">
        <v>43.830002</v>
      </c>
      <c r="L569">
        <v>73.459998999999996</v>
      </c>
      <c r="M569">
        <v>63.049999</v>
      </c>
      <c r="N569">
        <v>2488.65</v>
      </c>
      <c r="O569">
        <f t="shared" si="49"/>
        <v>2020</v>
      </c>
      <c r="P569">
        <f t="shared" si="50"/>
        <v>4</v>
      </c>
      <c r="Q569">
        <f t="shared" si="51"/>
        <v>3</v>
      </c>
    </row>
    <row r="570" spans="1:30" hidden="1" x14ac:dyDescent="0.3">
      <c r="A570" s="1">
        <v>43927</v>
      </c>
      <c r="B570">
        <v>65.617500000000007</v>
      </c>
      <c r="C570">
        <v>185.240005</v>
      </c>
      <c r="D570">
        <v>40.470001000000003</v>
      </c>
      <c r="E570">
        <v>126.07</v>
      </c>
      <c r="F570">
        <v>21.389999</v>
      </c>
      <c r="G570">
        <v>99.580001999999993</v>
      </c>
      <c r="H570">
        <v>99.879501000000005</v>
      </c>
      <c r="I570">
        <v>89.459998999999996</v>
      </c>
      <c r="J570">
        <v>191.33000200000001</v>
      </c>
      <c r="K570">
        <v>46.669998</v>
      </c>
      <c r="L570">
        <v>75.680000000000007</v>
      </c>
      <c r="M570">
        <v>67.790001000000004</v>
      </c>
      <c r="N570">
        <v>2663.68</v>
      </c>
      <c r="O570">
        <f t="shared" si="49"/>
        <v>2020</v>
      </c>
      <c r="P570">
        <f t="shared" si="50"/>
        <v>4</v>
      </c>
      <c r="Q570">
        <f t="shared" si="51"/>
        <v>6</v>
      </c>
    </row>
    <row r="571" spans="1:30" hidden="1" x14ac:dyDescent="0.3">
      <c r="A571" s="1">
        <v>43928</v>
      </c>
      <c r="B571">
        <v>64.857498000000007</v>
      </c>
      <c r="C571">
        <v>185.25</v>
      </c>
      <c r="D571">
        <v>41.240001999999997</v>
      </c>
      <c r="E571">
        <v>121.989998</v>
      </c>
      <c r="F571">
        <v>22.139999</v>
      </c>
      <c r="G571">
        <v>101.239998</v>
      </c>
      <c r="H571">
        <v>100.58000199999999</v>
      </c>
      <c r="I571">
        <v>90.639999000000003</v>
      </c>
      <c r="J571">
        <v>192.28999300000001</v>
      </c>
      <c r="K571">
        <v>46.509998000000003</v>
      </c>
      <c r="L571">
        <v>74.510002</v>
      </c>
      <c r="M571">
        <v>68.709998999999996</v>
      </c>
      <c r="N571">
        <v>2659.41</v>
      </c>
      <c r="O571">
        <f t="shared" si="49"/>
        <v>2020</v>
      </c>
      <c r="P571">
        <f t="shared" si="50"/>
        <v>4</v>
      </c>
      <c r="Q571">
        <f t="shared" si="51"/>
        <v>7</v>
      </c>
    </row>
    <row r="572" spans="1:30" hidden="1" x14ac:dyDescent="0.3">
      <c r="A572" s="1">
        <v>43929</v>
      </c>
      <c r="B572">
        <v>66.517501999999993</v>
      </c>
      <c r="C572">
        <v>191.009995</v>
      </c>
      <c r="D572">
        <v>43.849997999999999</v>
      </c>
      <c r="E572">
        <v>121.839996</v>
      </c>
      <c r="F572">
        <v>23.450001</v>
      </c>
      <c r="G572">
        <v>101.07</v>
      </c>
      <c r="H572">
        <v>102.150002</v>
      </c>
      <c r="I572">
        <v>94.300003000000004</v>
      </c>
      <c r="J572">
        <v>194.820007</v>
      </c>
      <c r="K572">
        <v>47.82</v>
      </c>
      <c r="L572">
        <v>74.660004000000001</v>
      </c>
      <c r="M572">
        <v>71.569999999999993</v>
      </c>
      <c r="N572">
        <v>2749.98</v>
      </c>
      <c r="O572">
        <f t="shared" si="49"/>
        <v>2020</v>
      </c>
      <c r="P572">
        <f t="shared" si="50"/>
        <v>4</v>
      </c>
      <c r="Q572">
        <f t="shared" si="51"/>
        <v>8</v>
      </c>
    </row>
    <row r="573" spans="1:30" hidden="1" x14ac:dyDescent="0.3">
      <c r="A573" s="1">
        <v>43930</v>
      </c>
      <c r="B573">
        <v>66.997497999999993</v>
      </c>
      <c r="C573">
        <v>193.83999600000001</v>
      </c>
      <c r="D573">
        <v>43.130001</v>
      </c>
      <c r="E573">
        <v>121.800003</v>
      </c>
      <c r="F573">
        <v>24.860001</v>
      </c>
      <c r="G573">
        <v>104.5</v>
      </c>
      <c r="H573">
        <v>102.13800000000001</v>
      </c>
      <c r="I573">
        <v>102.760002</v>
      </c>
      <c r="J573">
        <v>201.529999</v>
      </c>
      <c r="K573">
        <v>49</v>
      </c>
      <c r="L573">
        <v>75.339995999999999</v>
      </c>
      <c r="M573">
        <v>73.879997000000003</v>
      </c>
      <c r="N573">
        <v>2789.82</v>
      </c>
      <c r="O573">
        <f t="shared" si="49"/>
        <v>2020</v>
      </c>
      <c r="P573">
        <f t="shared" si="50"/>
        <v>4</v>
      </c>
      <c r="Q573">
        <f t="shared" si="51"/>
        <v>9</v>
      </c>
    </row>
    <row r="574" spans="1:30" hidden="1" x14ac:dyDescent="0.3">
      <c r="A574" s="1">
        <v>43934</v>
      </c>
      <c r="B574">
        <v>68.3125</v>
      </c>
      <c r="C574">
        <v>188.770004</v>
      </c>
      <c r="D574">
        <v>42.759998000000003</v>
      </c>
      <c r="E574">
        <v>125.300003</v>
      </c>
      <c r="F574">
        <v>23.92</v>
      </c>
      <c r="G574">
        <v>103.5</v>
      </c>
      <c r="H574">
        <v>108.44349699999999</v>
      </c>
      <c r="I574">
        <v>98.190002000000007</v>
      </c>
      <c r="J574">
        <v>198.78999300000001</v>
      </c>
      <c r="K574">
        <v>46.93</v>
      </c>
      <c r="L574">
        <v>73.949996999999996</v>
      </c>
      <c r="M574">
        <v>71.760002</v>
      </c>
      <c r="N574">
        <v>2761.63</v>
      </c>
      <c r="O574">
        <f t="shared" si="49"/>
        <v>2020</v>
      </c>
      <c r="P574">
        <f t="shared" si="50"/>
        <v>4</v>
      </c>
      <c r="Q574">
        <f t="shared" si="51"/>
        <v>13</v>
      </c>
    </row>
    <row r="575" spans="1:30" hidden="1" x14ac:dyDescent="0.3">
      <c r="A575" s="1">
        <v>43935</v>
      </c>
      <c r="B575">
        <v>71.762496999999996</v>
      </c>
      <c r="C575">
        <v>192.94000199999999</v>
      </c>
      <c r="D575">
        <v>42.43</v>
      </c>
      <c r="E575">
        <v>129</v>
      </c>
      <c r="F575">
        <v>23.73</v>
      </c>
      <c r="G575">
        <v>106.029999</v>
      </c>
      <c r="H575">
        <v>114.166</v>
      </c>
      <c r="I575">
        <v>95.5</v>
      </c>
      <c r="J575">
        <v>207.16999799999999</v>
      </c>
      <c r="K575">
        <v>48.919998</v>
      </c>
      <c r="L575">
        <v>77.180000000000007</v>
      </c>
      <c r="M575">
        <v>73.669998000000007</v>
      </c>
      <c r="N575">
        <v>2846.06</v>
      </c>
      <c r="O575">
        <f t="shared" si="49"/>
        <v>2020</v>
      </c>
      <c r="P575">
        <f t="shared" si="50"/>
        <v>4</v>
      </c>
      <c r="Q575">
        <f t="shared" si="51"/>
        <v>14</v>
      </c>
    </row>
    <row r="576" spans="1:30" hidden="1" x14ac:dyDescent="0.3">
      <c r="A576" s="1">
        <v>43936</v>
      </c>
      <c r="B576">
        <v>71.107498000000007</v>
      </c>
      <c r="C576">
        <v>188.570007</v>
      </c>
      <c r="D576">
        <v>40.479999999999997</v>
      </c>
      <c r="E576">
        <v>128.759995</v>
      </c>
      <c r="F576">
        <v>22.190000999999999</v>
      </c>
      <c r="G576">
        <v>103.370003</v>
      </c>
      <c r="H576">
        <v>115.38400300000001</v>
      </c>
      <c r="I576">
        <v>90.790001000000004</v>
      </c>
      <c r="J576">
        <v>198.479996</v>
      </c>
      <c r="K576">
        <v>47.610000999999997</v>
      </c>
      <c r="L576">
        <v>75.440002000000007</v>
      </c>
      <c r="M576">
        <v>72.550003000000004</v>
      </c>
      <c r="N576">
        <v>2783.36</v>
      </c>
      <c r="O576">
        <f t="shared" si="49"/>
        <v>2020</v>
      </c>
      <c r="P576">
        <f t="shared" si="50"/>
        <v>4</v>
      </c>
      <c r="Q576">
        <f t="shared" si="51"/>
        <v>15</v>
      </c>
    </row>
    <row r="577" spans="1:30" hidden="1" x14ac:dyDescent="0.3">
      <c r="A577" s="1">
        <v>43937</v>
      </c>
      <c r="B577">
        <v>71.672500999999997</v>
      </c>
      <c r="C577">
        <v>187.96000699999999</v>
      </c>
      <c r="D577">
        <v>39.150002000000001</v>
      </c>
      <c r="E577">
        <v>132.33000200000001</v>
      </c>
      <c r="F577">
        <v>21.42</v>
      </c>
      <c r="G577">
        <v>102.019997</v>
      </c>
      <c r="H577">
        <v>120.40949999999999</v>
      </c>
      <c r="I577">
        <v>87.330001999999993</v>
      </c>
      <c r="J577">
        <v>199.85000600000001</v>
      </c>
      <c r="K577">
        <v>47.099997999999999</v>
      </c>
      <c r="L577">
        <v>75.389999000000003</v>
      </c>
      <c r="M577">
        <v>73.510002</v>
      </c>
      <c r="N577">
        <v>2799.55</v>
      </c>
      <c r="O577">
        <f t="shared" si="49"/>
        <v>2020</v>
      </c>
      <c r="P577">
        <f t="shared" si="50"/>
        <v>4</v>
      </c>
      <c r="Q577">
        <f t="shared" si="51"/>
        <v>16</v>
      </c>
    </row>
    <row r="578" spans="1:30" hidden="1" x14ac:dyDescent="0.3">
      <c r="A578" s="1">
        <v>43938</v>
      </c>
      <c r="B578">
        <v>70.699996999999996</v>
      </c>
      <c r="C578">
        <v>191.199997</v>
      </c>
      <c r="D578">
        <v>43.220001000000003</v>
      </c>
      <c r="E578">
        <v>132.11999499999999</v>
      </c>
      <c r="F578">
        <v>23.280000999999999</v>
      </c>
      <c r="G578">
        <v>106.629997</v>
      </c>
      <c r="H578">
        <v>118.75</v>
      </c>
      <c r="I578">
        <v>95.18</v>
      </c>
      <c r="J578">
        <v>209.41999799999999</v>
      </c>
      <c r="K578">
        <v>48.060001</v>
      </c>
      <c r="L578">
        <v>77.959998999999996</v>
      </c>
      <c r="M578">
        <v>77.099997999999999</v>
      </c>
      <c r="N578">
        <v>2874.56</v>
      </c>
      <c r="O578">
        <f t="shared" si="49"/>
        <v>2020</v>
      </c>
      <c r="P578">
        <f t="shared" si="50"/>
        <v>4</v>
      </c>
      <c r="Q578">
        <f t="shared" si="51"/>
        <v>17</v>
      </c>
    </row>
    <row r="579" spans="1:30" hidden="1" x14ac:dyDescent="0.3">
      <c r="A579" s="1">
        <v>43941</v>
      </c>
      <c r="B579">
        <v>69.232498000000007</v>
      </c>
      <c r="C579">
        <v>188.75</v>
      </c>
      <c r="D579">
        <v>41.18</v>
      </c>
      <c r="E579">
        <v>129.85000600000001</v>
      </c>
      <c r="F579">
        <v>22.5</v>
      </c>
      <c r="G579">
        <v>102.260002</v>
      </c>
      <c r="H579">
        <v>119.68049600000001</v>
      </c>
      <c r="I579">
        <v>91.709998999999996</v>
      </c>
      <c r="J579">
        <v>206.050003</v>
      </c>
      <c r="K579">
        <v>46.529998999999997</v>
      </c>
      <c r="L579">
        <v>76.860000999999997</v>
      </c>
      <c r="M579">
        <v>75.319999999999993</v>
      </c>
      <c r="N579">
        <v>2823.16</v>
      </c>
      <c r="O579">
        <f t="shared" ref="O579:O642" si="55">YEAR(A579)</f>
        <v>2020</v>
      </c>
      <c r="P579">
        <f t="shared" ref="P579:P642" si="56">MONTH(A579)</f>
        <v>4</v>
      </c>
      <c r="Q579">
        <f t="shared" ref="Q579:Q642" si="57">DAY(A579)</f>
        <v>20</v>
      </c>
    </row>
    <row r="580" spans="1:30" hidden="1" x14ac:dyDescent="0.3">
      <c r="A580" s="1">
        <v>43942</v>
      </c>
      <c r="B580">
        <v>67.092499000000004</v>
      </c>
      <c r="C580">
        <v>183.479996</v>
      </c>
      <c r="D580">
        <v>40.959999000000003</v>
      </c>
      <c r="E580">
        <v>129.21000699999999</v>
      </c>
      <c r="F580">
        <v>21.639999</v>
      </c>
      <c r="G580">
        <v>100.540001</v>
      </c>
      <c r="H580">
        <v>116.405998</v>
      </c>
      <c r="I580">
        <v>89.050003000000004</v>
      </c>
      <c r="J580">
        <v>200.61000100000001</v>
      </c>
      <c r="K580">
        <v>45.380001</v>
      </c>
      <c r="L580">
        <v>72.279999000000004</v>
      </c>
      <c r="M580">
        <v>72.720000999999996</v>
      </c>
      <c r="N580">
        <v>2736.56</v>
      </c>
      <c r="O580">
        <f t="shared" si="55"/>
        <v>2020</v>
      </c>
      <c r="P580">
        <f t="shared" si="56"/>
        <v>4</v>
      </c>
      <c r="Q580">
        <f t="shared" si="57"/>
        <v>21</v>
      </c>
    </row>
    <row r="581" spans="1:30" hidden="1" x14ac:dyDescent="0.3">
      <c r="A581" s="1">
        <v>43943</v>
      </c>
      <c r="B581">
        <v>69.025002000000001</v>
      </c>
      <c r="C581">
        <v>186.58000200000001</v>
      </c>
      <c r="D581">
        <v>42.130001</v>
      </c>
      <c r="E581">
        <v>131.58999600000001</v>
      </c>
      <c r="F581">
        <v>21.799999</v>
      </c>
      <c r="G581">
        <v>100.989998</v>
      </c>
      <c r="H581">
        <v>118.17449999999999</v>
      </c>
      <c r="I581">
        <v>89.339995999999999</v>
      </c>
      <c r="J581">
        <v>204.16999799999999</v>
      </c>
      <c r="K581">
        <v>45.68</v>
      </c>
      <c r="L581">
        <v>73.059997999999993</v>
      </c>
      <c r="M581">
        <v>77.449996999999996</v>
      </c>
      <c r="N581">
        <v>2799.31</v>
      </c>
      <c r="O581">
        <f t="shared" si="55"/>
        <v>2020</v>
      </c>
      <c r="P581">
        <f t="shared" si="56"/>
        <v>4</v>
      </c>
      <c r="Q581">
        <f t="shared" si="57"/>
        <v>22</v>
      </c>
    </row>
    <row r="582" spans="1:30" hidden="1" x14ac:dyDescent="0.3">
      <c r="A582" s="1">
        <v>43944</v>
      </c>
      <c r="B582">
        <v>68.757499999999993</v>
      </c>
      <c r="C582">
        <v>185.63000500000001</v>
      </c>
      <c r="D582">
        <v>43.450001</v>
      </c>
      <c r="E582">
        <v>128.529999</v>
      </c>
      <c r="F582">
        <v>21.870000999999998</v>
      </c>
      <c r="G582">
        <v>101</v>
      </c>
      <c r="H582">
        <v>119.972504</v>
      </c>
      <c r="I582">
        <v>89.389999000000003</v>
      </c>
      <c r="J582">
        <v>202.320007</v>
      </c>
      <c r="K582">
        <v>45.07</v>
      </c>
      <c r="L582">
        <v>71.779999000000004</v>
      </c>
      <c r="M582">
        <v>75.150002000000001</v>
      </c>
      <c r="N582">
        <v>2797.8</v>
      </c>
      <c r="O582">
        <f t="shared" si="55"/>
        <v>2020</v>
      </c>
      <c r="P582">
        <f t="shared" si="56"/>
        <v>4</v>
      </c>
      <c r="Q582">
        <f t="shared" si="57"/>
        <v>23</v>
      </c>
    </row>
    <row r="583" spans="1:30" hidden="1" x14ac:dyDescent="0.3">
      <c r="A583" s="1">
        <v>43945</v>
      </c>
      <c r="B583">
        <v>70.742500000000007</v>
      </c>
      <c r="C583">
        <v>186.520004</v>
      </c>
      <c r="D583">
        <v>43.73</v>
      </c>
      <c r="E583">
        <v>129.44000199999999</v>
      </c>
      <c r="F583">
        <v>22.18</v>
      </c>
      <c r="G583">
        <v>101.19000200000001</v>
      </c>
      <c r="H583">
        <v>120.511002</v>
      </c>
      <c r="I583">
        <v>90.709998999999996</v>
      </c>
      <c r="J583">
        <v>212.179993</v>
      </c>
      <c r="K583">
        <v>45.43</v>
      </c>
      <c r="L583">
        <v>73.669998000000007</v>
      </c>
      <c r="M583">
        <v>75.580001999999993</v>
      </c>
      <c r="N583">
        <v>2836.74</v>
      </c>
      <c r="O583">
        <f t="shared" si="55"/>
        <v>2020</v>
      </c>
      <c r="P583">
        <f t="shared" si="56"/>
        <v>4</v>
      </c>
      <c r="Q583">
        <f t="shared" si="57"/>
        <v>24</v>
      </c>
    </row>
    <row r="584" spans="1:30" hidden="1" x14ac:dyDescent="0.3">
      <c r="A584" s="1">
        <v>43948</v>
      </c>
      <c r="B584">
        <v>70.792502999999996</v>
      </c>
      <c r="C584">
        <v>187.46000699999999</v>
      </c>
      <c r="D584">
        <v>43.939999</v>
      </c>
      <c r="E584">
        <v>128.300003</v>
      </c>
      <c r="F584">
        <v>23.469999000000001</v>
      </c>
      <c r="G584">
        <v>106.05999799999999</v>
      </c>
      <c r="H584">
        <v>118.800003</v>
      </c>
      <c r="I584">
        <v>94.620002999999997</v>
      </c>
      <c r="J584">
        <v>217.759995</v>
      </c>
      <c r="K584">
        <v>46.779998999999997</v>
      </c>
      <c r="L584">
        <v>74.919998000000007</v>
      </c>
      <c r="M584">
        <v>77.739998</v>
      </c>
      <c r="N584">
        <v>2878.48</v>
      </c>
      <c r="O584">
        <f t="shared" si="55"/>
        <v>2020</v>
      </c>
      <c r="P584">
        <f t="shared" si="56"/>
        <v>4</v>
      </c>
      <c r="Q584">
        <f t="shared" si="57"/>
        <v>27</v>
      </c>
    </row>
    <row r="585" spans="1:30" hidden="1" x14ac:dyDescent="0.3">
      <c r="A585" s="1">
        <v>43949</v>
      </c>
      <c r="B585">
        <v>69.644997000000004</v>
      </c>
      <c r="C585">
        <v>187.11999499999999</v>
      </c>
      <c r="D585">
        <v>44.970001000000003</v>
      </c>
      <c r="E585">
        <v>128</v>
      </c>
      <c r="F585">
        <v>23.889999</v>
      </c>
      <c r="G585">
        <v>106.209999</v>
      </c>
      <c r="H585">
        <v>115.704002</v>
      </c>
      <c r="I585">
        <v>95.290001000000004</v>
      </c>
      <c r="J585">
        <v>217.63000500000001</v>
      </c>
      <c r="K585">
        <v>46.740001999999997</v>
      </c>
      <c r="L585">
        <v>77.25</v>
      </c>
      <c r="M585">
        <v>78.690002000000007</v>
      </c>
      <c r="N585">
        <v>2863.39</v>
      </c>
      <c r="O585">
        <f t="shared" si="55"/>
        <v>2020</v>
      </c>
      <c r="P585">
        <f t="shared" si="56"/>
        <v>4</v>
      </c>
      <c r="Q585">
        <f t="shared" si="57"/>
        <v>28</v>
      </c>
    </row>
    <row r="586" spans="1:30" hidden="1" x14ac:dyDescent="0.3">
      <c r="A586" s="1">
        <v>43950</v>
      </c>
      <c r="B586">
        <v>71.932502999999997</v>
      </c>
      <c r="C586">
        <v>189.61000100000001</v>
      </c>
      <c r="D586">
        <v>47.459999000000003</v>
      </c>
      <c r="E586">
        <v>123.599998</v>
      </c>
      <c r="F586">
        <v>24.780000999999999</v>
      </c>
      <c r="G586">
        <v>112.25</v>
      </c>
      <c r="H586">
        <v>118.635498</v>
      </c>
      <c r="I586">
        <v>97.860000999999997</v>
      </c>
      <c r="J586">
        <v>221.80999800000001</v>
      </c>
      <c r="K586">
        <v>47.119999</v>
      </c>
      <c r="L586">
        <v>76.5</v>
      </c>
      <c r="M586">
        <v>76.860000999999997</v>
      </c>
      <c r="N586">
        <v>2939.51</v>
      </c>
      <c r="O586">
        <f t="shared" si="55"/>
        <v>2020</v>
      </c>
      <c r="P586">
        <f t="shared" si="56"/>
        <v>4</v>
      </c>
      <c r="Q586">
        <f t="shared" si="57"/>
        <v>29</v>
      </c>
    </row>
    <row r="587" spans="1:30" hidden="1" x14ac:dyDescent="0.3">
      <c r="A587" s="1">
        <v>43951</v>
      </c>
      <c r="B587">
        <v>73.449996999999996</v>
      </c>
      <c r="C587">
        <v>187.36000100000001</v>
      </c>
      <c r="D587">
        <v>46.470001000000003</v>
      </c>
      <c r="E587">
        <v>121.550003</v>
      </c>
      <c r="F587">
        <v>24.049999</v>
      </c>
      <c r="G587">
        <v>108.150002</v>
      </c>
      <c r="H587">
        <v>123.699997</v>
      </c>
      <c r="I587">
        <v>95.760002</v>
      </c>
      <c r="J587">
        <v>219.83000200000001</v>
      </c>
      <c r="K587">
        <v>45.889999000000003</v>
      </c>
      <c r="L587">
        <v>74.599997999999999</v>
      </c>
      <c r="M587">
        <v>76.730002999999996</v>
      </c>
      <c r="N587">
        <v>2912.43</v>
      </c>
      <c r="O587">
        <f t="shared" si="55"/>
        <v>2020</v>
      </c>
      <c r="P587">
        <f t="shared" si="56"/>
        <v>4</v>
      </c>
      <c r="Q587">
        <f t="shared" si="57"/>
        <v>30</v>
      </c>
    </row>
    <row r="588" spans="1:30" x14ac:dyDescent="0.3">
      <c r="A588" s="1">
        <v>43952</v>
      </c>
      <c r="B588">
        <v>72.267501999999993</v>
      </c>
      <c r="C588">
        <v>182.66999799999999</v>
      </c>
      <c r="D588">
        <v>43.139999000000003</v>
      </c>
      <c r="E588">
        <v>122.91999800000001</v>
      </c>
      <c r="F588">
        <v>23.08</v>
      </c>
      <c r="G588">
        <v>105.5</v>
      </c>
      <c r="H588">
        <v>114.302002</v>
      </c>
      <c r="I588">
        <v>93.25</v>
      </c>
      <c r="J588">
        <v>218.570007</v>
      </c>
      <c r="K588">
        <v>45.599997999999999</v>
      </c>
      <c r="L588">
        <v>73.279999000000004</v>
      </c>
      <c r="M588">
        <v>73.790001000000004</v>
      </c>
      <c r="N588">
        <v>2830.71</v>
      </c>
      <c r="O588">
        <f t="shared" si="55"/>
        <v>2020</v>
      </c>
      <c r="P588">
        <f t="shared" si="56"/>
        <v>5</v>
      </c>
      <c r="Q588">
        <f t="shared" si="57"/>
        <v>1</v>
      </c>
      <c r="R588">
        <f>B588</f>
        <v>72.267501999999993</v>
      </c>
      <c r="S588">
        <f t="shared" ref="S588:AB588" si="58">C588</f>
        <v>182.66999799999999</v>
      </c>
      <c r="T588">
        <f t="shared" si="58"/>
        <v>43.139999000000003</v>
      </c>
      <c r="U588">
        <f t="shared" si="58"/>
        <v>122.91999800000001</v>
      </c>
      <c r="V588">
        <f t="shared" si="58"/>
        <v>23.08</v>
      </c>
      <c r="W588">
        <f t="shared" si="58"/>
        <v>105.5</v>
      </c>
      <c r="X588">
        <f t="shared" si="58"/>
        <v>114.302002</v>
      </c>
      <c r="Y588">
        <f t="shared" si="58"/>
        <v>93.25</v>
      </c>
      <c r="Z588">
        <f t="shared" si="58"/>
        <v>218.570007</v>
      </c>
      <c r="AA588">
        <f t="shared" si="58"/>
        <v>45.599997999999999</v>
      </c>
      <c r="AB588">
        <f t="shared" si="58"/>
        <v>73.279999000000004</v>
      </c>
      <c r="AC588">
        <f>M588</f>
        <v>73.790001000000004</v>
      </c>
      <c r="AD588">
        <f>N588</f>
        <v>2830.71</v>
      </c>
    </row>
    <row r="589" spans="1:30" hidden="1" x14ac:dyDescent="0.3">
      <c r="A589" s="1">
        <v>43955</v>
      </c>
      <c r="B589">
        <v>73.290001000000004</v>
      </c>
      <c r="C589">
        <v>177.949997</v>
      </c>
      <c r="D589">
        <v>44.880001</v>
      </c>
      <c r="E589">
        <v>123.699997</v>
      </c>
      <c r="F589">
        <v>22.93</v>
      </c>
      <c r="G589">
        <v>103.18</v>
      </c>
      <c r="H589">
        <v>115.79949999999999</v>
      </c>
      <c r="I589">
        <v>92.139999000000003</v>
      </c>
      <c r="J589">
        <v>221.83999600000001</v>
      </c>
      <c r="K589">
        <v>45.139999000000003</v>
      </c>
      <c r="L589">
        <v>73.309997999999993</v>
      </c>
      <c r="M589">
        <v>71.889999000000003</v>
      </c>
      <c r="N589">
        <v>2842.74</v>
      </c>
      <c r="O589">
        <f t="shared" si="55"/>
        <v>2020</v>
      </c>
      <c r="P589">
        <f t="shared" si="56"/>
        <v>5</v>
      </c>
      <c r="Q589">
        <f t="shared" si="57"/>
        <v>4</v>
      </c>
    </row>
    <row r="590" spans="1:30" hidden="1" x14ac:dyDescent="0.3">
      <c r="A590" s="1">
        <v>43956</v>
      </c>
      <c r="B590">
        <v>74.389999000000003</v>
      </c>
      <c r="C590">
        <v>176.029999</v>
      </c>
      <c r="D590">
        <v>44.830002</v>
      </c>
      <c r="E590">
        <v>124.730003</v>
      </c>
      <c r="F590">
        <v>22.66</v>
      </c>
      <c r="G590">
        <v>101.05999799999999</v>
      </c>
      <c r="H590">
        <v>115.889999</v>
      </c>
      <c r="I590">
        <v>92</v>
      </c>
      <c r="J590">
        <v>225.61000100000001</v>
      </c>
      <c r="K590">
        <v>45.400002000000001</v>
      </c>
      <c r="L590">
        <v>72.199996999999996</v>
      </c>
      <c r="M590">
        <v>72.900002000000001</v>
      </c>
      <c r="N590">
        <v>2868.44</v>
      </c>
      <c r="O590">
        <f t="shared" si="55"/>
        <v>2020</v>
      </c>
      <c r="P590">
        <f t="shared" si="56"/>
        <v>5</v>
      </c>
      <c r="Q590">
        <f t="shared" si="57"/>
        <v>5</v>
      </c>
    </row>
    <row r="591" spans="1:30" hidden="1" x14ac:dyDescent="0.3">
      <c r="A591" s="1">
        <v>43957</v>
      </c>
      <c r="B591">
        <v>75.157500999999996</v>
      </c>
      <c r="C591">
        <v>172.38000500000001</v>
      </c>
      <c r="D591">
        <v>43.990001999999997</v>
      </c>
      <c r="E591">
        <v>123.300003</v>
      </c>
      <c r="F591">
        <v>22.35</v>
      </c>
      <c r="G591">
        <v>100.879997</v>
      </c>
      <c r="H591">
        <v>117.56300400000001</v>
      </c>
      <c r="I591">
        <v>90.269997000000004</v>
      </c>
      <c r="J591">
        <v>223.91999799999999</v>
      </c>
      <c r="K591">
        <v>44.75</v>
      </c>
      <c r="L591">
        <v>71.5</v>
      </c>
      <c r="M591">
        <v>72.959998999999996</v>
      </c>
      <c r="N591">
        <v>2848.42</v>
      </c>
      <c r="O591">
        <f t="shared" si="55"/>
        <v>2020</v>
      </c>
      <c r="P591">
        <f t="shared" si="56"/>
        <v>5</v>
      </c>
      <c r="Q591">
        <f t="shared" si="57"/>
        <v>6</v>
      </c>
    </row>
    <row r="592" spans="1:30" hidden="1" x14ac:dyDescent="0.3">
      <c r="A592" s="1">
        <v>43958</v>
      </c>
      <c r="B592">
        <v>75.934997999999993</v>
      </c>
      <c r="C592">
        <v>173.479996</v>
      </c>
      <c r="D592">
        <v>44.240001999999997</v>
      </c>
      <c r="E592">
        <v>121.889999</v>
      </c>
      <c r="F592">
        <v>22.84</v>
      </c>
      <c r="G592">
        <v>105.57</v>
      </c>
      <c r="H592">
        <v>118.380501</v>
      </c>
      <c r="I592">
        <v>91.209998999999996</v>
      </c>
      <c r="J592">
        <v>229.449997</v>
      </c>
      <c r="K592">
        <v>44.599997999999999</v>
      </c>
      <c r="L592">
        <v>70.139999000000003</v>
      </c>
      <c r="M592">
        <v>76</v>
      </c>
      <c r="N592">
        <v>2881.19</v>
      </c>
      <c r="O592">
        <f t="shared" si="55"/>
        <v>2020</v>
      </c>
      <c r="P592">
        <f t="shared" si="56"/>
        <v>5</v>
      </c>
      <c r="Q592">
        <f t="shared" si="57"/>
        <v>7</v>
      </c>
    </row>
    <row r="593" spans="1:30" hidden="1" x14ac:dyDescent="0.3">
      <c r="A593" s="1">
        <v>43959</v>
      </c>
      <c r="B593">
        <v>77.532500999999996</v>
      </c>
      <c r="C593">
        <v>176.83000200000001</v>
      </c>
      <c r="D593">
        <v>46.18</v>
      </c>
      <c r="E593">
        <v>122.94000200000001</v>
      </c>
      <c r="F593">
        <v>23.57</v>
      </c>
      <c r="G593">
        <v>109.160004</v>
      </c>
      <c r="H593">
        <v>118.98049899999999</v>
      </c>
      <c r="I593">
        <v>92.699996999999996</v>
      </c>
      <c r="J593">
        <v>234.429993</v>
      </c>
      <c r="K593">
        <v>46.110000999999997</v>
      </c>
      <c r="L593">
        <v>72</v>
      </c>
      <c r="M593">
        <v>77.870002999999997</v>
      </c>
      <c r="N593">
        <v>2929.8</v>
      </c>
      <c r="O593">
        <f t="shared" si="55"/>
        <v>2020</v>
      </c>
      <c r="P593">
        <f t="shared" si="56"/>
        <v>5</v>
      </c>
      <c r="Q593">
        <f t="shared" si="57"/>
        <v>8</v>
      </c>
    </row>
    <row r="594" spans="1:30" hidden="1" x14ac:dyDescent="0.3">
      <c r="A594" s="1">
        <v>43962</v>
      </c>
      <c r="B594">
        <v>78.752502000000007</v>
      </c>
      <c r="C594">
        <v>174.63999899999999</v>
      </c>
      <c r="D594">
        <v>45.740001999999997</v>
      </c>
      <c r="E594">
        <v>123.66999800000001</v>
      </c>
      <c r="F594">
        <v>22.58</v>
      </c>
      <c r="G594">
        <v>107.769997</v>
      </c>
      <c r="H594">
        <v>120.449997</v>
      </c>
      <c r="I594">
        <v>89.970000999999996</v>
      </c>
      <c r="J594">
        <v>236.55999800000001</v>
      </c>
      <c r="K594">
        <v>45.540000999999997</v>
      </c>
      <c r="L594">
        <v>71.279999000000004</v>
      </c>
      <c r="M594">
        <v>75.870002999999997</v>
      </c>
      <c r="N594">
        <v>2930.19</v>
      </c>
      <c r="O594">
        <f t="shared" si="55"/>
        <v>2020</v>
      </c>
      <c r="P594">
        <f t="shared" si="56"/>
        <v>5</v>
      </c>
      <c r="Q594">
        <f t="shared" si="57"/>
        <v>11</v>
      </c>
    </row>
    <row r="595" spans="1:30" hidden="1" x14ac:dyDescent="0.3">
      <c r="A595" s="1">
        <v>43963</v>
      </c>
      <c r="B595">
        <v>77.852501000000004</v>
      </c>
      <c r="C595">
        <v>172.80999800000001</v>
      </c>
      <c r="D595">
        <v>44.119999</v>
      </c>
      <c r="E595">
        <v>123.779999</v>
      </c>
      <c r="F595">
        <v>21.870000999999998</v>
      </c>
      <c r="G595">
        <v>104.55999799999999</v>
      </c>
      <c r="H595">
        <v>117.847504</v>
      </c>
      <c r="I595">
        <v>87.029999000000004</v>
      </c>
      <c r="J595">
        <v>232.89999399999999</v>
      </c>
      <c r="K595">
        <v>44.82</v>
      </c>
      <c r="L595">
        <v>69.870002999999997</v>
      </c>
      <c r="M595">
        <v>74.349997999999999</v>
      </c>
      <c r="N595">
        <v>2870.12</v>
      </c>
      <c r="O595">
        <f t="shared" si="55"/>
        <v>2020</v>
      </c>
      <c r="P595">
        <f t="shared" si="56"/>
        <v>5</v>
      </c>
      <c r="Q595">
        <f t="shared" si="57"/>
        <v>12</v>
      </c>
    </row>
    <row r="596" spans="1:30" hidden="1" x14ac:dyDescent="0.3">
      <c r="A596" s="1">
        <v>43964</v>
      </c>
      <c r="B596">
        <v>76.912497999999999</v>
      </c>
      <c r="C596">
        <v>170.570007</v>
      </c>
      <c r="D596">
        <v>41.93</v>
      </c>
      <c r="E596">
        <v>123.709999</v>
      </c>
      <c r="F596">
        <v>20.870000999999998</v>
      </c>
      <c r="G596">
        <v>102.91999800000001</v>
      </c>
      <c r="H596">
        <v>118.396004</v>
      </c>
      <c r="I596">
        <v>84.029999000000004</v>
      </c>
      <c r="J596">
        <v>230.10000600000001</v>
      </c>
      <c r="K596">
        <v>43.939999</v>
      </c>
      <c r="L596">
        <v>68.790001000000004</v>
      </c>
      <c r="M596">
        <v>73.620002999999997</v>
      </c>
      <c r="N596">
        <v>2820</v>
      </c>
      <c r="O596">
        <f t="shared" si="55"/>
        <v>2020</v>
      </c>
      <c r="P596">
        <f t="shared" si="56"/>
        <v>5</v>
      </c>
      <c r="Q596">
        <f t="shared" si="57"/>
        <v>13</v>
      </c>
    </row>
    <row r="597" spans="1:30" hidden="1" x14ac:dyDescent="0.3">
      <c r="A597" s="1">
        <v>43965</v>
      </c>
      <c r="B597">
        <v>77.385002</v>
      </c>
      <c r="C597">
        <v>170.929993</v>
      </c>
      <c r="D597">
        <v>42.299999</v>
      </c>
      <c r="E597">
        <v>123.41999800000001</v>
      </c>
      <c r="F597">
        <v>21.709999</v>
      </c>
      <c r="G597">
        <v>105.910004</v>
      </c>
      <c r="H597">
        <v>119.442497</v>
      </c>
      <c r="I597">
        <v>87.519997000000004</v>
      </c>
      <c r="J597">
        <v>234.479996</v>
      </c>
      <c r="K597">
        <v>43.700001</v>
      </c>
      <c r="L597">
        <v>67.959998999999996</v>
      </c>
      <c r="M597">
        <v>74.190002000000007</v>
      </c>
      <c r="N597">
        <v>2852.5</v>
      </c>
      <c r="O597">
        <f t="shared" si="55"/>
        <v>2020</v>
      </c>
      <c r="P597">
        <f t="shared" si="56"/>
        <v>5</v>
      </c>
      <c r="Q597">
        <f t="shared" si="57"/>
        <v>14</v>
      </c>
    </row>
    <row r="598" spans="1:30" hidden="1" x14ac:dyDescent="0.3">
      <c r="A598" s="1">
        <v>43966</v>
      </c>
      <c r="B598">
        <v>76.927498</v>
      </c>
      <c r="C598">
        <v>169.25</v>
      </c>
      <c r="D598">
        <v>42</v>
      </c>
      <c r="E598">
        <v>125.94000200000001</v>
      </c>
      <c r="F598">
        <v>21.440000999999999</v>
      </c>
      <c r="G598">
        <v>109.050003</v>
      </c>
      <c r="H598">
        <v>120.488998</v>
      </c>
      <c r="I598">
        <v>85.900002000000001</v>
      </c>
      <c r="J598">
        <v>239.33000200000001</v>
      </c>
      <c r="K598">
        <v>43.259998000000003</v>
      </c>
      <c r="L598">
        <v>67.779999000000004</v>
      </c>
      <c r="M598">
        <v>74.160004000000001</v>
      </c>
      <c r="N598">
        <v>2863.7</v>
      </c>
      <c r="O598">
        <f t="shared" si="55"/>
        <v>2020</v>
      </c>
      <c r="P598">
        <f t="shared" si="56"/>
        <v>5</v>
      </c>
      <c r="Q598">
        <f t="shared" si="57"/>
        <v>15</v>
      </c>
    </row>
    <row r="599" spans="1:30" hidden="1" x14ac:dyDescent="0.3">
      <c r="A599" s="1">
        <v>43969</v>
      </c>
      <c r="B599">
        <v>78.739998</v>
      </c>
      <c r="C599">
        <v>175.46000699999999</v>
      </c>
      <c r="D599">
        <v>45.34</v>
      </c>
      <c r="E599">
        <v>127.660004</v>
      </c>
      <c r="F599">
        <v>22.93</v>
      </c>
      <c r="G599">
        <v>116.849998</v>
      </c>
      <c r="H599">
        <v>121.31300400000001</v>
      </c>
      <c r="I599">
        <v>90.449996999999996</v>
      </c>
      <c r="J599">
        <v>245.35000600000001</v>
      </c>
      <c r="K599">
        <v>44.970001000000003</v>
      </c>
      <c r="L599">
        <v>68.25</v>
      </c>
      <c r="M599">
        <v>76.230002999999996</v>
      </c>
      <c r="N599">
        <v>2953.91</v>
      </c>
      <c r="O599">
        <f t="shared" si="55"/>
        <v>2020</v>
      </c>
      <c r="P599">
        <f t="shared" si="56"/>
        <v>5</v>
      </c>
      <c r="Q599">
        <f t="shared" si="57"/>
        <v>18</v>
      </c>
    </row>
    <row r="600" spans="1:30" hidden="1" x14ac:dyDescent="0.3">
      <c r="A600" s="1">
        <v>43970</v>
      </c>
      <c r="B600">
        <v>78.285004000000001</v>
      </c>
      <c r="C600">
        <v>172.490005</v>
      </c>
      <c r="D600">
        <v>43.939999</v>
      </c>
      <c r="E600">
        <v>124.949997</v>
      </c>
      <c r="F600">
        <v>22.209999</v>
      </c>
      <c r="G600">
        <v>114.370003</v>
      </c>
      <c r="H600">
        <v>122.466499</v>
      </c>
      <c r="I600">
        <v>88.669998000000007</v>
      </c>
      <c r="J600">
        <v>238.10000600000001</v>
      </c>
      <c r="K600">
        <v>44.540000999999997</v>
      </c>
      <c r="L600">
        <v>68.510002</v>
      </c>
      <c r="M600">
        <v>75.860000999999997</v>
      </c>
      <c r="N600">
        <v>2922.94</v>
      </c>
      <c r="O600">
        <f t="shared" si="55"/>
        <v>2020</v>
      </c>
      <c r="P600">
        <f t="shared" si="56"/>
        <v>5</v>
      </c>
      <c r="Q600">
        <f t="shared" si="57"/>
        <v>19</v>
      </c>
    </row>
    <row r="601" spans="1:30" hidden="1" x14ac:dyDescent="0.3">
      <c r="A601" s="1">
        <v>43971</v>
      </c>
      <c r="B601">
        <v>79.807502999999997</v>
      </c>
      <c r="C601">
        <v>176.020004</v>
      </c>
      <c r="D601">
        <v>45.369999</v>
      </c>
      <c r="E601">
        <v>125.449997</v>
      </c>
      <c r="F601">
        <v>22.91</v>
      </c>
      <c r="G601">
        <v>119.91999800000001</v>
      </c>
      <c r="H601">
        <v>124.897003</v>
      </c>
      <c r="I601">
        <v>91.330001999999993</v>
      </c>
      <c r="J601">
        <v>238.19000199999999</v>
      </c>
      <c r="K601">
        <v>45.889999000000003</v>
      </c>
      <c r="L601">
        <v>70.470000999999996</v>
      </c>
      <c r="M601">
        <v>77.760002</v>
      </c>
      <c r="N601">
        <v>2971.61</v>
      </c>
      <c r="O601">
        <f t="shared" si="55"/>
        <v>2020</v>
      </c>
      <c r="P601">
        <f t="shared" si="56"/>
        <v>5</v>
      </c>
      <c r="Q601">
        <f t="shared" si="57"/>
        <v>20</v>
      </c>
    </row>
    <row r="602" spans="1:30" hidden="1" x14ac:dyDescent="0.3">
      <c r="A602" s="1">
        <v>43972</v>
      </c>
      <c r="B602">
        <v>79.212502000000001</v>
      </c>
      <c r="C602">
        <v>174.94000199999999</v>
      </c>
      <c r="D602">
        <v>44.560001</v>
      </c>
      <c r="E602">
        <v>124.989998</v>
      </c>
      <c r="F602">
        <v>22.9</v>
      </c>
      <c r="G602">
        <v>117.83000199999999</v>
      </c>
      <c r="H602">
        <v>122.33699799999999</v>
      </c>
      <c r="I602">
        <v>90.169998000000007</v>
      </c>
      <c r="J602">
        <v>240.88000500000001</v>
      </c>
      <c r="K602">
        <v>45.169998</v>
      </c>
      <c r="L602">
        <v>70.5</v>
      </c>
      <c r="M602">
        <v>78.050003000000004</v>
      </c>
      <c r="N602">
        <v>2948.51</v>
      </c>
      <c r="O602">
        <f t="shared" si="55"/>
        <v>2020</v>
      </c>
      <c r="P602">
        <f t="shared" si="56"/>
        <v>5</v>
      </c>
      <c r="Q602">
        <f t="shared" si="57"/>
        <v>21</v>
      </c>
    </row>
    <row r="603" spans="1:30" hidden="1" x14ac:dyDescent="0.3">
      <c r="A603" s="1">
        <v>43973</v>
      </c>
      <c r="B603">
        <v>79.722504000000001</v>
      </c>
      <c r="C603">
        <v>174.929993</v>
      </c>
      <c r="D603">
        <v>44.599997999999999</v>
      </c>
      <c r="E603">
        <v>124.33000199999999</v>
      </c>
      <c r="F603">
        <v>22.66</v>
      </c>
      <c r="G603">
        <v>118.019997</v>
      </c>
      <c r="H603">
        <v>121.844002</v>
      </c>
      <c r="I603">
        <v>89.470000999999996</v>
      </c>
      <c r="J603">
        <v>241.88000500000001</v>
      </c>
      <c r="K603">
        <v>45.029998999999997</v>
      </c>
      <c r="L603">
        <v>70.449996999999996</v>
      </c>
      <c r="M603">
        <v>77.620002999999997</v>
      </c>
      <c r="N603">
        <v>2955.45</v>
      </c>
      <c r="O603">
        <f t="shared" si="55"/>
        <v>2020</v>
      </c>
      <c r="P603">
        <f t="shared" si="56"/>
        <v>5</v>
      </c>
      <c r="Q603">
        <f t="shared" si="57"/>
        <v>22</v>
      </c>
    </row>
    <row r="604" spans="1:30" hidden="1" x14ac:dyDescent="0.3">
      <c r="A604" s="1">
        <v>43977</v>
      </c>
      <c r="B604">
        <v>79.182502999999997</v>
      </c>
      <c r="C604">
        <v>180.33999600000001</v>
      </c>
      <c r="D604">
        <v>45.91</v>
      </c>
      <c r="E604">
        <v>123.860001</v>
      </c>
      <c r="F604">
        <v>24.280000999999999</v>
      </c>
      <c r="G604">
        <v>120.949997</v>
      </c>
      <c r="H604">
        <v>121.093002</v>
      </c>
      <c r="I604">
        <v>95.82</v>
      </c>
      <c r="J604">
        <v>242.479996</v>
      </c>
      <c r="K604">
        <v>46.09</v>
      </c>
      <c r="L604">
        <v>72.129997000000003</v>
      </c>
      <c r="M604">
        <v>77.760002</v>
      </c>
      <c r="N604">
        <v>2991.77</v>
      </c>
      <c r="O604">
        <f t="shared" si="55"/>
        <v>2020</v>
      </c>
      <c r="P604">
        <f t="shared" si="56"/>
        <v>5</v>
      </c>
      <c r="Q604">
        <f t="shared" si="57"/>
        <v>26</v>
      </c>
    </row>
    <row r="605" spans="1:30" hidden="1" x14ac:dyDescent="0.3">
      <c r="A605" s="1">
        <v>43978</v>
      </c>
      <c r="B605">
        <v>79.527495999999999</v>
      </c>
      <c r="C605">
        <v>185.770004</v>
      </c>
      <c r="D605">
        <v>46.240001999999997</v>
      </c>
      <c r="E605">
        <v>122.480003</v>
      </c>
      <c r="F605">
        <v>25.98</v>
      </c>
      <c r="G605">
        <v>121.529999</v>
      </c>
      <c r="H605">
        <v>120.51950100000001</v>
      </c>
      <c r="I605">
        <v>101.370003</v>
      </c>
      <c r="J605">
        <v>247.36000100000001</v>
      </c>
      <c r="K605">
        <v>46.73</v>
      </c>
      <c r="L605">
        <v>73.910004000000001</v>
      </c>
      <c r="M605">
        <v>78.599997999999999</v>
      </c>
      <c r="N605">
        <v>3036.13</v>
      </c>
      <c r="O605">
        <f t="shared" si="55"/>
        <v>2020</v>
      </c>
      <c r="P605">
        <f t="shared" si="56"/>
        <v>5</v>
      </c>
      <c r="Q605">
        <f t="shared" si="57"/>
        <v>27</v>
      </c>
    </row>
    <row r="606" spans="1:30" hidden="1" x14ac:dyDescent="0.3">
      <c r="A606" s="1">
        <v>43979</v>
      </c>
      <c r="B606">
        <v>79.5625</v>
      </c>
      <c r="C606">
        <v>185.10000600000001</v>
      </c>
      <c r="D606">
        <v>45.040000999999997</v>
      </c>
      <c r="E606">
        <v>123.69000200000001</v>
      </c>
      <c r="F606">
        <v>24.860001</v>
      </c>
      <c r="G606">
        <v>116.75</v>
      </c>
      <c r="H606">
        <v>120.05500000000001</v>
      </c>
      <c r="I606">
        <v>99.860000999999997</v>
      </c>
      <c r="J606">
        <v>245.13999899999999</v>
      </c>
      <c r="K606">
        <v>47.09</v>
      </c>
      <c r="L606">
        <v>73.510002</v>
      </c>
      <c r="M606">
        <v>78.540001000000004</v>
      </c>
      <c r="N606">
        <v>3029.73</v>
      </c>
      <c r="O606">
        <f t="shared" si="55"/>
        <v>2020</v>
      </c>
      <c r="P606">
        <f t="shared" si="56"/>
        <v>5</v>
      </c>
      <c r="Q606">
        <f t="shared" si="57"/>
        <v>28</v>
      </c>
    </row>
    <row r="607" spans="1:30" hidden="1" x14ac:dyDescent="0.3">
      <c r="A607" s="1">
        <v>43980</v>
      </c>
      <c r="B607">
        <v>79.485000999999997</v>
      </c>
      <c r="C607">
        <v>185.58000200000001</v>
      </c>
      <c r="D607">
        <v>45.470001000000003</v>
      </c>
      <c r="E607">
        <v>124.05999799999999</v>
      </c>
      <c r="F607">
        <v>24.120000999999998</v>
      </c>
      <c r="G607">
        <v>117.300003</v>
      </c>
      <c r="H607">
        <v>122.1185</v>
      </c>
      <c r="I607">
        <v>97.309997999999993</v>
      </c>
      <c r="J607">
        <v>248.479996</v>
      </c>
      <c r="K607">
        <v>46.68</v>
      </c>
      <c r="L607">
        <v>73.360000999999997</v>
      </c>
      <c r="M607">
        <v>77.989998</v>
      </c>
      <c r="N607">
        <v>3044.31</v>
      </c>
      <c r="O607">
        <f t="shared" si="55"/>
        <v>2020</v>
      </c>
      <c r="P607">
        <f t="shared" si="56"/>
        <v>5</v>
      </c>
      <c r="Q607">
        <f t="shared" si="57"/>
        <v>29</v>
      </c>
    </row>
    <row r="608" spans="1:30" x14ac:dyDescent="0.3">
      <c r="A608" s="1">
        <v>43983</v>
      </c>
      <c r="B608">
        <v>80.462502000000001</v>
      </c>
      <c r="C608">
        <v>183.83999600000001</v>
      </c>
      <c r="D608">
        <v>46.279998999999997</v>
      </c>
      <c r="E608">
        <v>123.959999</v>
      </c>
      <c r="F608">
        <v>24.610001</v>
      </c>
      <c r="G608">
        <v>118.769997</v>
      </c>
      <c r="H608">
        <v>123.552002</v>
      </c>
      <c r="I608">
        <v>98.599997999999999</v>
      </c>
      <c r="J608">
        <v>247.28999300000001</v>
      </c>
      <c r="K608">
        <v>46.990001999999997</v>
      </c>
      <c r="L608">
        <v>73.790001000000004</v>
      </c>
      <c r="M608">
        <v>78.319999999999993</v>
      </c>
      <c r="N608">
        <v>3055.73</v>
      </c>
      <c r="O608">
        <f t="shared" si="55"/>
        <v>2020</v>
      </c>
      <c r="P608">
        <f t="shared" si="56"/>
        <v>6</v>
      </c>
      <c r="Q608">
        <f t="shared" si="57"/>
        <v>1</v>
      </c>
      <c r="R608">
        <f>B608</f>
        <v>80.462502000000001</v>
      </c>
      <c r="S608">
        <f t="shared" ref="S608:AB608" si="59">C608</f>
        <v>183.83999600000001</v>
      </c>
      <c r="T608">
        <f t="shared" si="59"/>
        <v>46.279998999999997</v>
      </c>
      <c r="U608">
        <f t="shared" si="59"/>
        <v>123.959999</v>
      </c>
      <c r="V608">
        <f t="shared" si="59"/>
        <v>24.610001</v>
      </c>
      <c r="W608">
        <f t="shared" si="59"/>
        <v>118.769997</v>
      </c>
      <c r="X608">
        <f t="shared" si="59"/>
        <v>123.552002</v>
      </c>
      <c r="Y608">
        <f t="shared" si="59"/>
        <v>98.599997999999999</v>
      </c>
      <c r="Z608">
        <f t="shared" si="59"/>
        <v>247.28999300000001</v>
      </c>
      <c r="AA608">
        <f t="shared" si="59"/>
        <v>46.990001999999997</v>
      </c>
      <c r="AB608">
        <f t="shared" si="59"/>
        <v>73.790001000000004</v>
      </c>
      <c r="AC608">
        <f>M608</f>
        <v>78.319999999999993</v>
      </c>
      <c r="AD608">
        <f>N608</f>
        <v>3055.73</v>
      </c>
    </row>
    <row r="609" spans="1:17" hidden="1" x14ac:dyDescent="0.3">
      <c r="A609" s="1">
        <v>43984</v>
      </c>
      <c r="B609">
        <v>80.834998999999996</v>
      </c>
      <c r="C609">
        <v>185.94000199999999</v>
      </c>
      <c r="D609">
        <v>47.310001</v>
      </c>
      <c r="E609">
        <v>123.94000200000001</v>
      </c>
      <c r="F609">
        <v>24.84</v>
      </c>
      <c r="G609">
        <v>118.75</v>
      </c>
      <c r="H609">
        <v>123.620499</v>
      </c>
      <c r="I609">
        <v>98.93</v>
      </c>
      <c r="J609">
        <v>252.71000699999999</v>
      </c>
      <c r="K609">
        <v>46.900002000000001</v>
      </c>
      <c r="L609">
        <v>73.730002999999996</v>
      </c>
      <c r="M609">
        <v>77.779999000000004</v>
      </c>
      <c r="N609">
        <v>3080.82</v>
      </c>
      <c r="O609">
        <f t="shared" si="55"/>
        <v>2020</v>
      </c>
      <c r="P609">
        <f t="shared" si="56"/>
        <v>6</v>
      </c>
      <c r="Q609">
        <f t="shared" si="57"/>
        <v>2</v>
      </c>
    </row>
    <row r="610" spans="1:17" hidden="1" x14ac:dyDescent="0.3">
      <c r="A610" s="1">
        <v>43985</v>
      </c>
      <c r="B610">
        <v>81.279999000000004</v>
      </c>
      <c r="C610">
        <v>190.820007</v>
      </c>
      <c r="D610">
        <v>49.240001999999997</v>
      </c>
      <c r="E610">
        <v>123.470001</v>
      </c>
      <c r="F610">
        <v>25.99</v>
      </c>
      <c r="G610">
        <v>122.18</v>
      </c>
      <c r="H610">
        <v>123.91999800000001</v>
      </c>
      <c r="I610">
        <v>104.269997</v>
      </c>
      <c r="J610">
        <v>251</v>
      </c>
      <c r="K610">
        <v>47.900002000000001</v>
      </c>
      <c r="L610">
        <v>74.209998999999996</v>
      </c>
      <c r="M610">
        <v>79.580001999999993</v>
      </c>
      <c r="N610">
        <v>3122.87</v>
      </c>
      <c r="O610">
        <f t="shared" si="55"/>
        <v>2020</v>
      </c>
      <c r="P610">
        <f t="shared" si="56"/>
        <v>6</v>
      </c>
      <c r="Q610">
        <f t="shared" si="57"/>
        <v>3</v>
      </c>
    </row>
    <row r="611" spans="1:17" hidden="1" x14ac:dyDescent="0.3">
      <c r="A611" s="1">
        <v>43986</v>
      </c>
      <c r="B611">
        <v>80.580001999999993</v>
      </c>
      <c r="C611">
        <v>192.050003</v>
      </c>
      <c r="D611">
        <v>49.099997999999999</v>
      </c>
      <c r="E611">
        <v>122.110001</v>
      </c>
      <c r="F611">
        <v>26.780000999999999</v>
      </c>
      <c r="G611">
        <v>123.69000200000001</v>
      </c>
      <c r="H611">
        <v>123.029999</v>
      </c>
      <c r="I611">
        <v>106.44000200000001</v>
      </c>
      <c r="J611">
        <v>248.949997</v>
      </c>
      <c r="K611">
        <v>47.919998</v>
      </c>
      <c r="L611">
        <v>75.190002000000007</v>
      </c>
      <c r="M611">
        <v>78.739998</v>
      </c>
      <c r="N611">
        <v>3112.35</v>
      </c>
      <c r="O611">
        <f t="shared" si="55"/>
        <v>2020</v>
      </c>
      <c r="P611">
        <f t="shared" si="56"/>
        <v>6</v>
      </c>
      <c r="Q611">
        <f t="shared" si="57"/>
        <v>4</v>
      </c>
    </row>
    <row r="612" spans="1:17" hidden="1" x14ac:dyDescent="0.3">
      <c r="A612" s="1">
        <v>43987</v>
      </c>
      <c r="B612">
        <v>82.875</v>
      </c>
      <c r="C612">
        <v>200.66000399999999</v>
      </c>
      <c r="D612">
        <v>53.080002</v>
      </c>
      <c r="E612">
        <v>121.55999799999999</v>
      </c>
      <c r="F612">
        <v>28.110001</v>
      </c>
      <c r="G612">
        <v>124.82</v>
      </c>
      <c r="H612">
        <v>124.150002</v>
      </c>
      <c r="I612">
        <v>111.230003</v>
      </c>
      <c r="J612">
        <v>254.89999399999999</v>
      </c>
      <c r="K612">
        <v>49.09</v>
      </c>
      <c r="L612">
        <v>75.910004000000001</v>
      </c>
      <c r="M612">
        <v>82.139999000000003</v>
      </c>
      <c r="N612">
        <v>3193.93</v>
      </c>
      <c r="O612">
        <f t="shared" si="55"/>
        <v>2020</v>
      </c>
      <c r="P612">
        <f t="shared" si="56"/>
        <v>6</v>
      </c>
      <c r="Q612">
        <f t="shared" si="57"/>
        <v>5</v>
      </c>
    </row>
    <row r="613" spans="1:17" hidden="1" x14ac:dyDescent="0.3">
      <c r="A613" s="1">
        <v>43990</v>
      </c>
      <c r="B613">
        <v>83.364998</v>
      </c>
      <c r="C613">
        <v>201.55999800000001</v>
      </c>
      <c r="D613">
        <v>54.740001999999997</v>
      </c>
      <c r="E613">
        <v>121.239998</v>
      </c>
      <c r="F613">
        <v>28.540001</v>
      </c>
      <c r="G613">
        <v>127.279999</v>
      </c>
      <c r="H613">
        <v>126.203003</v>
      </c>
      <c r="I613">
        <v>113.449997</v>
      </c>
      <c r="J613">
        <v>256.76998900000001</v>
      </c>
      <c r="K613">
        <v>49.849997999999999</v>
      </c>
      <c r="L613">
        <v>77.699996999999996</v>
      </c>
      <c r="M613">
        <v>83.559997999999993</v>
      </c>
      <c r="N613">
        <v>3232.39</v>
      </c>
      <c r="O613">
        <f t="shared" si="55"/>
        <v>2020</v>
      </c>
      <c r="P613">
        <f t="shared" si="56"/>
        <v>6</v>
      </c>
      <c r="Q613">
        <f t="shared" si="57"/>
        <v>8</v>
      </c>
    </row>
    <row r="614" spans="1:17" hidden="1" x14ac:dyDescent="0.3">
      <c r="A614" s="1">
        <v>43991</v>
      </c>
      <c r="B614">
        <v>85.997497999999993</v>
      </c>
      <c r="C614">
        <v>196.070007</v>
      </c>
      <c r="D614">
        <v>53.52</v>
      </c>
      <c r="E614">
        <v>121.349998</v>
      </c>
      <c r="F614">
        <v>28.219999000000001</v>
      </c>
      <c r="G614">
        <v>123.889999</v>
      </c>
      <c r="H614">
        <v>130.04299900000001</v>
      </c>
      <c r="I614">
        <v>110.540001</v>
      </c>
      <c r="J614">
        <v>256.76001000000002</v>
      </c>
      <c r="K614">
        <v>49</v>
      </c>
      <c r="L614">
        <v>75.650002000000001</v>
      </c>
      <c r="M614">
        <v>82.370002999999997</v>
      </c>
      <c r="N614">
        <v>3207.18</v>
      </c>
      <c r="O614">
        <f t="shared" si="55"/>
        <v>2020</v>
      </c>
      <c r="P614">
        <f t="shared" si="56"/>
        <v>6</v>
      </c>
      <c r="Q614">
        <f t="shared" si="57"/>
        <v>9</v>
      </c>
    </row>
    <row r="615" spans="1:17" hidden="1" x14ac:dyDescent="0.3">
      <c r="A615" s="1">
        <v>43992</v>
      </c>
      <c r="B615">
        <v>88.209998999999996</v>
      </c>
      <c r="C615">
        <v>191.509995</v>
      </c>
      <c r="D615">
        <v>50.650002000000001</v>
      </c>
      <c r="E615">
        <v>121.160004</v>
      </c>
      <c r="F615">
        <v>26.6</v>
      </c>
      <c r="G615">
        <v>122.18</v>
      </c>
      <c r="H615">
        <v>132.37249800000001</v>
      </c>
      <c r="I615">
        <v>106.05999799999999</v>
      </c>
      <c r="J615">
        <v>254.449997</v>
      </c>
      <c r="K615">
        <v>48.619999</v>
      </c>
      <c r="L615">
        <v>75.139999000000003</v>
      </c>
      <c r="M615">
        <v>79.010002</v>
      </c>
      <c r="N615">
        <v>3190.14</v>
      </c>
      <c r="O615">
        <f t="shared" si="55"/>
        <v>2020</v>
      </c>
      <c r="P615">
        <f t="shared" si="56"/>
        <v>6</v>
      </c>
      <c r="Q615">
        <f t="shared" si="57"/>
        <v>10</v>
      </c>
    </row>
    <row r="616" spans="1:17" hidden="1" x14ac:dyDescent="0.3">
      <c r="A616" s="1">
        <v>43993</v>
      </c>
      <c r="B616">
        <v>83.974997999999999</v>
      </c>
      <c r="C616">
        <v>178.020004</v>
      </c>
      <c r="D616">
        <v>46.18</v>
      </c>
      <c r="E616">
        <v>120.089996</v>
      </c>
      <c r="F616">
        <v>23.93</v>
      </c>
      <c r="G616">
        <v>112.639999</v>
      </c>
      <c r="H616">
        <v>127.898003</v>
      </c>
      <c r="I616">
        <v>97.209998999999996</v>
      </c>
      <c r="J616">
        <v>239.470001</v>
      </c>
      <c r="K616">
        <v>45.540000999999997</v>
      </c>
      <c r="L616">
        <v>71.25</v>
      </c>
      <c r="M616">
        <v>72.569999999999993</v>
      </c>
      <c r="N616">
        <v>3002.1</v>
      </c>
      <c r="O616">
        <f t="shared" si="55"/>
        <v>2020</v>
      </c>
      <c r="P616">
        <f t="shared" si="56"/>
        <v>6</v>
      </c>
      <c r="Q616">
        <f t="shared" si="57"/>
        <v>11</v>
      </c>
    </row>
    <row r="617" spans="1:17" hidden="1" x14ac:dyDescent="0.3">
      <c r="A617" s="1">
        <v>43994</v>
      </c>
      <c r="B617">
        <v>84.699996999999996</v>
      </c>
      <c r="C617">
        <v>181.21000699999999</v>
      </c>
      <c r="D617">
        <v>47.169998</v>
      </c>
      <c r="E617">
        <v>117.739998</v>
      </c>
      <c r="F617">
        <v>24.780000999999999</v>
      </c>
      <c r="G617">
        <v>115.489998</v>
      </c>
      <c r="H617">
        <v>127.25099899999999</v>
      </c>
      <c r="I617">
        <v>99.870002999999997</v>
      </c>
      <c r="J617">
        <v>242.449997</v>
      </c>
      <c r="K617">
        <v>45.599997999999999</v>
      </c>
      <c r="L617">
        <v>70.419998000000007</v>
      </c>
      <c r="M617">
        <v>76.379997000000003</v>
      </c>
      <c r="N617">
        <v>3041.31</v>
      </c>
      <c r="O617">
        <f t="shared" si="55"/>
        <v>2020</v>
      </c>
      <c r="P617">
        <f t="shared" si="56"/>
        <v>6</v>
      </c>
      <c r="Q617">
        <f t="shared" si="57"/>
        <v>12</v>
      </c>
    </row>
    <row r="618" spans="1:17" hidden="1" x14ac:dyDescent="0.3">
      <c r="A618" s="1">
        <v>43997</v>
      </c>
      <c r="B618">
        <v>85.747497999999993</v>
      </c>
      <c r="C618">
        <v>181.550003</v>
      </c>
      <c r="D618">
        <v>47.139999000000003</v>
      </c>
      <c r="E618">
        <v>118.08000199999999</v>
      </c>
      <c r="F618">
        <v>25.15</v>
      </c>
      <c r="G618">
        <v>117.08000199999999</v>
      </c>
      <c r="H618">
        <v>128.63400300000001</v>
      </c>
      <c r="I618">
        <v>101.25</v>
      </c>
      <c r="J618">
        <v>241.36000100000001</v>
      </c>
      <c r="K618">
        <v>46.299999</v>
      </c>
      <c r="L618">
        <v>72.199996999999996</v>
      </c>
      <c r="M618">
        <v>76.959998999999996</v>
      </c>
      <c r="N618">
        <v>3066.59</v>
      </c>
      <c r="O618">
        <f t="shared" si="55"/>
        <v>2020</v>
      </c>
      <c r="P618">
        <f t="shared" si="56"/>
        <v>6</v>
      </c>
      <c r="Q618">
        <f t="shared" si="57"/>
        <v>15</v>
      </c>
    </row>
    <row r="619" spans="1:17" hidden="1" x14ac:dyDescent="0.3">
      <c r="A619" s="1">
        <v>43998</v>
      </c>
      <c r="B619">
        <v>88.019997000000004</v>
      </c>
      <c r="C619">
        <v>182.300003</v>
      </c>
      <c r="D619">
        <v>48.200001</v>
      </c>
      <c r="E619">
        <v>119.650002</v>
      </c>
      <c r="F619">
        <v>25.799999</v>
      </c>
      <c r="G619">
        <v>118.44000200000001</v>
      </c>
      <c r="H619">
        <v>130.76350400000001</v>
      </c>
      <c r="I619">
        <v>102.05999799999999</v>
      </c>
      <c r="J619">
        <v>249.949997</v>
      </c>
      <c r="K619">
        <v>46.77</v>
      </c>
      <c r="L619">
        <v>74.660004000000001</v>
      </c>
      <c r="M619">
        <v>77.839995999999999</v>
      </c>
      <c r="N619">
        <v>3124.74</v>
      </c>
      <c r="O619">
        <f t="shared" si="55"/>
        <v>2020</v>
      </c>
      <c r="P619">
        <f t="shared" si="56"/>
        <v>6</v>
      </c>
      <c r="Q619">
        <f t="shared" si="57"/>
        <v>16</v>
      </c>
    </row>
    <row r="620" spans="1:17" hidden="1" x14ac:dyDescent="0.3">
      <c r="A620" s="1">
        <v>43999</v>
      </c>
      <c r="B620">
        <v>87.897498999999996</v>
      </c>
      <c r="C620">
        <v>180.86000100000001</v>
      </c>
      <c r="D620">
        <v>46.630001</v>
      </c>
      <c r="E620">
        <v>119.029999</v>
      </c>
      <c r="F620">
        <v>25</v>
      </c>
      <c r="G620">
        <v>117.650002</v>
      </c>
      <c r="H620">
        <v>132.04899599999999</v>
      </c>
      <c r="I620">
        <v>99.480002999999996</v>
      </c>
      <c r="J620">
        <v>250.85000600000001</v>
      </c>
      <c r="K620">
        <v>46.580002</v>
      </c>
      <c r="L620">
        <v>74.089995999999999</v>
      </c>
      <c r="M620">
        <v>77.099997999999999</v>
      </c>
      <c r="N620">
        <v>3113.49</v>
      </c>
      <c r="O620">
        <f t="shared" si="55"/>
        <v>2020</v>
      </c>
      <c r="P620">
        <f t="shared" si="56"/>
        <v>6</v>
      </c>
      <c r="Q620">
        <f t="shared" si="57"/>
        <v>17</v>
      </c>
    </row>
    <row r="621" spans="1:17" hidden="1" x14ac:dyDescent="0.3">
      <c r="A621" s="1">
        <v>44000</v>
      </c>
      <c r="B621">
        <v>87.932502999999997</v>
      </c>
      <c r="C621">
        <v>180.729996</v>
      </c>
      <c r="D621">
        <v>46.919998</v>
      </c>
      <c r="E621">
        <v>117.989998</v>
      </c>
      <c r="F621">
        <v>25.040001</v>
      </c>
      <c r="G621">
        <v>118.370003</v>
      </c>
      <c r="H621">
        <v>132.699005</v>
      </c>
      <c r="I621">
        <v>98.940002000000007</v>
      </c>
      <c r="J621">
        <v>249.21000699999999</v>
      </c>
      <c r="K621">
        <v>46.990001999999997</v>
      </c>
      <c r="L621">
        <v>74.599997999999999</v>
      </c>
      <c r="M621">
        <v>76.309997999999993</v>
      </c>
      <c r="N621">
        <v>3115.34</v>
      </c>
      <c r="O621">
        <f t="shared" si="55"/>
        <v>2020</v>
      </c>
      <c r="P621">
        <f t="shared" si="56"/>
        <v>6</v>
      </c>
      <c r="Q621">
        <f t="shared" si="57"/>
        <v>18</v>
      </c>
    </row>
    <row r="622" spans="1:17" hidden="1" x14ac:dyDescent="0.3">
      <c r="A622" s="1">
        <v>44001</v>
      </c>
      <c r="B622">
        <v>87.43</v>
      </c>
      <c r="C622">
        <v>179.720001</v>
      </c>
      <c r="D622">
        <v>45.98</v>
      </c>
      <c r="E622">
        <v>119.849998</v>
      </c>
      <c r="F622">
        <v>25.25</v>
      </c>
      <c r="G622">
        <v>114.349998</v>
      </c>
      <c r="H622">
        <v>133.75050400000001</v>
      </c>
      <c r="I622">
        <v>97.809997999999993</v>
      </c>
      <c r="J622">
        <v>246.64999399999999</v>
      </c>
      <c r="K622">
        <v>46.02</v>
      </c>
      <c r="L622">
        <v>72.199996999999996</v>
      </c>
      <c r="M622">
        <v>75.400002000000001</v>
      </c>
      <c r="N622">
        <v>3097.74</v>
      </c>
      <c r="O622">
        <f t="shared" si="55"/>
        <v>2020</v>
      </c>
      <c r="P622">
        <f t="shared" si="56"/>
        <v>6</v>
      </c>
      <c r="Q622">
        <f t="shared" si="57"/>
        <v>19</v>
      </c>
    </row>
    <row r="623" spans="1:17" hidden="1" x14ac:dyDescent="0.3">
      <c r="A623" s="1">
        <v>44004</v>
      </c>
      <c r="B623">
        <v>89.717499000000004</v>
      </c>
      <c r="C623">
        <v>180.16999799999999</v>
      </c>
      <c r="D623">
        <v>46.419998</v>
      </c>
      <c r="E623">
        <v>121.68</v>
      </c>
      <c r="F623">
        <v>24.620000999999998</v>
      </c>
      <c r="G623">
        <v>115.91999800000001</v>
      </c>
      <c r="H623">
        <v>135.69099399999999</v>
      </c>
      <c r="I623">
        <v>96.75</v>
      </c>
      <c r="J623">
        <v>249.16000399999999</v>
      </c>
      <c r="K623">
        <v>45.740001999999997</v>
      </c>
      <c r="L623">
        <v>72.040001000000004</v>
      </c>
      <c r="M623">
        <v>75.400002000000001</v>
      </c>
      <c r="N623">
        <v>3117.86</v>
      </c>
      <c r="O623">
        <f t="shared" si="55"/>
        <v>2020</v>
      </c>
      <c r="P623">
        <f t="shared" si="56"/>
        <v>6</v>
      </c>
      <c r="Q623">
        <f t="shared" si="57"/>
        <v>22</v>
      </c>
    </row>
    <row r="624" spans="1:17" hidden="1" x14ac:dyDescent="0.3">
      <c r="A624" s="1">
        <v>44005</v>
      </c>
      <c r="B624">
        <v>91.632499999999993</v>
      </c>
      <c r="C624">
        <v>181.009995</v>
      </c>
      <c r="D624">
        <v>46.700001</v>
      </c>
      <c r="E624">
        <v>121.07</v>
      </c>
      <c r="F624">
        <v>24.790001</v>
      </c>
      <c r="G624">
        <v>116.589996</v>
      </c>
      <c r="H624">
        <v>138.220505</v>
      </c>
      <c r="I624">
        <v>97.93</v>
      </c>
      <c r="J624">
        <v>250.30999800000001</v>
      </c>
      <c r="K624">
        <v>45.639999000000003</v>
      </c>
      <c r="L624">
        <v>71.489998</v>
      </c>
      <c r="M624">
        <v>75.489998</v>
      </c>
      <c r="N624">
        <v>3131.29</v>
      </c>
      <c r="O624">
        <f t="shared" si="55"/>
        <v>2020</v>
      </c>
      <c r="P624">
        <f t="shared" si="56"/>
        <v>6</v>
      </c>
      <c r="Q624">
        <f t="shared" si="57"/>
        <v>23</v>
      </c>
    </row>
    <row r="625" spans="1:30" hidden="1" x14ac:dyDescent="0.3">
      <c r="A625" s="1">
        <v>44006</v>
      </c>
      <c r="B625">
        <v>90.014999000000003</v>
      </c>
      <c r="C625">
        <v>177.529999</v>
      </c>
      <c r="D625">
        <v>44.5</v>
      </c>
      <c r="E625">
        <v>120.300003</v>
      </c>
      <c r="F625">
        <v>23.809999000000001</v>
      </c>
      <c r="G625">
        <v>112.07</v>
      </c>
      <c r="H625">
        <v>136.720001</v>
      </c>
      <c r="I625">
        <v>94.660004000000001</v>
      </c>
      <c r="J625">
        <v>246.13000500000001</v>
      </c>
      <c r="K625">
        <v>44.650002000000001</v>
      </c>
      <c r="L625">
        <v>70.089995999999999</v>
      </c>
      <c r="M625">
        <v>73.639999000000003</v>
      </c>
      <c r="N625">
        <v>3050.33</v>
      </c>
      <c r="O625">
        <f t="shared" si="55"/>
        <v>2020</v>
      </c>
      <c r="P625">
        <f t="shared" si="56"/>
        <v>6</v>
      </c>
      <c r="Q625">
        <f t="shared" si="57"/>
        <v>24</v>
      </c>
    </row>
    <row r="626" spans="1:30" hidden="1" x14ac:dyDescent="0.3">
      <c r="A626" s="1">
        <v>44007</v>
      </c>
      <c r="B626">
        <v>91.209998999999996</v>
      </c>
      <c r="C626">
        <v>178.85000600000001</v>
      </c>
      <c r="D626">
        <v>45.169998</v>
      </c>
      <c r="E626">
        <v>119.709999</v>
      </c>
      <c r="F626">
        <v>24.719999000000001</v>
      </c>
      <c r="G626">
        <v>111.360001</v>
      </c>
      <c r="H626">
        <v>137.729004</v>
      </c>
      <c r="I626">
        <v>97.959998999999996</v>
      </c>
      <c r="J626">
        <v>245.38000500000001</v>
      </c>
      <c r="K626">
        <v>44.93</v>
      </c>
      <c r="L626">
        <v>70.669998000000007</v>
      </c>
      <c r="M626">
        <v>73.849997999999999</v>
      </c>
      <c r="N626">
        <v>3083.76</v>
      </c>
      <c r="O626">
        <f t="shared" si="55"/>
        <v>2020</v>
      </c>
      <c r="P626">
        <f t="shared" si="56"/>
        <v>6</v>
      </c>
      <c r="Q626">
        <f t="shared" si="57"/>
        <v>25</v>
      </c>
    </row>
    <row r="627" spans="1:30" hidden="1" x14ac:dyDescent="0.3">
      <c r="A627" s="1">
        <v>44008</v>
      </c>
      <c r="B627">
        <v>88.407500999999996</v>
      </c>
      <c r="C627">
        <v>175.36999499999999</v>
      </c>
      <c r="D627">
        <v>43.619999</v>
      </c>
      <c r="E627">
        <v>118.32</v>
      </c>
      <c r="F627">
        <v>23.15</v>
      </c>
      <c r="G627">
        <v>109.099998</v>
      </c>
      <c r="H627">
        <v>134.643494</v>
      </c>
      <c r="I627">
        <v>92.589995999999999</v>
      </c>
      <c r="J627">
        <v>241.009995</v>
      </c>
      <c r="K627">
        <v>43.57</v>
      </c>
      <c r="L627">
        <v>68.870002999999997</v>
      </c>
      <c r="M627">
        <v>71.569999999999993</v>
      </c>
      <c r="N627">
        <v>3009.05</v>
      </c>
      <c r="O627">
        <f t="shared" si="55"/>
        <v>2020</v>
      </c>
      <c r="P627">
        <f t="shared" si="56"/>
        <v>6</v>
      </c>
      <c r="Q627">
        <f t="shared" si="57"/>
        <v>26</v>
      </c>
    </row>
    <row r="628" spans="1:30" hidden="1" x14ac:dyDescent="0.3">
      <c r="A628" s="1">
        <v>44011</v>
      </c>
      <c r="B628">
        <v>90.444999999999993</v>
      </c>
      <c r="C628">
        <v>177.19000199999999</v>
      </c>
      <c r="D628">
        <v>44.32</v>
      </c>
      <c r="E628">
        <v>119.05999799999999</v>
      </c>
      <c r="F628">
        <v>23.389999</v>
      </c>
      <c r="G628">
        <v>111.519997</v>
      </c>
      <c r="H628">
        <v>134.01899700000001</v>
      </c>
      <c r="I628">
        <v>93</v>
      </c>
      <c r="J628">
        <v>246.11999499999999</v>
      </c>
      <c r="K628">
        <v>44.360000999999997</v>
      </c>
      <c r="L628">
        <v>70.510002</v>
      </c>
      <c r="M628">
        <v>73.480002999999996</v>
      </c>
      <c r="N628">
        <v>3053.24</v>
      </c>
      <c r="O628">
        <f t="shared" si="55"/>
        <v>2020</v>
      </c>
      <c r="P628">
        <f t="shared" si="56"/>
        <v>6</v>
      </c>
      <c r="Q628">
        <f t="shared" si="57"/>
        <v>29</v>
      </c>
    </row>
    <row r="629" spans="1:30" hidden="1" x14ac:dyDescent="0.3">
      <c r="A629" s="1">
        <v>44012</v>
      </c>
      <c r="B629">
        <v>91.199996999999996</v>
      </c>
      <c r="C629">
        <v>178.509995</v>
      </c>
      <c r="D629">
        <v>44.720001000000003</v>
      </c>
      <c r="E629">
        <v>119.779999</v>
      </c>
      <c r="F629">
        <v>23.75</v>
      </c>
      <c r="G629">
        <v>111.510002</v>
      </c>
      <c r="H629">
        <v>137.94099399999999</v>
      </c>
      <c r="I629">
        <v>94.059997999999993</v>
      </c>
      <c r="J629">
        <v>250.509995</v>
      </c>
      <c r="K629">
        <v>44.68</v>
      </c>
      <c r="L629">
        <v>70.059997999999993</v>
      </c>
      <c r="M629">
        <v>73.589995999999999</v>
      </c>
      <c r="N629">
        <v>3100.29</v>
      </c>
      <c r="O629">
        <f t="shared" si="55"/>
        <v>2020</v>
      </c>
      <c r="P629">
        <f t="shared" si="56"/>
        <v>6</v>
      </c>
      <c r="Q629">
        <f t="shared" si="57"/>
        <v>30</v>
      </c>
    </row>
    <row r="630" spans="1:30" x14ac:dyDescent="0.3">
      <c r="A630" s="1">
        <v>44013</v>
      </c>
      <c r="B630">
        <v>91.027495999999999</v>
      </c>
      <c r="C630">
        <v>177.990005</v>
      </c>
      <c r="D630">
        <v>43.709999000000003</v>
      </c>
      <c r="E630">
        <v>119.69000200000001</v>
      </c>
      <c r="F630">
        <v>23.26</v>
      </c>
      <c r="G630">
        <v>113.010002</v>
      </c>
      <c r="H630">
        <v>143.93499800000001</v>
      </c>
      <c r="I630">
        <v>93.260002</v>
      </c>
      <c r="J630">
        <v>248.14999399999999</v>
      </c>
      <c r="K630">
        <v>44.82</v>
      </c>
      <c r="L630">
        <v>69.989998</v>
      </c>
      <c r="M630">
        <v>74.029999000000004</v>
      </c>
      <c r="N630">
        <v>3115.86</v>
      </c>
      <c r="O630">
        <f t="shared" si="55"/>
        <v>2020</v>
      </c>
      <c r="P630">
        <f t="shared" si="56"/>
        <v>7</v>
      </c>
      <c r="Q630">
        <f t="shared" si="57"/>
        <v>1</v>
      </c>
      <c r="R630">
        <f>B630</f>
        <v>91.027495999999999</v>
      </c>
      <c r="S630">
        <f t="shared" ref="S630:AB630" si="60">C630</f>
        <v>177.990005</v>
      </c>
      <c r="T630">
        <f t="shared" si="60"/>
        <v>43.709999000000003</v>
      </c>
      <c r="U630">
        <f t="shared" si="60"/>
        <v>119.69000200000001</v>
      </c>
      <c r="V630">
        <f t="shared" si="60"/>
        <v>23.26</v>
      </c>
      <c r="W630">
        <f t="shared" si="60"/>
        <v>113.010002</v>
      </c>
      <c r="X630">
        <f t="shared" si="60"/>
        <v>143.93499800000001</v>
      </c>
      <c r="Y630">
        <f t="shared" si="60"/>
        <v>93.260002</v>
      </c>
      <c r="Z630">
        <f t="shared" si="60"/>
        <v>248.14999399999999</v>
      </c>
      <c r="AA630">
        <f t="shared" si="60"/>
        <v>44.82</v>
      </c>
      <c r="AB630">
        <f t="shared" si="60"/>
        <v>69.989998</v>
      </c>
      <c r="AC630">
        <f>M630</f>
        <v>74.029999000000004</v>
      </c>
      <c r="AD630">
        <f>N630</f>
        <v>3115.86</v>
      </c>
    </row>
    <row r="631" spans="1:30" hidden="1" x14ac:dyDescent="0.3">
      <c r="A631" s="1">
        <v>44014</v>
      </c>
      <c r="B631">
        <v>91.027495999999999</v>
      </c>
      <c r="C631">
        <v>178.83000200000001</v>
      </c>
      <c r="D631">
        <v>44.080002</v>
      </c>
      <c r="E631">
        <v>119.209999</v>
      </c>
      <c r="F631">
        <v>23.290001</v>
      </c>
      <c r="G631">
        <v>112.18</v>
      </c>
      <c r="H631">
        <v>144.51499899999999</v>
      </c>
      <c r="I631">
        <v>92.660004000000001</v>
      </c>
      <c r="J631">
        <v>248.5</v>
      </c>
      <c r="K631">
        <v>44.880001</v>
      </c>
      <c r="L631">
        <v>70.459998999999996</v>
      </c>
      <c r="M631">
        <v>73.779999000000004</v>
      </c>
      <c r="N631">
        <v>3130.01</v>
      </c>
      <c r="O631">
        <f t="shared" si="55"/>
        <v>2020</v>
      </c>
      <c r="P631">
        <f t="shared" si="56"/>
        <v>7</v>
      </c>
      <c r="Q631">
        <f t="shared" si="57"/>
        <v>2</v>
      </c>
    </row>
    <row r="632" spans="1:30" hidden="1" x14ac:dyDescent="0.3">
      <c r="A632" s="1">
        <v>44018</v>
      </c>
      <c r="B632">
        <v>93.462502000000001</v>
      </c>
      <c r="C632">
        <v>182.720001</v>
      </c>
      <c r="D632">
        <v>44.389999000000003</v>
      </c>
      <c r="E632">
        <v>118.889999</v>
      </c>
      <c r="F632">
        <v>23.66</v>
      </c>
      <c r="G632">
        <v>114.43</v>
      </c>
      <c r="H632">
        <v>152.85200499999999</v>
      </c>
      <c r="I632">
        <v>95</v>
      </c>
      <c r="J632">
        <v>249.550003</v>
      </c>
      <c r="K632">
        <v>45.23</v>
      </c>
      <c r="L632">
        <v>70.599997999999999</v>
      </c>
      <c r="M632">
        <v>75.440002000000007</v>
      </c>
      <c r="N632">
        <v>3179.72</v>
      </c>
      <c r="O632">
        <f t="shared" si="55"/>
        <v>2020</v>
      </c>
      <c r="P632">
        <f t="shared" si="56"/>
        <v>7</v>
      </c>
      <c r="Q632">
        <f t="shared" si="57"/>
        <v>6</v>
      </c>
    </row>
    <row r="633" spans="1:30" hidden="1" x14ac:dyDescent="0.3">
      <c r="A633" s="1">
        <v>44019</v>
      </c>
      <c r="B633">
        <v>93.172500999999997</v>
      </c>
      <c r="C633">
        <v>181.14999399999999</v>
      </c>
      <c r="D633">
        <v>43.240001999999997</v>
      </c>
      <c r="E633">
        <v>126.949997</v>
      </c>
      <c r="F633">
        <v>23.01</v>
      </c>
      <c r="G633">
        <v>113.629997</v>
      </c>
      <c r="H633">
        <v>150.00599700000001</v>
      </c>
      <c r="I633">
        <v>92.32</v>
      </c>
      <c r="J633">
        <v>247.35000600000001</v>
      </c>
      <c r="K633">
        <v>45.209999000000003</v>
      </c>
      <c r="L633">
        <v>72.940002000000007</v>
      </c>
      <c r="M633">
        <v>74.25</v>
      </c>
      <c r="N633">
        <v>3145.32</v>
      </c>
      <c r="O633">
        <f t="shared" si="55"/>
        <v>2020</v>
      </c>
      <c r="P633">
        <f t="shared" si="56"/>
        <v>7</v>
      </c>
      <c r="Q633">
        <f t="shared" si="57"/>
        <v>7</v>
      </c>
    </row>
    <row r="634" spans="1:30" hidden="1" x14ac:dyDescent="0.3">
      <c r="A634" s="1">
        <v>44020</v>
      </c>
      <c r="B634">
        <v>95.342499000000004</v>
      </c>
      <c r="C634">
        <v>181.199997</v>
      </c>
      <c r="D634">
        <v>43.139999000000003</v>
      </c>
      <c r="E634">
        <v>124.44000200000001</v>
      </c>
      <c r="F634">
        <v>23.1</v>
      </c>
      <c r="G634">
        <v>116.660004</v>
      </c>
      <c r="H634">
        <v>154.05549600000001</v>
      </c>
      <c r="I634">
        <v>93.300003000000004</v>
      </c>
      <c r="J634">
        <v>249.16999799999999</v>
      </c>
      <c r="K634">
        <v>45.07</v>
      </c>
      <c r="L634">
        <v>72.300003000000004</v>
      </c>
      <c r="M634">
        <v>74.139999000000003</v>
      </c>
      <c r="N634">
        <v>3169.94</v>
      </c>
      <c r="O634">
        <f t="shared" si="55"/>
        <v>2020</v>
      </c>
      <c r="P634">
        <f t="shared" si="56"/>
        <v>7</v>
      </c>
      <c r="Q634">
        <f t="shared" si="57"/>
        <v>8</v>
      </c>
    </row>
    <row r="635" spans="1:30" hidden="1" x14ac:dyDescent="0.3">
      <c r="A635" s="1">
        <v>44021</v>
      </c>
      <c r="B635">
        <v>95.752502000000007</v>
      </c>
      <c r="C635">
        <v>178.800003</v>
      </c>
      <c r="D635">
        <v>41.360000999999997</v>
      </c>
      <c r="E635">
        <v>127.75</v>
      </c>
      <c r="F635">
        <v>22.77</v>
      </c>
      <c r="G635">
        <v>116.80999799999999</v>
      </c>
      <c r="H635">
        <v>159.13149999999999</v>
      </c>
      <c r="I635">
        <v>91.279999000000004</v>
      </c>
      <c r="J635">
        <v>247.96000699999999</v>
      </c>
      <c r="K635">
        <v>43.91</v>
      </c>
      <c r="L635">
        <v>70.139999000000003</v>
      </c>
      <c r="M635">
        <v>73.569999999999993</v>
      </c>
      <c r="N635">
        <v>3152.05</v>
      </c>
      <c r="O635">
        <f t="shared" si="55"/>
        <v>2020</v>
      </c>
      <c r="P635">
        <f t="shared" si="56"/>
        <v>7</v>
      </c>
      <c r="Q635">
        <f t="shared" si="57"/>
        <v>9</v>
      </c>
    </row>
    <row r="636" spans="1:30" hidden="1" x14ac:dyDescent="0.3">
      <c r="A636" s="1">
        <v>44022</v>
      </c>
      <c r="B636">
        <v>95.919998000000007</v>
      </c>
      <c r="C636">
        <v>182.89999399999999</v>
      </c>
      <c r="D636">
        <v>42.650002000000001</v>
      </c>
      <c r="E636">
        <v>130.679993</v>
      </c>
      <c r="F636">
        <v>24.02</v>
      </c>
      <c r="G636">
        <v>119.339996</v>
      </c>
      <c r="H636">
        <v>160</v>
      </c>
      <c r="I636">
        <v>96.269997000000004</v>
      </c>
      <c r="J636">
        <v>250.11000100000001</v>
      </c>
      <c r="K636">
        <v>45.150002000000001</v>
      </c>
      <c r="L636">
        <v>72.959998999999996</v>
      </c>
      <c r="M636">
        <v>74.290001000000004</v>
      </c>
      <c r="N636">
        <v>3185.04</v>
      </c>
      <c r="O636">
        <f t="shared" si="55"/>
        <v>2020</v>
      </c>
      <c r="P636">
        <f t="shared" si="56"/>
        <v>7</v>
      </c>
      <c r="Q636">
        <f t="shared" si="57"/>
        <v>10</v>
      </c>
    </row>
    <row r="637" spans="1:30" hidden="1" x14ac:dyDescent="0.3">
      <c r="A637" s="1">
        <v>44025</v>
      </c>
      <c r="B637">
        <v>95.477501000000004</v>
      </c>
      <c r="C637">
        <v>184.13000500000001</v>
      </c>
      <c r="D637">
        <v>42.66</v>
      </c>
      <c r="E637">
        <v>129.520004</v>
      </c>
      <c r="F637">
        <v>24.190000999999999</v>
      </c>
      <c r="G637">
        <v>116.220001</v>
      </c>
      <c r="H637">
        <v>155.199997</v>
      </c>
      <c r="I637">
        <v>97.650002000000001</v>
      </c>
      <c r="J637">
        <v>249.61999499999999</v>
      </c>
      <c r="K637">
        <v>45.25</v>
      </c>
      <c r="L637">
        <v>73.5</v>
      </c>
      <c r="M637">
        <v>72.650002000000001</v>
      </c>
      <c r="N637">
        <v>3155.22</v>
      </c>
      <c r="O637">
        <f t="shared" si="55"/>
        <v>2020</v>
      </c>
      <c r="P637">
        <f t="shared" si="56"/>
        <v>7</v>
      </c>
      <c r="Q637">
        <f t="shared" si="57"/>
        <v>13</v>
      </c>
    </row>
    <row r="638" spans="1:30" hidden="1" x14ac:dyDescent="0.3">
      <c r="A638" s="1">
        <v>44026</v>
      </c>
      <c r="B638">
        <v>97.057502999999997</v>
      </c>
      <c r="C638">
        <v>189.71000699999999</v>
      </c>
      <c r="D638">
        <v>44.07</v>
      </c>
      <c r="E638">
        <v>132.009995</v>
      </c>
      <c r="F638">
        <v>24.139999</v>
      </c>
      <c r="G638">
        <v>118.660004</v>
      </c>
      <c r="H638">
        <v>154.199997</v>
      </c>
      <c r="I638">
        <v>98.209998999999996</v>
      </c>
      <c r="J638">
        <v>257.790009</v>
      </c>
      <c r="K638">
        <v>45.869999</v>
      </c>
      <c r="L638">
        <v>74.309997999999993</v>
      </c>
      <c r="M638">
        <v>72.730002999999996</v>
      </c>
      <c r="N638">
        <v>3197.52</v>
      </c>
      <c r="O638">
        <f t="shared" si="55"/>
        <v>2020</v>
      </c>
      <c r="P638">
        <f t="shared" si="56"/>
        <v>7</v>
      </c>
      <c r="Q638">
        <f t="shared" si="57"/>
        <v>14</v>
      </c>
    </row>
    <row r="639" spans="1:30" hidden="1" x14ac:dyDescent="0.3">
      <c r="A639" s="1">
        <v>44027</v>
      </c>
      <c r="B639">
        <v>97.724997999999999</v>
      </c>
      <c r="C639">
        <v>190.55999800000001</v>
      </c>
      <c r="D639">
        <v>44.630001</v>
      </c>
      <c r="E639">
        <v>132</v>
      </c>
      <c r="F639">
        <v>24.6</v>
      </c>
      <c r="G639">
        <v>120.900002</v>
      </c>
      <c r="H639">
        <v>150.44349700000001</v>
      </c>
      <c r="I639">
        <v>99.730002999999996</v>
      </c>
      <c r="J639">
        <v>257.79998799999998</v>
      </c>
      <c r="K639">
        <v>46.400002000000001</v>
      </c>
      <c r="L639">
        <v>75</v>
      </c>
      <c r="M639">
        <v>75.610000999999997</v>
      </c>
      <c r="N639">
        <v>3226.56</v>
      </c>
      <c r="O639">
        <f t="shared" si="55"/>
        <v>2020</v>
      </c>
      <c r="P639">
        <f t="shared" si="56"/>
        <v>7</v>
      </c>
      <c r="Q639">
        <f t="shared" si="57"/>
        <v>15</v>
      </c>
    </row>
    <row r="640" spans="1:30" hidden="1" x14ac:dyDescent="0.3">
      <c r="A640" s="1">
        <v>44028</v>
      </c>
      <c r="B640">
        <v>96.522498999999996</v>
      </c>
      <c r="C640">
        <v>191.009995</v>
      </c>
      <c r="D640">
        <v>44.279998999999997</v>
      </c>
      <c r="E640">
        <v>132.199997</v>
      </c>
      <c r="F640">
        <v>23.93</v>
      </c>
      <c r="G640">
        <v>119.43</v>
      </c>
      <c r="H640">
        <v>149.99499499999999</v>
      </c>
      <c r="I640">
        <v>100.010002</v>
      </c>
      <c r="J640">
        <v>258.07998700000002</v>
      </c>
      <c r="K640">
        <v>46.150002000000001</v>
      </c>
      <c r="L640">
        <v>75.349997999999999</v>
      </c>
      <c r="M640">
        <v>74.389999000000003</v>
      </c>
      <c r="N640">
        <v>3215.57</v>
      </c>
      <c r="O640">
        <f t="shared" si="55"/>
        <v>2020</v>
      </c>
      <c r="P640">
        <f t="shared" si="56"/>
        <v>7</v>
      </c>
      <c r="Q640">
        <f t="shared" si="57"/>
        <v>16</v>
      </c>
    </row>
    <row r="641" spans="1:30" hidden="1" x14ac:dyDescent="0.3">
      <c r="A641" s="1">
        <v>44029</v>
      </c>
      <c r="B641">
        <v>96.327499000000003</v>
      </c>
      <c r="C641">
        <v>190.759995</v>
      </c>
      <c r="D641">
        <v>43.52</v>
      </c>
      <c r="E641">
        <v>131.740005</v>
      </c>
      <c r="F641">
        <v>23.219999000000001</v>
      </c>
      <c r="G641">
        <v>118.650002</v>
      </c>
      <c r="H641">
        <v>148.09849500000001</v>
      </c>
      <c r="I641">
        <v>98.160004000000001</v>
      </c>
      <c r="J641">
        <v>260.38000499999998</v>
      </c>
      <c r="K641">
        <v>46.82</v>
      </c>
      <c r="L641">
        <v>75.029999000000004</v>
      </c>
      <c r="M641">
        <v>74.160004000000001</v>
      </c>
      <c r="N641">
        <v>3224.73</v>
      </c>
      <c r="O641">
        <f t="shared" si="55"/>
        <v>2020</v>
      </c>
      <c r="P641">
        <f t="shared" si="56"/>
        <v>7</v>
      </c>
      <c r="Q641">
        <f t="shared" si="57"/>
        <v>17</v>
      </c>
    </row>
    <row r="642" spans="1:30" hidden="1" x14ac:dyDescent="0.3">
      <c r="A642" s="1">
        <v>44032</v>
      </c>
      <c r="B642">
        <v>98.357498000000007</v>
      </c>
      <c r="C642">
        <v>190.479996</v>
      </c>
      <c r="D642">
        <v>42.5</v>
      </c>
      <c r="E642">
        <v>131.470001</v>
      </c>
      <c r="F642">
        <v>23.58</v>
      </c>
      <c r="G642">
        <v>117.790001</v>
      </c>
      <c r="H642">
        <v>159.841995</v>
      </c>
      <c r="I642">
        <v>97.300003000000004</v>
      </c>
      <c r="J642">
        <v>260.17001299999998</v>
      </c>
      <c r="K642">
        <v>46.119999</v>
      </c>
      <c r="L642">
        <v>72.889999000000003</v>
      </c>
      <c r="M642">
        <v>74.959998999999996</v>
      </c>
      <c r="N642">
        <v>3251.84</v>
      </c>
      <c r="O642">
        <f t="shared" si="55"/>
        <v>2020</v>
      </c>
      <c r="P642">
        <f t="shared" si="56"/>
        <v>7</v>
      </c>
      <c r="Q642">
        <f t="shared" si="57"/>
        <v>20</v>
      </c>
    </row>
    <row r="643" spans="1:30" hidden="1" x14ac:dyDescent="0.3">
      <c r="A643" s="1">
        <v>44033</v>
      </c>
      <c r="B643">
        <v>97</v>
      </c>
      <c r="C643">
        <v>192.270004</v>
      </c>
      <c r="D643">
        <v>44.650002000000001</v>
      </c>
      <c r="E643">
        <v>132.33000200000001</v>
      </c>
      <c r="F643">
        <v>24.42</v>
      </c>
      <c r="G643">
        <v>118.620003</v>
      </c>
      <c r="H643">
        <v>156.91450499999999</v>
      </c>
      <c r="I643">
        <v>99.410004000000001</v>
      </c>
      <c r="J643">
        <v>262.42001299999998</v>
      </c>
      <c r="K643">
        <v>47.200001</v>
      </c>
      <c r="L643">
        <v>75.919998000000007</v>
      </c>
      <c r="M643">
        <v>75.440002000000007</v>
      </c>
      <c r="N643">
        <v>3257.3</v>
      </c>
      <c r="O643">
        <f t="shared" ref="O643:O706" si="61">YEAR(A643)</f>
        <v>2020</v>
      </c>
      <c r="P643">
        <f t="shared" ref="P643:P706" si="62">MONTH(A643)</f>
        <v>7</v>
      </c>
      <c r="Q643">
        <f t="shared" ref="Q643:Q706" si="63">DAY(A643)</f>
        <v>21</v>
      </c>
    </row>
    <row r="644" spans="1:30" hidden="1" x14ac:dyDescent="0.3">
      <c r="A644" s="1">
        <v>44034</v>
      </c>
      <c r="B644">
        <v>97.272498999999996</v>
      </c>
      <c r="C644">
        <v>192.10000600000001</v>
      </c>
      <c r="D644">
        <v>43.610000999999997</v>
      </c>
      <c r="E644">
        <v>132.66000399999999</v>
      </c>
      <c r="F644">
        <v>24.309999000000001</v>
      </c>
      <c r="G644">
        <v>119.029999</v>
      </c>
      <c r="H644">
        <v>154.995499</v>
      </c>
      <c r="I644">
        <v>98.690002000000007</v>
      </c>
      <c r="J644">
        <v>265.17001299999998</v>
      </c>
      <c r="K644">
        <v>48.48</v>
      </c>
      <c r="L644">
        <v>76</v>
      </c>
      <c r="M644">
        <v>77.239998</v>
      </c>
      <c r="N644">
        <v>3276.02</v>
      </c>
      <c r="O644">
        <f t="shared" si="61"/>
        <v>2020</v>
      </c>
      <c r="P644">
        <f t="shared" si="62"/>
        <v>7</v>
      </c>
      <c r="Q644">
        <f t="shared" si="63"/>
        <v>22</v>
      </c>
    </row>
    <row r="645" spans="1:30" hidden="1" x14ac:dyDescent="0.3">
      <c r="A645" s="1">
        <v>44035</v>
      </c>
      <c r="B645">
        <v>92.845000999999996</v>
      </c>
      <c r="C645">
        <v>193.25</v>
      </c>
      <c r="D645">
        <v>43.700001</v>
      </c>
      <c r="E645">
        <v>131.63999899999999</v>
      </c>
      <c r="F645">
        <v>24.540001</v>
      </c>
      <c r="G645">
        <v>118.120003</v>
      </c>
      <c r="H645">
        <v>149.32749899999999</v>
      </c>
      <c r="I645">
        <v>98.980002999999996</v>
      </c>
      <c r="J645">
        <v>263.80999800000001</v>
      </c>
      <c r="K645">
        <v>48.279998999999997</v>
      </c>
      <c r="L645">
        <v>76.300003000000004</v>
      </c>
      <c r="M645">
        <v>75.360000999999997</v>
      </c>
      <c r="N645">
        <v>3235.66</v>
      </c>
      <c r="O645">
        <f t="shared" si="61"/>
        <v>2020</v>
      </c>
      <c r="P645">
        <f t="shared" si="62"/>
        <v>7</v>
      </c>
      <c r="Q645">
        <f t="shared" si="63"/>
        <v>23</v>
      </c>
    </row>
    <row r="646" spans="1:30" hidden="1" x14ac:dyDescent="0.3">
      <c r="A646" s="1">
        <v>44036</v>
      </c>
      <c r="B646">
        <v>92.614998</v>
      </c>
      <c r="C646">
        <v>194.520004</v>
      </c>
      <c r="D646">
        <v>43.43</v>
      </c>
      <c r="E646">
        <v>131.240005</v>
      </c>
      <c r="F646">
        <v>24.35</v>
      </c>
      <c r="G646">
        <v>117.610001</v>
      </c>
      <c r="H646">
        <v>150.44549599999999</v>
      </c>
      <c r="I646">
        <v>98.279999000000004</v>
      </c>
      <c r="J646">
        <v>265.30999800000001</v>
      </c>
      <c r="K646">
        <v>48.490001999999997</v>
      </c>
      <c r="L646">
        <v>76.849997999999999</v>
      </c>
      <c r="M646">
        <v>75.779999000000004</v>
      </c>
      <c r="N646">
        <v>3215.63</v>
      </c>
      <c r="O646">
        <f t="shared" si="61"/>
        <v>2020</v>
      </c>
      <c r="P646">
        <f t="shared" si="62"/>
        <v>7</v>
      </c>
      <c r="Q646">
        <f t="shared" si="63"/>
        <v>24</v>
      </c>
    </row>
    <row r="647" spans="1:30" hidden="1" x14ac:dyDescent="0.3">
      <c r="A647" s="1">
        <v>44039</v>
      </c>
      <c r="B647">
        <v>94.809997999999993</v>
      </c>
      <c r="C647">
        <v>192.13999899999999</v>
      </c>
      <c r="D647">
        <v>44.07</v>
      </c>
      <c r="E647">
        <v>131.21000699999999</v>
      </c>
      <c r="F647">
        <v>24.139999</v>
      </c>
      <c r="G647">
        <v>116.30999799999999</v>
      </c>
      <c r="H647">
        <v>152.76049800000001</v>
      </c>
      <c r="I647">
        <v>96.900002000000001</v>
      </c>
      <c r="J647">
        <v>267.42001299999998</v>
      </c>
      <c r="K647">
        <v>48.48</v>
      </c>
      <c r="L647">
        <v>78.540001000000004</v>
      </c>
      <c r="M647">
        <v>76.459998999999996</v>
      </c>
      <c r="N647">
        <v>3239.41</v>
      </c>
      <c r="O647">
        <f t="shared" si="61"/>
        <v>2020</v>
      </c>
      <c r="P647">
        <f t="shared" si="62"/>
        <v>7</v>
      </c>
      <c r="Q647">
        <f t="shared" si="63"/>
        <v>27</v>
      </c>
    </row>
    <row r="648" spans="1:30" hidden="1" x14ac:dyDescent="0.3">
      <c r="A648" s="1">
        <v>44040</v>
      </c>
      <c r="B648">
        <v>93.252502000000007</v>
      </c>
      <c r="C648">
        <v>194.11999499999999</v>
      </c>
      <c r="D648">
        <v>43.549999</v>
      </c>
      <c r="E648">
        <v>131.759995</v>
      </c>
      <c r="F648">
        <v>24.360001</v>
      </c>
      <c r="G648">
        <v>116.18</v>
      </c>
      <c r="H648">
        <v>150.01649499999999</v>
      </c>
      <c r="I648">
        <v>97.32</v>
      </c>
      <c r="J648">
        <v>265.27999899999998</v>
      </c>
      <c r="K648">
        <v>48.18</v>
      </c>
      <c r="L648">
        <v>77.970000999999996</v>
      </c>
      <c r="M648">
        <v>74.639999000000003</v>
      </c>
      <c r="N648">
        <v>3218.44</v>
      </c>
      <c r="O648">
        <f t="shared" si="61"/>
        <v>2020</v>
      </c>
      <c r="P648">
        <f t="shared" si="62"/>
        <v>7</v>
      </c>
      <c r="Q648">
        <f t="shared" si="63"/>
        <v>28</v>
      </c>
    </row>
    <row r="649" spans="1:30" hidden="1" x14ac:dyDescent="0.3">
      <c r="A649" s="1">
        <v>44041</v>
      </c>
      <c r="B649">
        <v>95.040001000000004</v>
      </c>
      <c r="C649">
        <v>196.41000399999999</v>
      </c>
      <c r="D649">
        <v>44.029998999999997</v>
      </c>
      <c r="E649">
        <v>130.69000199999999</v>
      </c>
      <c r="F649">
        <v>25.27</v>
      </c>
      <c r="G649">
        <v>115.610001</v>
      </c>
      <c r="H649">
        <v>151.67649800000001</v>
      </c>
      <c r="I649">
        <v>99.68</v>
      </c>
      <c r="J649">
        <v>264.66000400000001</v>
      </c>
      <c r="K649">
        <v>48.02</v>
      </c>
      <c r="L649">
        <v>78.389999000000003</v>
      </c>
      <c r="M649">
        <v>77.419998000000007</v>
      </c>
      <c r="N649">
        <v>3258.44</v>
      </c>
      <c r="O649">
        <f t="shared" si="61"/>
        <v>2020</v>
      </c>
      <c r="P649">
        <f t="shared" si="62"/>
        <v>7</v>
      </c>
      <c r="Q649">
        <f t="shared" si="63"/>
        <v>29</v>
      </c>
    </row>
    <row r="650" spans="1:30" hidden="1" x14ac:dyDescent="0.3">
      <c r="A650" s="1">
        <v>44042</v>
      </c>
      <c r="B650">
        <v>96.190002000000007</v>
      </c>
      <c r="C650">
        <v>194.300003</v>
      </c>
      <c r="D650">
        <v>41.869999</v>
      </c>
      <c r="E650">
        <v>130.11999499999999</v>
      </c>
      <c r="F650">
        <v>24.84</v>
      </c>
      <c r="G650">
        <v>115.660004</v>
      </c>
      <c r="H650">
        <v>152.59399400000001</v>
      </c>
      <c r="I650">
        <v>97.019997000000004</v>
      </c>
      <c r="J650">
        <v>266.30999800000001</v>
      </c>
      <c r="K650">
        <v>47.689999</v>
      </c>
      <c r="L650">
        <v>77.449996999999996</v>
      </c>
      <c r="M650">
        <v>76.639999000000003</v>
      </c>
      <c r="N650">
        <v>3246.22</v>
      </c>
      <c r="O650">
        <f t="shared" si="61"/>
        <v>2020</v>
      </c>
      <c r="P650">
        <f t="shared" si="62"/>
        <v>7</v>
      </c>
      <c r="Q650">
        <f t="shared" si="63"/>
        <v>30</v>
      </c>
    </row>
    <row r="651" spans="1:30" hidden="1" x14ac:dyDescent="0.3">
      <c r="A651" s="1">
        <v>44043</v>
      </c>
      <c r="B651">
        <v>106.260002</v>
      </c>
      <c r="C651">
        <v>195.779999</v>
      </c>
      <c r="D651">
        <v>42.080002</v>
      </c>
      <c r="E651">
        <v>129.39999399999999</v>
      </c>
      <c r="F651">
        <v>24.879999000000002</v>
      </c>
      <c r="G651">
        <v>116.94000200000001</v>
      </c>
      <c r="H651">
        <v>158.233994</v>
      </c>
      <c r="I651">
        <v>96.639999000000003</v>
      </c>
      <c r="J651">
        <v>265.48998999999998</v>
      </c>
      <c r="K651">
        <v>47.240001999999997</v>
      </c>
      <c r="L651">
        <v>76.809997999999993</v>
      </c>
      <c r="M651">
        <v>76.529999000000004</v>
      </c>
      <c r="N651">
        <v>3271.12</v>
      </c>
      <c r="O651">
        <f t="shared" si="61"/>
        <v>2020</v>
      </c>
      <c r="P651">
        <f t="shared" si="62"/>
        <v>7</v>
      </c>
      <c r="Q651">
        <f t="shared" si="63"/>
        <v>31</v>
      </c>
    </row>
    <row r="652" spans="1:30" x14ac:dyDescent="0.3">
      <c r="A652" s="1">
        <v>44046</v>
      </c>
      <c r="B652">
        <v>108.9375</v>
      </c>
      <c r="C652">
        <v>199.259995</v>
      </c>
      <c r="D652">
        <v>42.25</v>
      </c>
      <c r="E652">
        <v>129.300003</v>
      </c>
      <c r="F652">
        <v>24.99</v>
      </c>
      <c r="G652">
        <v>116.349998</v>
      </c>
      <c r="H652">
        <v>155.59449799999999</v>
      </c>
      <c r="I652">
        <v>96.099997999999999</v>
      </c>
      <c r="J652">
        <v>266.17999300000002</v>
      </c>
      <c r="K652">
        <v>46.299999</v>
      </c>
      <c r="L652">
        <v>76.529999000000004</v>
      </c>
      <c r="M652">
        <v>75.5</v>
      </c>
      <c r="N652">
        <v>3294.61</v>
      </c>
      <c r="O652">
        <f t="shared" si="61"/>
        <v>2020</v>
      </c>
      <c r="P652">
        <f t="shared" si="62"/>
        <v>8</v>
      </c>
      <c r="Q652">
        <f t="shared" si="63"/>
        <v>3</v>
      </c>
      <c r="R652">
        <f>B652</f>
        <v>108.9375</v>
      </c>
      <c r="S652">
        <f t="shared" ref="S652:AB652" si="64">C652</f>
        <v>199.259995</v>
      </c>
      <c r="T652">
        <f t="shared" si="64"/>
        <v>42.25</v>
      </c>
      <c r="U652">
        <f t="shared" si="64"/>
        <v>129.300003</v>
      </c>
      <c r="V652">
        <f t="shared" si="64"/>
        <v>24.99</v>
      </c>
      <c r="W652">
        <f t="shared" si="64"/>
        <v>116.349998</v>
      </c>
      <c r="X652">
        <f t="shared" si="64"/>
        <v>155.59449799999999</v>
      </c>
      <c r="Y652">
        <f t="shared" si="64"/>
        <v>96.099997999999999</v>
      </c>
      <c r="Z652">
        <f t="shared" si="64"/>
        <v>266.17999300000002</v>
      </c>
      <c r="AA652">
        <f t="shared" si="64"/>
        <v>46.299999</v>
      </c>
      <c r="AB652">
        <f t="shared" si="64"/>
        <v>76.529999000000004</v>
      </c>
      <c r="AC652">
        <f>M652</f>
        <v>75.5</v>
      </c>
      <c r="AD652">
        <f>N652</f>
        <v>3294.61</v>
      </c>
    </row>
    <row r="653" spans="1:30" hidden="1" x14ac:dyDescent="0.3">
      <c r="A653" s="1">
        <v>44047</v>
      </c>
      <c r="B653">
        <v>109.665001</v>
      </c>
      <c r="C653">
        <v>200.240005</v>
      </c>
      <c r="D653">
        <v>43.470001000000003</v>
      </c>
      <c r="E653">
        <v>131.63999899999999</v>
      </c>
      <c r="F653">
        <v>25.01</v>
      </c>
      <c r="G653">
        <v>117.290001</v>
      </c>
      <c r="H653">
        <v>156.941498</v>
      </c>
      <c r="I653">
        <v>95.550003000000004</v>
      </c>
      <c r="J653">
        <v>267.86999500000002</v>
      </c>
      <c r="K653">
        <v>46.689999</v>
      </c>
      <c r="L653">
        <v>77.099997999999999</v>
      </c>
      <c r="M653">
        <v>75.129997000000003</v>
      </c>
      <c r="N653">
        <v>3306.51</v>
      </c>
      <c r="O653">
        <f t="shared" si="61"/>
        <v>2020</v>
      </c>
      <c r="P653">
        <f t="shared" si="62"/>
        <v>8</v>
      </c>
      <c r="Q653">
        <f t="shared" si="63"/>
        <v>4</v>
      </c>
    </row>
    <row r="654" spans="1:30" hidden="1" x14ac:dyDescent="0.3">
      <c r="A654" s="1">
        <v>44048</v>
      </c>
      <c r="B654">
        <v>110.0625</v>
      </c>
      <c r="C654">
        <v>203.61999499999999</v>
      </c>
      <c r="D654">
        <v>43.849997999999999</v>
      </c>
      <c r="E654">
        <v>129.80999800000001</v>
      </c>
      <c r="F654">
        <v>25.389999</v>
      </c>
      <c r="G654">
        <v>127.610001</v>
      </c>
      <c r="H654">
        <v>160.25149500000001</v>
      </c>
      <c r="I654">
        <v>97.209998999999996</v>
      </c>
      <c r="J654">
        <v>267.48001099999999</v>
      </c>
      <c r="K654">
        <v>47.220001000000003</v>
      </c>
      <c r="L654">
        <v>76.959998999999996</v>
      </c>
      <c r="M654">
        <v>75.779999000000004</v>
      </c>
      <c r="N654">
        <v>3327.77</v>
      </c>
      <c r="O654">
        <f t="shared" si="61"/>
        <v>2020</v>
      </c>
      <c r="P654">
        <f t="shared" si="62"/>
        <v>8</v>
      </c>
      <c r="Q654">
        <f t="shared" si="63"/>
        <v>5</v>
      </c>
    </row>
    <row r="655" spans="1:30" hidden="1" x14ac:dyDescent="0.3">
      <c r="A655" s="1">
        <v>44049</v>
      </c>
      <c r="B655">
        <v>113.902496</v>
      </c>
      <c r="C655">
        <v>205.020004</v>
      </c>
      <c r="D655">
        <v>43.639999000000003</v>
      </c>
      <c r="E655">
        <v>129.35000600000001</v>
      </c>
      <c r="F655">
        <v>25.469999000000001</v>
      </c>
      <c r="G655">
        <v>130.820007</v>
      </c>
      <c r="H655">
        <v>161.25</v>
      </c>
      <c r="I655">
        <v>97.239998</v>
      </c>
      <c r="J655">
        <v>269.36999500000002</v>
      </c>
      <c r="K655">
        <v>47.48</v>
      </c>
      <c r="L655">
        <v>77.120002999999997</v>
      </c>
      <c r="M655">
        <v>75.660004000000001</v>
      </c>
      <c r="N655">
        <v>3349.16</v>
      </c>
      <c r="O655">
        <f t="shared" si="61"/>
        <v>2020</v>
      </c>
      <c r="P655">
        <f t="shared" si="62"/>
        <v>8</v>
      </c>
      <c r="Q655">
        <f t="shared" si="63"/>
        <v>6</v>
      </c>
    </row>
    <row r="656" spans="1:30" hidden="1" x14ac:dyDescent="0.3">
      <c r="A656" s="1">
        <v>44050</v>
      </c>
      <c r="B656">
        <v>111.112503</v>
      </c>
      <c r="C656">
        <v>209.479996</v>
      </c>
      <c r="D656">
        <v>43.439999</v>
      </c>
      <c r="E656">
        <v>129.970001</v>
      </c>
      <c r="F656">
        <v>26.110001</v>
      </c>
      <c r="G656">
        <v>129.929993</v>
      </c>
      <c r="H656">
        <v>158.37300099999999</v>
      </c>
      <c r="I656">
        <v>99.379997000000003</v>
      </c>
      <c r="J656">
        <v>271.64001500000001</v>
      </c>
      <c r="K656">
        <v>47.799999</v>
      </c>
      <c r="L656">
        <v>77.5</v>
      </c>
      <c r="M656">
        <v>75.790001000000004</v>
      </c>
      <c r="N656">
        <v>3351.28</v>
      </c>
      <c r="O656">
        <f t="shared" si="61"/>
        <v>2020</v>
      </c>
      <c r="P656">
        <f t="shared" si="62"/>
        <v>8</v>
      </c>
      <c r="Q656">
        <f t="shared" si="63"/>
        <v>7</v>
      </c>
    </row>
    <row r="657" spans="1:17" hidden="1" x14ac:dyDescent="0.3">
      <c r="A657" s="1">
        <v>44053</v>
      </c>
      <c r="B657">
        <v>112.727501</v>
      </c>
      <c r="C657">
        <v>212.58000200000001</v>
      </c>
      <c r="D657">
        <v>44.509998000000003</v>
      </c>
      <c r="E657">
        <v>131.88000500000001</v>
      </c>
      <c r="F657">
        <v>26.559999000000001</v>
      </c>
      <c r="G657">
        <v>128.78999300000001</v>
      </c>
      <c r="H657">
        <v>157.408005</v>
      </c>
      <c r="I657">
        <v>100.639999</v>
      </c>
      <c r="J657">
        <v>274.73001099999999</v>
      </c>
      <c r="K657">
        <v>47.720001000000003</v>
      </c>
      <c r="L657">
        <v>78.370002999999997</v>
      </c>
      <c r="M657">
        <v>77.470000999999996</v>
      </c>
      <c r="N657">
        <v>3360.47</v>
      </c>
      <c r="O657">
        <f t="shared" si="61"/>
        <v>2020</v>
      </c>
      <c r="P657">
        <f t="shared" si="62"/>
        <v>8</v>
      </c>
      <c r="Q657">
        <f t="shared" si="63"/>
        <v>10</v>
      </c>
    </row>
    <row r="658" spans="1:17" hidden="1" x14ac:dyDescent="0.3">
      <c r="A658" s="1">
        <v>44054</v>
      </c>
      <c r="B658">
        <v>109.375</v>
      </c>
      <c r="C658">
        <v>212.66000399999999</v>
      </c>
      <c r="D658">
        <v>44.970001000000003</v>
      </c>
      <c r="E658">
        <v>130.199997</v>
      </c>
      <c r="F658">
        <v>26.92</v>
      </c>
      <c r="G658">
        <v>130.490005</v>
      </c>
      <c r="H658">
        <v>154.03349299999999</v>
      </c>
      <c r="I658">
        <v>103.82</v>
      </c>
      <c r="J658">
        <v>274.92001299999998</v>
      </c>
      <c r="K658">
        <v>47.93</v>
      </c>
      <c r="L658">
        <v>78.720000999999996</v>
      </c>
      <c r="M658">
        <v>78.870002999999997</v>
      </c>
      <c r="N658">
        <v>3333.69</v>
      </c>
      <c r="O658">
        <f t="shared" si="61"/>
        <v>2020</v>
      </c>
      <c r="P658">
        <f t="shared" si="62"/>
        <v>8</v>
      </c>
      <c r="Q658">
        <f t="shared" si="63"/>
        <v>11</v>
      </c>
    </row>
    <row r="659" spans="1:17" hidden="1" x14ac:dyDescent="0.3">
      <c r="A659" s="1">
        <v>44055</v>
      </c>
      <c r="B659">
        <v>113.010002</v>
      </c>
      <c r="C659">
        <v>213.240005</v>
      </c>
      <c r="D659">
        <v>44.09</v>
      </c>
      <c r="E659">
        <v>131.88999899999999</v>
      </c>
      <c r="F659">
        <v>26.73</v>
      </c>
      <c r="G659">
        <v>131.78999300000001</v>
      </c>
      <c r="H659">
        <v>158.11199999999999</v>
      </c>
      <c r="I659">
        <v>102.94000200000001</v>
      </c>
      <c r="J659">
        <v>281.57998700000002</v>
      </c>
      <c r="K659">
        <v>48.43</v>
      </c>
      <c r="L659">
        <v>79.690002000000007</v>
      </c>
      <c r="M659">
        <v>79.290001000000004</v>
      </c>
      <c r="N659">
        <v>3380.35</v>
      </c>
      <c r="O659">
        <f t="shared" si="61"/>
        <v>2020</v>
      </c>
      <c r="P659">
        <f t="shared" si="62"/>
        <v>8</v>
      </c>
      <c r="Q659">
        <f t="shared" si="63"/>
        <v>12</v>
      </c>
    </row>
    <row r="660" spans="1:17" hidden="1" x14ac:dyDescent="0.3">
      <c r="A660" s="1">
        <v>44056</v>
      </c>
      <c r="B660">
        <v>115.010002</v>
      </c>
      <c r="C660">
        <v>211.979996</v>
      </c>
      <c r="D660">
        <v>43.009998000000003</v>
      </c>
      <c r="E660">
        <v>131.85000600000001</v>
      </c>
      <c r="F660">
        <v>26.35</v>
      </c>
      <c r="G660">
        <v>130.96000699999999</v>
      </c>
      <c r="H660">
        <v>158.050995</v>
      </c>
      <c r="I660">
        <v>102.370003</v>
      </c>
      <c r="J660">
        <v>281.66000400000001</v>
      </c>
      <c r="K660">
        <v>48.380001</v>
      </c>
      <c r="L660">
        <v>78.139999000000003</v>
      </c>
      <c r="M660">
        <v>79.019997000000004</v>
      </c>
      <c r="N660">
        <v>3373.43</v>
      </c>
      <c r="O660">
        <f t="shared" si="61"/>
        <v>2020</v>
      </c>
      <c r="P660">
        <f t="shared" si="62"/>
        <v>8</v>
      </c>
      <c r="Q660">
        <f t="shared" si="63"/>
        <v>13</v>
      </c>
    </row>
    <row r="661" spans="1:17" hidden="1" x14ac:dyDescent="0.3">
      <c r="A661" s="1">
        <v>44057</v>
      </c>
      <c r="B661">
        <v>114.907501</v>
      </c>
      <c r="C661">
        <v>210.96000699999999</v>
      </c>
      <c r="D661">
        <v>43.200001</v>
      </c>
      <c r="E661">
        <v>132.60000600000001</v>
      </c>
      <c r="F661">
        <v>26.469999000000001</v>
      </c>
      <c r="G661">
        <v>130.529999</v>
      </c>
      <c r="H661">
        <v>157.40100100000001</v>
      </c>
      <c r="I661">
        <v>102.410004</v>
      </c>
      <c r="J661">
        <v>280.54998799999998</v>
      </c>
      <c r="K661">
        <v>48.450001</v>
      </c>
      <c r="L661">
        <v>77.709998999999996</v>
      </c>
      <c r="M661">
        <v>78.370002999999997</v>
      </c>
      <c r="N661">
        <v>3372.85</v>
      </c>
      <c r="O661">
        <f t="shared" si="61"/>
        <v>2020</v>
      </c>
      <c r="P661">
        <f t="shared" si="62"/>
        <v>8</v>
      </c>
      <c r="Q661">
        <f t="shared" si="63"/>
        <v>14</v>
      </c>
    </row>
    <row r="662" spans="1:17" hidden="1" x14ac:dyDescent="0.3">
      <c r="A662" s="1">
        <v>44060</v>
      </c>
      <c r="B662">
        <v>114.60749800000001</v>
      </c>
      <c r="C662">
        <v>206.779999</v>
      </c>
      <c r="D662">
        <v>42.639999000000003</v>
      </c>
      <c r="E662">
        <v>135.60000600000001</v>
      </c>
      <c r="F662">
        <v>25.9</v>
      </c>
      <c r="G662">
        <v>129.36999499999999</v>
      </c>
      <c r="H662">
        <v>159.120499</v>
      </c>
      <c r="I662">
        <v>99.709998999999996</v>
      </c>
      <c r="J662">
        <v>288.23998999999998</v>
      </c>
      <c r="K662">
        <v>48.209999000000003</v>
      </c>
      <c r="L662">
        <v>78.260002</v>
      </c>
      <c r="M662">
        <v>78.949996999999996</v>
      </c>
      <c r="N662">
        <v>3381.99</v>
      </c>
      <c r="O662">
        <f t="shared" si="61"/>
        <v>2020</v>
      </c>
      <c r="P662">
        <f t="shared" si="62"/>
        <v>8</v>
      </c>
      <c r="Q662">
        <f t="shared" si="63"/>
        <v>17</v>
      </c>
    </row>
    <row r="663" spans="1:17" hidden="1" x14ac:dyDescent="0.3">
      <c r="A663" s="1">
        <v>44061</v>
      </c>
      <c r="B663">
        <v>115.5625</v>
      </c>
      <c r="C663">
        <v>208.33000200000001</v>
      </c>
      <c r="D663">
        <v>42.43</v>
      </c>
      <c r="E663">
        <v>134.71000699999999</v>
      </c>
      <c r="F663">
        <v>25.530000999999999</v>
      </c>
      <c r="G663">
        <v>128.91999799999999</v>
      </c>
      <c r="H663">
        <v>165.62449599999999</v>
      </c>
      <c r="I663">
        <v>98.32</v>
      </c>
      <c r="J663">
        <v>285</v>
      </c>
      <c r="K663">
        <v>48.419998</v>
      </c>
      <c r="L663">
        <v>79.180000000000007</v>
      </c>
      <c r="M663">
        <v>78.989998</v>
      </c>
      <c r="N663">
        <v>3389.78</v>
      </c>
      <c r="O663">
        <f t="shared" si="61"/>
        <v>2020</v>
      </c>
      <c r="P663">
        <f t="shared" si="62"/>
        <v>8</v>
      </c>
      <c r="Q663">
        <f t="shared" si="63"/>
        <v>18</v>
      </c>
    </row>
    <row r="664" spans="1:17" hidden="1" x14ac:dyDescent="0.3">
      <c r="A664" s="1">
        <v>44062</v>
      </c>
      <c r="B664">
        <v>115.707497</v>
      </c>
      <c r="C664">
        <v>207.21000699999999</v>
      </c>
      <c r="D664">
        <v>41.959999000000003</v>
      </c>
      <c r="E664">
        <v>132.41000399999999</v>
      </c>
      <c r="F664">
        <v>25.5</v>
      </c>
      <c r="G664">
        <v>127.769997</v>
      </c>
      <c r="H664">
        <v>163.024002</v>
      </c>
      <c r="I664">
        <v>98.550003000000004</v>
      </c>
      <c r="J664">
        <v>282.85998499999999</v>
      </c>
      <c r="K664">
        <v>47.369999</v>
      </c>
      <c r="L664">
        <v>78.699996999999996</v>
      </c>
      <c r="M664">
        <v>77.629997000000003</v>
      </c>
      <c r="N664">
        <v>3374.85</v>
      </c>
      <c r="O664">
        <f t="shared" si="61"/>
        <v>2020</v>
      </c>
      <c r="P664">
        <f t="shared" si="62"/>
        <v>8</v>
      </c>
      <c r="Q664">
        <f t="shared" si="63"/>
        <v>19</v>
      </c>
    </row>
    <row r="665" spans="1:17" hidden="1" x14ac:dyDescent="0.3">
      <c r="A665" s="1">
        <v>44063</v>
      </c>
      <c r="B665">
        <v>118.275002</v>
      </c>
      <c r="C665">
        <v>206.11999499999999</v>
      </c>
      <c r="D665">
        <v>41.32</v>
      </c>
      <c r="E665">
        <v>130.570007</v>
      </c>
      <c r="F665">
        <v>25.1</v>
      </c>
      <c r="G665">
        <v>128.11999499999999</v>
      </c>
      <c r="H665">
        <v>164.86850000000001</v>
      </c>
      <c r="I665">
        <v>97.370002999999997</v>
      </c>
      <c r="J665">
        <v>280.67999300000002</v>
      </c>
      <c r="K665">
        <v>47.349997999999999</v>
      </c>
      <c r="L665">
        <v>78.220000999999996</v>
      </c>
      <c r="M665">
        <v>77.220000999999996</v>
      </c>
      <c r="N665">
        <v>3385.51</v>
      </c>
      <c r="O665">
        <f t="shared" si="61"/>
        <v>2020</v>
      </c>
      <c r="P665">
        <f t="shared" si="62"/>
        <v>8</v>
      </c>
      <c r="Q665">
        <f t="shared" si="63"/>
        <v>20</v>
      </c>
    </row>
    <row r="666" spans="1:17" hidden="1" x14ac:dyDescent="0.3">
      <c r="A666" s="1">
        <v>44064</v>
      </c>
      <c r="B666">
        <v>124.370003</v>
      </c>
      <c r="C666">
        <v>207.429993</v>
      </c>
      <c r="D666">
        <v>41.009998000000003</v>
      </c>
      <c r="E666">
        <v>131.63000500000001</v>
      </c>
      <c r="F666">
        <v>24.98</v>
      </c>
      <c r="G666">
        <v>127.44000200000001</v>
      </c>
      <c r="H666">
        <v>164.23599200000001</v>
      </c>
      <c r="I666">
        <v>97.32</v>
      </c>
      <c r="J666">
        <v>283.23001099999999</v>
      </c>
      <c r="K666">
        <v>47.279998999999997</v>
      </c>
      <c r="L666">
        <v>78.059997999999993</v>
      </c>
      <c r="M666">
        <v>77.069999999999993</v>
      </c>
      <c r="N666">
        <v>3397.16</v>
      </c>
      <c r="O666">
        <f t="shared" si="61"/>
        <v>2020</v>
      </c>
      <c r="P666">
        <f t="shared" si="62"/>
        <v>8</v>
      </c>
      <c r="Q666">
        <f t="shared" si="63"/>
        <v>21</v>
      </c>
    </row>
    <row r="667" spans="1:17" hidden="1" x14ac:dyDescent="0.3">
      <c r="A667" s="1">
        <v>44067</v>
      </c>
      <c r="B667">
        <v>125.85749800000001</v>
      </c>
      <c r="C667">
        <v>212.61000100000001</v>
      </c>
      <c r="D667">
        <v>42.220001000000003</v>
      </c>
      <c r="E667">
        <v>131.33000200000001</v>
      </c>
      <c r="F667">
        <v>25.690000999999999</v>
      </c>
      <c r="G667">
        <v>130.69000199999999</v>
      </c>
      <c r="H667">
        <v>165.37300099999999</v>
      </c>
      <c r="I667">
        <v>100.05999799999999</v>
      </c>
      <c r="J667">
        <v>286.75</v>
      </c>
      <c r="K667">
        <v>47.970001000000003</v>
      </c>
      <c r="L667">
        <v>79.629997000000003</v>
      </c>
      <c r="M667">
        <v>78.680000000000007</v>
      </c>
      <c r="N667">
        <v>3431.28</v>
      </c>
      <c r="O667">
        <f t="shared" si="61"/>
        <v>2020</v>
      </c>
      <c r="P667">
        <f t="shared" si="62"/>
        <v>8</v>
      </c>
      <c r="Q667">
        <f t="shared" si="63"/>
        <v>24</v>
      </c>
    </row>
    <row r="668" spans="1:17" hidden="1" x14ac:dyDescent="0.3">
      <c r="A668" s="1">
        <v>44068</v>
      </c>
      <c r="B668">
        <v>124.824997</v>
      </c>
      <c r="C668">
        <v>213.35000600000001</v>
      </c>
      <c r="D668">
        <v>40.880001</v>
      </c>
      <c r="E668">
        <v>130.63000500000001</v>
      </c>
      <c r="F668">
        <v>26</v>
      </c>
      <c r="G668">
        <v>129.78999300000001</v>
      </c>
      <c r="H668">
        <v>167.32449299999999</v>
      </c>
      <c r="I668">
        <v>100.5</v>
      </c>
      <c r="J668">
        <v>286.13000499999998</v>
      </c>
      <c r="K668">
        <v>47.91</v>
      </c>
      <c r="L668">
        <v>79.620002999999997</v>
      </c>
      <c r="M668">
        <v>82.720000999999996</v>
      </c>
      <c r="N668">
        <v>3443.62</v>
      </c>
      <c r="O668">
        <f t="shared" si="61"/>
        <v>2020</v>
      </c>
      <c r="P668">
        <f t="shared" si="62"/>
        <v>8</v>
      </c>
      <c r="Q668">
        <f t="shared" si="63"/>
        <v>25</v>
      </c>
    </row>
    <row r="669" spans="1:17" hidden="1" x14ac:dyDescent="0.3">
      <c r="A669" s="1">
        <v>44069</v>
      </c>
      <c r="B669">
        <v>126.522499</v>
      </c>
      <c r="C669">
        <v>214.66000399999999</v>
      </c>
      <c r="D669">
        <v>40.009998000000003</v>
      </c>
      <c r="E669">
        <v>130.699997</v>
      </c>
      <c r="F669">
        <v>25.559999000000001</v>
      </c>
      <c r="G669">
        <v>132.179993</v>
      </c>
      <c r="H669">
        <v>172.092499</v>
      </c>
      <c r="I669">
        <v>99.089995999999999</v>
      </c>
      <c r="J669">
        <v>291.92999300000002</v>
      </c>
      <c r="K669">
        <v>48.16</v>
      </c>
      <c r="L669">
        <v>79.980002999999996</v>
      </c>
      <c r="M669">
        <v>82.410004000000001</v>
      </c>
      <c r="N669">
        <v>3478.73</v>
      </c>
      <c r="O669">
        <f t="shared" si="61"/>
        <v>2020</v>
      </c>
      <c r="P669">
        <f t="shared" si="62"/>
        <v>8</v>
      </c>
      <c r="Q669">
        <f t="shared" si="63"/>
        <v>26</v>
      </c>
    </row>
    <row r="670" spans="1:17" hidden="1" x14ac:dyDescent="0.3">
      <c r="A670" s="1">
        <v>44070</v>
      </c>
      <c r="B670">
        <v>125.010002</v>
      </c>
      <c r="C670">
        <v>216.86999499999999</v>
      </c>
      <c r="D670">
        <v>39.740001999999997</v>
      </c>
      <c r="E670">
        <v>136.63000500000001</v>
      </c>
      <c r="F670">
        <v>26.049999</v>
      </c>
      <c r="G670">
        <v>133.729996</v>
      </c>
      <c r="H670">
        <v>170</v>
      </c>
      <c r="I670">
        <v>102.349998</v>
      </c>
      <c r="J670">
        <v>288.63000499999998</v>
      </c>
      <c r="K670">
        <v>48.23</v>
      </c>
      <c r="L670">
        <v>80</v>
      </c>
      <c r="M670">
        <v>83.410004000000001</v>
      </c>
      <c r="N670">
        <v>3484.55</v>
      </c>
      <c r="O670">
        <f t="shared" si="61"/>
        <v>2020</v>
      </c>
      <c r="P670">
        <f t="shared" si="62"/>
        <v>8</v>
      </c>
      <c r="Q670">
        <f t="shared" si="63"/>
        <v>27</v>
      </c>
    </row>
    <row r="671" spans="1:17" hidden="1" x14ac:dyDescent="0.3">
      <c r="A671" s="1">
        <v>44071</v>
      </c>
      <c r="B671">
        <v>124.807503</v>
      </c>
      <c r="C671">
        <v>218.550003</v>
      </c>
      <c r="D671">
        <v>40.689999</v>
      </c>
      <c r="E671">
        <v>140.300003</v>
      </c>
      <c r="F671">
        <v>26.299999</v>
      </c>
      <c r="G671">
        <v>135.53999300000001</v>
      </c>
      <c r="H671">
        <v>170.08999600000001</v>
      </c>
      <c r="I671">
        <v>102.769997</v>
      </c>
      <c r="J671">
        <v>286.290009</v>
      </c>
      <c r="K671">
        <v>49.830002</v>
      </c>
      <c r="L671">
        <v>80.739998</v>
      </c>
      <c r="M671">
        <v>85</v>
      </c>
      <c r="N671">
        <v>3508.01</v>
      </c>
      <c r="O671">
        <f t="shared" si="61"/>
        <v>2020</v>
      </c>
      <c r="P671">
        <f t="shared" si="62"/>
        <v>8</v>
      </c>
      <c r="Q671">
        <f t="shared" si="63"/>
        <v>28</v>
      </c>
    </row>
    <row r="672" spans="1:17" hidden="1" x14ac:dyDescent="0.3">
      <c r="A672" s="1">
        <v>44074</v>
      </c>
      <c r="B672">
        <v>129.03999300000001</v>
      </c>
      <c r="C672">
        <v>218.03999300000001</v>
      </c>
      <c r="D672">
        <v>39.939999</v>
      </c>
      <c r="E672">
        <v>138.85000600000001</v>
      </c>
      <c r="F672">
        <v>25.74</v>
      </c>
      <c r="G672">
        <v>131.86999499999999</v>
      </c>
      <c r="H672">
        <v>172.54800399999999</v>
      </c>
      <c r="I672">
        <v>100.19000200000001</v>
      </c>
      <c r="J672">
        <v>285.040009</v>
      </c>
      <c r="K672">
        <v>49.529998999999997</v>
      </c>
      <c r="L672">
        <v>79.790001000000004</v>
      </c>
      <c r="M672">
        <v>84.470000999999996</v>
      </c>
      <c r="N672">
        <v>3500.31</v>
      </c>
      <c r="O672">
        <f t="shared" si="61"/>
        <v>2020</v>
      </c>
      <c r="P672">
        <f t="shared" si="62"/>
        <v>8</v>
      </c>
      <c r="Q672">
        <f t="shared" si="63"/>
        <v>31</v>
      </c>
    </row>
    <row r="673" spans="1:30" x14ac:dyDescent="0.3">
      <c r="A673" s="1">
        <v>44075</v>
      </c>
      <c r="B673">
        <v>134.179993</v>
      </c>
      <c r="C673">
        <v>218.550003</v>
      </c>
      <c r="D673">
        <v>39.43</v>
      </c>
      <c r="E673">
        <v>147.58999600000001</v>
      </c>
      <c r="F673">
        <v>25.709999</v>
      </c>
      <c r="G673">
        <v>133.550003</v>
      </c>
      <c r="H673">
        <v>174.955994</v>
      </c>
      <c r="I673">
        <v>100.139999</v>
      </c>
      <c r="J673">
        <v>285.94000199999999</v>
      </c>
      <c r="K673">
        <v>49.119999</v>
      </c>
      <c r="L673">
        <v>79.040001000000004</v>
      </c>
      <c r="M673">
        <v>86.050003000000004</v>
      </c>
      <c r="N673">
        <v>3526.65</v>
      </c>
      <c r="O673">
        <f t="shared" si="61"/>
        <v>2020</v>
      </c>
      <c r="P673">
        <f t="shared" si="62"/>
        <v>9</v>
      </c>
      <c r="Q673">
        <f t="shared" si="63"/>
        <v>1</v>
      </c>
      <c r="R673">
        <f>B673</f>
        <v>134.179993</v>
      </c>
      <c r="S673">
        <f t="shared" ref="S673:AB673" si="65">C673</f>
        <v>218.550003</v>
      </c>
      <c r="T673">
        <f t="shared" si="65"/>
        <v>39.43</v>
      </c>
      <c r="U673">
        <f t="shared" si="65"/>
        <v>147.58999600000001</v>
      </c>
      <c r="V673">
        <f t="shared" si="65"/>
        <v>25.709999</v>
      </c>
      <c r="W673">
        <f t="shared" si="65"/>
        <v>133.550003</v>
      </c>
      <c r="X673">
        <f t="shared" si="65"/>
        <v>174.955994</v>
      </c>
      <c r="Y673">
        <f t="shared" si="65"/>
        <v>100.139999</v>
      </c>
      <c r="Z673">
        <f t="shared" si="65"/>
        <v>285.94000199999999</v>
      </c>
      <c r="AA673">
        <f t="shared" si="65"/>
        <v>49.119999</v>
      </c>
      <c r="AB673">
        <f t="shared" si="65"/>
        <v>79.040001000000004</v>
      </c>
      <c r="AC673">
        <f>M673</f>
        <v>86.050003000000004</v>
      </c>
      <c r="AD673">
        <f>N673</f>
        <v>3526.65</v>
      </c>
    </row>
    <row r="674" spans="1:30" hidden="1" x14ac:dyDescent="0.3">
      <c r="A674" s="1">
        <v>44076</v>
      </c>
      <c r="B674">
        <v>131.39999399999999</v>
      </c>
      <c r="C674">
        <v>221.679993</v>
      </c>
      <c r="D674">
        <v>39.189999</v>
      </c>
      <c r="E674">
        <v>147.679993</v>
      </c>
      <c r="F674">
        <v>26.02</v>
      </c>
      <c r="G674">
        <v>135.38999899999999</v>
      </c>
      <c r="H674">
        <v>176.572495</v>
      </c>
      <c r="I674">
        <v>101.650002</v>
      </c>
      <c r="J674">
        <v>287.20001200000002</v>
      </c>
      <c r="K674">
        <v>51.189999</v>
      </c>
      <c r="L674">
        <v>79.980002999999996</v>
      </c>
      <c r="M674">
        <v>88.349997999999999</v>
      </c>
      <c r="N674">
        <v>3580.84</v>
      </c>
      <c r="O674">
        <f t="shared" si="61"/>
        <v>2020</v>
      </c>
      <c r="P674">
        <f t="shared" si="62"/>
        <v>9</v>
      </c>
      <c r="Q674">
        <f t="shared" si="63"/>
        <v>2</v>
      </c>
    </row>
    <row r="675" spans="1:30" hidden="1" x14ac:dyDescent="0.3">
      <c r="A675" s="1">
        <v>44077</v>
      </c>
      <c r="B675">
        <v>120.879997</v>
      </c>
      <c r="C675">
        <v>218.14999399999999</v>
      </c>
      <c r="D675">
        <v>39.110000999999997</v>
      </c>
      <c r="E675">
        <v>144.53999300000001</v>
      </c>
      <c r="F675">
        <v>25.66</v>
      </c>
      <c r="G675">
        <v>133.240005</v>
      </c>
      <c r="H675">
        <v>168.39999399999999</v>
      </c>
      <c r="I675">
        <v>101.33000199999999</v>
      </c>
      <c r="J675">
        <v>274.63000499999998</v>
      </c>
      <c r="K675">
        <v>50.48</v>
      </c>
      <c r="L675">
        <v>79.319999999999993</v>
      </c>
      <c r="M675">
        <v>86.480002999999996</v>
      </c>
      <c r="N675">
        <v>3455.06</v>
      </c>
      <c r="O675">
        <f t="shared" si="61"/>
        <v>2020</v>
      </c>
      <c r="P675">
        <f t="shared" si="62"/>
        <v>9</v>
      </c>
      <c r="Q675">
        <f t="shared" si="63"/>
        <v>3</v>
      </c>
    </row>
    <row r="676" spans="1:30" hidden="1" x14ac:dyDescent="0.3">
      <c r="A676" s="1">
        <v>44078</v>
      </c>
      <c r="B676">
        <v>120.959999</v>
      </c>
      <c r="C676">
        <v>218.320007</v>
      </c>
      <c r="D676">
        <v>39.080002</v>
      </c>
      <c r="E676">
        <v>142.83000200000001</v>
      </c>
      <c r="F676">
        <v>26.540001</v>
      </c>
      <c r="G676">
        <v>131.990005</v>
      </c>
      <c r="H676">
        <v>164.73100299999999</v>
      </c>
      <c r="I676">
        <v>103.519997</v>
      </c>
      <c r="J676">
        <v>269.66000400000001</v>
      </c>
      <c r="K676">
        <v>51.040000999999997</v>
      </c>
      <c r="L676">
        <v>79.150002000000001</v>
      </c>
      <c r="M676">
        <v>86.269997000000004</v>
      </c>
      <c r="N676">
        <v>3426.96</v>
      </c>
      <c r="O676">
        <f t="shared" si="61"/>
        <v>2020</v>
      </c>
      <c r="P676">
        <f t="shared" si="62"/>
        <v>9</v>
      </c>
      <c r="Q676">
        <f t="shared" si="63"/>
        <v>4</v>
      </c>
    </row>
    <row r="677" spans="1:30" hidden="1" x14ac:dyDescent="0.3">
      <c r="A677" s="1">
        <v>44082</v>
      </c>
      <c r="B677">
        <v>112.82</v>
      </c>
      <c r="C677">
        <v>217.800003</v>
      </c>
      <c r="D677">
        <v>38.18</v>
      </c>
      <c r="E677">
        <v>138.449997</v>
      </c>
      <c r="F677">
        <v>25.48</v>
      </c>
      <c r="G677">
        <v>134.199997</v>
      </c>
      <c r="H677">
        <v>157.49200400000001</v>
      </c>
      <c r="I677">
        <v>99.919998000000007</v>
      </c>
      <c r="J677">
        <v>269.26001000000002</v>
      </c>
      <c r="K677">
        <v>49.810001</v>
      </c>
      <c r="L677">
        <v>79.029999000000004</v>
      </c>
      <c r="M677">
        <v>85.410004000000001</v>
      </c>
      <c r="N677">
        <v>3331.84</v>
      </c>
      <c r="O677">
        <f t="shared" si="61"/>
        <v>2020</v>
      </c>
      <c r="P677">
        <f t="shared" si="62"/>
        <v>9</v>
      </c>
      <c r="Q677">
        <f t="shared" si="63"/>
        <v>8</v>
      </c>
    </row>
    <row r="678" spans="1:30" hidden="1" x14ac:dyDescent="0.3">
      <c r="A678" s="1">
        <v>44083</v>
      </c>
      <c r="B678">
        <v>117.32</v>
      </c>
      <c r="C678">
        <v>219.63000500000001</v>
      </c>
      <c r="D678">
        <v>37.950001</v>
      </c>
      <c r="E678">
        <v>139.88999899999999</v>
      </c>
      <c r="F678">
        <v>25.51</v>
      </c>
      <c r="G678">
        <v>133.36000100000001</v>
      </c>
      <c r="H678">
        <v>163.43049600000001</v>
      </c>
      <c r="I678">
        <v>100.870003</v>
      </c>
      <c r="J678">
        <v>277.040009</v>
      </c>
      <c r="K678">
        <v>50.189999</v>
      </c>
      <c r="L678">
        <v>80.470000999999996</v>
      </c>
      <c r="M678">
        <v>85.860000999999997</v>
      </c>
      <c r="N678">
        <v>3398.96</v>
      </c>
      <c r="O678">
        <f t="shared" si="61"/>
        <v>2020</v>
      </c>
      <c r="P678">
        <f t="shared" si="62"/>
        <v>9</v>
      </c>
      <c r="Q678">
        <f t="shared" si="63"/>
        <v>9</v>
      </c>
    </row>
    <row r="679" spans="1:30" hidden="1" x14ac:dyDescent="0.3">
      <c r="A679" s="1">
        <v>44084</v>
      </c>
      <c r="B679">
        <v>113.489998</v>
      </c>
      <c r="C679">
        <v>217.800003</v>
      </c>
      <c r="D679">
        <v>37</v>
      </c>
      <c r="E679">
        <v>136.80999800000001</v>
      </c>
      <c r="F679">
        <v>25.139999</v>
      </c>
      <c r="G679">
        <v>133.220001</v>
      </c>
      <c r="H679">
        <v>158.755493</v>
      </c>
      <c r="I679">
        <v>99.830001999999993</v>
      </c>
      <c r="J679">
        <v>272.70001200000002</v>
      </c>
      <c r="K679">
        <v>50</v>
      </c>
      <c r="L679">
        <v>80.410004000000001</v>
      </c>
      <c r="M679">
        <v>84.879997000000003</v>
      </c>
      <c r="N679">
        <v>3339.19</v>
      </c>
      <c r="O679">
        <f t="shared" si="61"/>
        <v>2020</v>
      </c>
      <c r="P679">
        <f t="shared" si="62"/>
        <v>9</v>
      </c>
      <c r="Q679">
        <f t="shared" si="63"/>
        <v>10</v>
      </c>
    </row>
    <row r="680" spans="1:30" hidden="1" x14ac:dyDescent="0.3">
      <c r="A680" s="1">
        <v>44085</v>
      </c>
      <c r="B680">
        <v>112</v>
      </c>
      <c r="C680">
        <v>217.929993</v>
      </c>
      <c r="D680">
        <v>36.900002000000001</v>
      </c>
      <c r="E680">
        <v>136.699997</v>
      </c>
      <c r="F680">
        <v>25.5</v>
      </c>
      <c r="G680">
        <v>131.75</v>
      </c>
      <c r="H680">
        <v>155.81100499999999</v>
      </c>
      <c r="I680">
        <v>101.07</v>
      </c>
      <c r="J680">
        <v>276.32998700000002</v>
      </c>
      <c r="K680">
        <v>51.060001</v>
      </c>
      <c r="L680">
        <v>81.230002999999996</v>
      </c>
      <c r="M680">
        <v>85.269997000000004</v>
      </c>
      <c r="N680">
        <v>3340.97</v>
      </c>
      <c r="O680">
        <f t="shared" si="61"/>
        <v>2020</v>
      </c>
      <c r="P680">
        <f t="shared" si="62"/>
        <v>9</v>
      </c>
      <c r="Q680">
        <f t="shared" si="63"/>
        <v>11</v>
      </c>
    </row>
    <row r="681" spans="1:30" hidden="1" x14ac:dyDescent="0.3">
      <c r="A681" s="1">
        <v>44088</v>
      </c>
      <c r="B681">
        <v>115.360001</v>
      </c>
      <c r="C681">
        <v>219.94000199999999</v>
      </c>
      <c r="D681">
        <v>36.659999999999997</v>
      </c>
      <c r="E681">
        <v>137.320007</v>
      </c>
      <c r="F681">
        <v>25.75</v>
      </c>
      <c r="G681">
        <v>131.25</v>
      </c>
      <c r="H681">
        <v>155.14849899999999</v>
      </c>
      <c r="I681">
        <v>102.470001</v>
      </c>
      <c r="J681">
        <v>280.64999399999999</v>
      </c>
      <c r="K681">
        <v>50.709999000000003</v>
      </c>
      <c r="L681">
        <v>81.940002000000007</v>
      </c>
      <c r="M681">
        <v>86.629997000000003</v>
      </c>
      <c r="N681">
        <v>3383.54</v>
      </c>
      <c r="O681">
        <f t="shared" si="61"/>
        <v>2020</v>
      </c>
      <c r="P681">
        <f t="shared" si="62"/>
        <v>9</v>
      </c>
      <c r="Q681">
        <f t="shared" si="63"/>
        <v>14</v>
      </c>
    </row>
    <row r="682" spans="1:30" hidden="1" x14ac:dyDescent="0.3">
      <c r="A682" s="1">
        <v>44089</v>
      </c>
      <c r="B682">
        <v>115.540001</v>
      </c>
      <c r="C682">
        <v>218.94000199999999</v>
      </c>
      <c r="D682">
        <v>36.270000000000003</v>
      </c>
      <c r="E682">
        <v>137.36000100000001</v>
      </c>
      <c r="F682">
        <v>25.280000999999999</v>
      </c>
      <c r="G682">
        <v>131.240005</v>
      </c>
      <c r="H682">
        <v>157.80650299999999</v>
      </c>
      <c r="I682">
        <v>99.279999000000004</v>
      </c>
      <c r="J682">
        <v>285.57998700000002</v>
      </c>
      <c r="K682">
        <v>51.049999</v>
      </c>
      <c r="L682">
        <v>81.400002000000001</v>
      </c>
      <c r="M682">
        <v>87.709998999999996</v>
      </c>
      <c r="N682">
        <v>3401.2</v>
      </c>
      <c r="O682">
        <f t="shared" si="61"/>
        <v>2020</v>
      </c>
      <c r="P682">
        <f t="shared" si="62"/>
        <v>9</v>
      </c>
      <c r="Q682">
        <f t="shared" si="63"/>
        <v>15</v>
      </c>
    </row>
    <row r="683" spans="1:30" hidden="1" x14ac:dyDescent="0.3">
      <c r="A683" s="1">
        <v>44090</v>
      </c>
      <c r="B683">
        <v>112.129997</v>
      </c>
      <c r="C683">
        <v>219.58999600000001</v>
      </c>
      <c r="D683">
        <v>37.810001</v>
      </c>
      <c r="E683">
        <v>136.259995</v>
      </c>
      <c r="F683">
        <v>25.6</v>
      </c>
      <c r="G683">
        <v>132.08999600000001</v>
      </c>
      <c r="H683">
        <v>153.904999</v>
      </c>
      <c r="I683">
        <v>99.699996999999996</v>
      </c>
      <c r="J683">
        <v>281.63000499999998</v>
      </c>
      <c r="K683">
        <v>50.790000999999997</v>
      </c>
      <c r="L683">
        <v>80.599997999999999</v>
      </c>
      <c r="M683">
        <v>88.379997000000003</v>
      </c>
      <c r="N683">
        <v>3385.49</v>
      </c>
      <c r="O683">
        <f t="shared" si="61"/>
        <v>2020</v>
      </c>
      <c r="P683">
        <f t="shared" si="62"/>
        <v>9</v>
      </c>
      <c r="Q683">
        <f t="shared" si="63"/>
        <v>16</v>
      </c>
    </row>
    <row r="684" spans="1:30" hidden="1" x14ac:dyDescent="0.3">
      <c r="A684" s="1">
        <v>44091</v>
      </c>
      <c r="B684">
        <v>110.339996</v>
      </c>
      <c r="C684">
        <v>218.050003</v>
      </c>
      <c r="D684">
        <v>37.799999</v>
      </c>
      <c r="E684">
        <v>136.69000199999999</v>
      </c>
      <c r="F684">
        <v>25.35</v>
      </c>
      <c r="G684">
        <v>130.220001</v>
      </c>
      <c r="H684">
        <v>150.43649300000001</v>
      </c>
      <c r="I684">
        <v>98.559997999999993</v>
      </c>
      <c r="J684">
        <v>279.959991</v>
      </c>
      <c r="K684">
        <v>50.549999</v>
      </c>
      <c r="L684">
        <v>79.470000999999996</v>
      </c>
      <c r="M684">
        <v>86.75</v>
      </c>
      <c r="N684">
        <v>3357.01</v>
      </c>
      <c r="O684">
        <f t="shared" si="61"/>
        <v>2020</v>
      </c>
      <c r="P684">
        <f t="shared" si="62"/>
        <v>9</v>
      </c>
      <c r="Q684">
        <f t="shared" si="63"/>
        <v>17</v>
      </c>
    </row>
    <row r="685" spans="1:30" hidden="1" x14ac:dyDescent="0.3">
      <c r="A685" s="1">
        <v>44092</v>
      </c>
      <c r="B685">
        <v>106.839996</v>
      </c>
      <c r="C685">
        <v>218.21000699999999</v>
      </c>
      <c r="D685">
        <v>37.189999</v>
      </c>
      <c r="E685">
        <v>135.28999300000001</v>
      </c>
      <c r="F685">
        <v>25.209999</v>
      </c>
      <c r="G685">
        <v>128.63000500000001</v>
      </c>
      <c r="H685">
        <v>147.745499</v>
      </c>
      <c r="I685">
        <v>98.349997999999999</v>
      </c>
      <c r="J685">
        <v>275.19000199999999</v>
      </c>
      <c r="K685">
        <v>50.450001</v>
      </c>
      <c r="L685">
        <v>78.080001999999993</v>
      </c>
      <c r="M685">
        <v>84.949996999999996</v>
      </c>
      <c r="N685">
        <v>3319.47</v>
      </c>
      <c r="O685">
        <f t="shared" si="61"/>
        <v>2020</v>
      </c>
      <c r="P685">
        <f t="shared" si="62"/>
        <v>9</v>
      </c>
      <c r="Q685">
        <f t="shared" si="63"/>
        <v>18</v>
      </c>
    </row>
    <row r="686" spans="1:30" hidden="1" x14ac:dyDescent="0.3">
      <c r="A686" s="1">
        <v>44095</v>
      </c>
      <c r="B686">
        <v>110.08000199999999</v>
      </c>
      <c r="C686">
        <v>213.020004</v>
      </c>
      <c r="D686">
        <v>36.43</v>
      </c>
      <c r="E686">
        <v>137.070007</v>
      </c>
      <c r="F686">
        <v>24.469999000000001</v>
      </c>
      <c r="G686">
        <v>125.410004</v>
      </c>
      <c r="H686">
        <v>148.02349899999999</v>
      </c>
      <c r="I686">
        <v>95.309997999999993</v>
      </c>
      <c r="J686">
        <v>272.35000600000001</v>
      </c>
      <c r="K686">
        <v>49.09</v>
      </c>
      <c r="L686">
        <v>77.830001999999993</v>
      </c>
      <c r="M686">
        <v>83.889999000000003</v>
      </c>
      <c r="N686">
        <v>3281.06</v>
      </c>
      <c r="O686">
        <f t="shared" si="61"/>
        <v>2020</v>
      </c>
      <c r="P686">
        <f t="shared" si="62"/>
        <v>9</v>
      </c>
      <c r="Q686">
        <f t="shared" si="63"/>
        <v>21</v>
      </c>
    </row>
    <row r="687" spans="1:30" hidden="1" x14ac:dyDescent="0.3">
      <c r="A687" s="1">
        <v>44096</v>
      </c>
      <c r="B687">
        <v>111.80999799999999</v>
      </c>
      <c r="C687">
        <v>214.16000399999999</v>
      </c>
      <c r="D687">
        <v>35.529998999999997</v>
      </c>
      <c r="E687">
        <v>138.30999800000001</v>
      </c>
      <c r="F687">
        <v>23.940000999999999</v>
      </c>
      <c r="G687">
        <v>127.209999</v>
      </c>
      <c r="H687">
        <v>156.44949299999999</v>
      </c>
      <c r="I687">
        <v>94.269997000000004</v>
      </c>
      <c r="J687">
        <v>273.30999800000001</v>
      </c>
      <c r="K687">
        <v>49.66</v>
      </c>
      <c r="L687">
        <v>77.010002</v>
      </c>
      <c r="M687">
        <v>83.949996999999996</v>
      </c>
      <c r="N687">
        <v>3315.57</v>
      </c>
      <c r="O687">
        <f t="shared" si="61"/>
        <v>2020</v>
      </c>
      <c r="P687">
        <f t="shared" si="62"/>
        <v>9</v>
      </c>
      <c r="Q687">
        <f t="shared" si="63"/>
        <v>22</v>
      </c>
    </row>
    <row r="688" spans="1:30" hidden="1" x14ac:dyDescent="0.3">
      <c r="A688" s="1">
        <v>44097</v>
      </c>
      <c r="B688">
        <v>107.120003</v>
      </c>
      <c r="C688">
        <v>209.61000100000001</v>
      </c>
      <c r="D688">
        <v>34.389999000000003</v>
      </c>
      <c r="E688">
        <v>135.990005</v>
      </c>
      <c r="F688">
        <v>23.26</v>
      </c>
      <c r="G688">
        <v>123.279999</v>
      </c>
      <c r="H688">
        <v>149.99299600000001</v>
      </c>
      <c r="I688">
        <v>92.739998</v>
      </c>
      <c r="J688">
        <v>266.54998799999998</v>
      </c>
      <c r="K688">
        <v>48.209999000000003</v>
      </c>
      <c r="L688">
        <v>75.5</v>
      </c>
      <c r="M688">
        <v>82.989998</v>
      </c>
      <c r="N688">
        <v>3236.92</v>
      </c>
      <c r="O688">
        <f t="shared" si="61"/>
        <v>2020</v>
      </c>
      <c r="P688">
        <f t="shared" si="62"/>
        <v>9</v>
      </c>
      <c r="Q688">
        <f t="shared" si="63"/>
        <v>23</v>
      </c>
    </row>
    <row r="689" spans="1:30" hidden="1" x14ac:dyDescent="0.3">
      <c r="A689" s="1">
        <v>44098</v>
      </c>
      <c r="B689">
        <v>108.220001</v>
      </c>
      <c r="C689">
        <v>208.720001</v>
      </c>
      <c r="D689">
        <v>34.32</v>
      </c>
      <c r="E689">
        <v>136.699997</v>
      </c>
      <c r="F689">
        <v>23.34</v>
      </c>
      <c r="G689">
        <v>122.489998</v>
      </c>
      <c r="H689">
        <v>150.98950199999999</v>
      </c>
      <c r="I689">
        <v>92.660004000000001</v>
      </c>
      <c r="J689">
        <v>265.70001200000002</v>
      </c>
      <c r="K689">
        <v>48.700001</v>
      </c>
      <c r="L689">
        <v>76.349997999999999</v>
      </c>
      <c r="M689">
        <v>83.040001000000004</v>
      </c>
      <c r="N689">
        <v>3246.59</v>
      </c>
      <c r="O689">
        <f t="shared" si="61"/>
        <v>2020</v>
      </c>
      <c r="P689">
        <f t="shared" si="62"/>
        <v>9</v>
      </c>
      <c r="Q689">
        <f t="shared" si="63"/>
        <v>24</v>
      </c>
    </row>
    <row r="690" spans="1:30" hidden="1" x14ac:dyDescent="0.3">
      <c r="A690" s="1">
        <v>44099</v>
      </c>
      <c r="B690">
        <v>112.279999</v>
      </c>
      <c r="C690">
        <v>210.449997</v>
      </c>
      <c r="D690">
        <v>34.639999000000003</v>
      </c>
      <c r="E690">
        <v>137.270004</v>
      </c>
      <c r="F690">
        <v>23.49</v>
      </c>
      <c r="G690">
        <v>124</v>
      </c>
      <c r="H690">
        <v>154.75649999999999</v>
      </c>
      <c r="I690">
        <v>93.470000999999996</v>
      </c>
      <c r="J690">
        <v>268.54998799999998</v>
      </c>
      <c r="K690">
        <v>48.720001000000003</v>
      </c>
      <c r="L690">
        <v>75.400002000000001</v>
      </c>
      <c r="M690">
        <v>84.300003000000004</v>
      </c>
      <c r="N690">
        <v>3298.46</v>
      </c>
      <c r="O690">
        <f t="shared" si="61"/>
        <v>2020</v>
      </c>
      <c r="P690">
        <f t="shared" si="62"/>
        <v>9</v>
      </c>
      <c r="Q690">
        <f t="shared" si="63"/>
        <v>25</v>
      </c>
    </row>
    <row r="691" spans="1:30" hidden="1" x14ac:dyDescent="0.3">
      <c r="A691" s="1">
        <v>44102</v>
      </c>
      <c r="B691">
        <v>114.959999</v>
      </c>
      <c r="C691">
        <v>213.53999300000001</v>
      </c>
      <c r="D691">
        <v>35.310001</v>
      </c>
      <c r="E691">
        <v>137.25</v>
      </c>
      <c r="F691">
        <v>24.09</v>
      </c>
      <c r="G691">
        <v>125.989998</v>
      </c>
      <c r="H691">
        <v>158.70249899999999</v>
      </c>
      <c r="I691">
        <v>96.160004000000001</v>
      </c>
      <c r="J691">
        <v>272.32998700000002</v>
      </c>
      <c r="K691">
        <v>49.279998999999997</v>
      </c>
      <c r="L691">
        <v>76.309997999999993</v>
      </c>
      <c r="M691">
        <v>86.07</v>
      </c>
      <c r="N691">
        <v>3351.6</v>
      </c>
      <c r="O691">
        <f t="shared" si="61"/>
        <v>2020</v>
      </c>
      <c r="P691">
        <f t="shared" si="62"/>
        <v>9</v>
      </c>
      <c r="Q691">
        <f t="shared" si="63"/>
        <v>28</v>
      </c>
    </row>
    <row r="692" spans="1:30" hidden="1" x14ac:dyDescent="0.3">
      <c r="A692" s="1">
        <v>44103</v>
      </c>
      <c r="B692">
        <v>114.089996</v>
      </c>
      <c r="C692">
        <v>210.44000199999999</v>
      </c>
      <c r="D692">
        <v>34.279998999999997</v>
      </c>
      <c r="E692">
        <v>137.13999899999999</v>
      </c>
      <c r="F692">
        <v>23.77</v>
      </c>
      <c r="G692">
        <v>125.400002</v>
      </c>
      <c r="H692">
        <v>157.24400299999999</v>
      </c>
      <c r="I692">
        <v>95.349997999999999</v>
      </c>
      <c r="J692">
        <v>272.10998499999999</v>
      </c>
      <c r="K692">
        <v>48.919998</v>
      </c>
      <c r="L692">
        <v>74.339995999999999</v>
      </c>
      <c r="M692">
        <v>84.800003000000004</v>
      </c>
      <c r="N692">
        <v>3335.47</v>
      </c>
      <c r="O692">
        <f t="shared" si="61"/>
        <v>2020</v>
      </c>
      <c r="P692">
        <f t="shared" si="62"/>
        <v>9</v>
      </c>
      <c r="Q692">
        <f t="shared" si="63"/>
        <v>29</v>
      </c>
    </row>
    <row r="693" spans="1:30" hidden="1" x14ac:dyDescent="0.3">
      <c r="A693" s="1">
        <v>44104</v>
      </c>
      <c r="B693">
        <v>115.80999799999999</v>
      </c>
      <c r="C693">
        <v>212.94000199999999</v>
      </c>
      <c r="D693">
        <v>34.330002</v>
      </c>
      <c r="E693">
        <v>139.91000399999999</v>
      </c>
      <c r="F693">
        <v>24.09</v>
      </c>
      <c r="G693">
        <v>124.08000199999999</v>
      </c>
      <c r="H693">
        <v>157.43649300000001</v>
      </c>
      <c r="I693">
        <v>96.269997000000004</v>
      </c>
      <c r="J693">
        <v>277.709991</v>
      </c>
      <c r="K693">
        <v>49.369999</v>
      </c>
      <c r="L693">
        <v>74.989998</v>
      </c>
      <c r="M693">
        <v>85.919998000000007</v>
      </c>
      <c r="N693">
        <v>3363</v>
      </c>
      <c r="O693">
        <f t="shared" si="61"/>
        <v>2020</v>
      </c>
      <c r="P693">
        <f t="shared" si="62"/>
        <v>9</v>
      </c>
      <c r="Q693">
        <f t="shared" si="63"/>
        <v>30</v>
      </c>
    </row>
    <row r="694" spans="1:30" x14ac:dyDescent="0.3">
      <c r="A694" s="1">
        <v>44105</v>
      </c>
      <c r="B694">
        <v>116.790001</v>
      </c>
      <c r="C694">
        <v>212.020004</v>
      </c>
      <c r="D694">
        <v>33.130001</v>
      </c>
      <c r="E694">
        <v>143.08000200000001</v>
      </c>
      <c r="F694">
        <v>24.1</v>
      </c>
      <c r="G694">
        <v>123.30999799999999</v>
      </c>
      <c r="H694">
        <v>161.06300400000001</v>
      </c>
      <c r="I694">
        <v>96.970000999999996</v>
      </c>
      <c r="J694">
        <v>277.61999500000002</v>
      </c>
      <c r="K694">
        <v>49.18</v>
      </c>
      <c r="L694">
        <v>74.139999000000003</v>
      </c>
      <c r="M694">
        <v>86.739998</v>
      </c>
      <c r="N694">
        <v>3380.8</v>
      </c>
      <c r="O694">
        <f t="shared" si="61"/>
        <v>2020</v>
      </c>
      <c r="P694">
        <f t="shared" si="62"/>
        <v>10</v>
      </c>
      <c r="Q694">
        <f t="shared" si="63"/>
        <v>1</v>
      </c>
      <c r="R694">
        <f>B694</f>
        <v>116.790001</v>
      </c>
      <c r="S694">
        <f t="shared" ref="S694:AB694" si="66">C694</f>
        <v>212.020004</v>
      </c>
      <c r="T694">
        <f t="shared" si="66"/>
        <v>33.130001</v>
      </c>
      <c r="U694">
        <f t="shared" si="66"/>
        <v>143.08000200000001</v>
      </c>
      <c r="V694">
        <f t="shared" si="66"/>
        <v>24.1</v>
      </c>
      <c r="W694">
        <f t="shared" si="66"/>
        <v>123.30999799999999</v>
      </c>
      <c r="X694">
        <f t="shared" si="66"/>
        <v>161.06300400000001</v>
      </c>
      <c r="Y694">
        <f t="shared" si="66"/>
        <v>96.970000999999996</v>
      </c>
      <c r="Z694">
        <f t="shared" si="66"/>
        <v>277.61999500000002</v>
      </c>
      <c r="AA694">
        <f t="shared" si="66"/>
        <v>49.18</v>
      </c>
      <c r="AB694">
        <f t="shared" si="66"/>
        <v>74.139999000000003</v>
      </c>
      <c r="AC694">
        <f>M694</f>
        <v>86.739998</v>
      </c>
      <c r="AD694">
        <f>N694</f>
        <v>3380.8</v>
      </c>
    </row>
    <row r="695" spans="1:30" hidden="1" x14ac:dyDescent="0.3">
      <c r="A695" s="1">
        <v>44106</v>
      </c>
      <c r="B695">
        <v>113.019997</v>
      </c>
      <c r="C695">
        <v>211.179993</v>
      </c>
      <c r="D695">
        <v>32.979999999999997</v>
      </c>
      <c r="E695">
        <v>140.5</v>
      </c>
      <c r="F695">
        <v>24.209999</v>
      </c>
      <c r="G695">
        <v>122.550003</v>
      </c>
      <c r="H695">
        <v>156.25</v>
      </c>
      <c r="I695">
        <v>97.889999000000003</v>
      </c>
      <c r="J695">
        <v>279.30999800000001</v>
      </c>
      <c r="K695">
        <v>49.360000999999997</v>
      </c>
      <c r="L695">
        <v>74.459998999999996</v>
      </c>
      <c r="M695">
        <v>86.57</v>
      </c>
      <c r="N695">
        <v>3348.42</v>
      </c>
      <c r="O695">
        <f t="shared" si="61"/>
        <v>2020</v>
      </c>
      <c r="P695">
        <f t="shared" si="62"/>
        <v>10</v>
      </c>
      <c r="Q695">
        <f t="shared" si="63"/>
        <v>2</v>
      </c>
    </row>
    <row r="696" spans="1:30" hidden="1" x14ac:dyDescent="0.3">
      <c r="A696" s="1">
        <v>44109</v>
      </c>
      <c r="B696">
        <v>116.5</v>
      </c>
      <c r="C696">
        <v>212.36000100000001</v>
      </c>
      <c r="D696">
        <v>33.740001999999997</v>
      </c>
      <c r="E696">
        <v>141.800003</v>
      </c>
      <c r="F696">
        <v>24.620000999999998</v>
      </c>
      <c r="G696">
        <v>123.370003</v>
      </c>
      <c r="H696">
        <v>159.96000699999999</v>
      </c>
      <c r="I696">
        <v>99.040001000000004</v>
      </c>
      <c r="J696">
        <v>282.10000600000001</v>
      </c>
      <c r="K696">
        <v>49.380001</v>
      </c>
      <c r="L696">
        <v>75.910004000000001</v>
      </c>
      <c r="M696">
        <v>88.470000999999996</v>
      </c>
      <c r="N696">
        <v>3408.6</v>
      </c>
      <c r="O696">
        <f t="shared" si="61"/>
        <v>2020</v>
      </c>
      <c r="P696">
        <f t="shared" si="62"/>
        <v>10</v>
      </c>
      <c r="Q696">
        <f t="shared" si="63"/>
        <v>5</v>
      </c>
    </row>
    <row r="697" spans="1:30" hidden="1" x14ac:dyDescent="0.3">
      <c r="A697" s="1">
        <v>44110</v>
      </c>
      <c r="B697">
        <v>113.160004</v>
      </c>
      <c r="C697">
        <v>210.259995</v>
      </c>
      <c r="D697">
        <v>33.389999000000003</v>
      </c>
      <c r="E697">
        <v>140.63000500000001</v>
      </c>
      <c r="F697">
        <v>24.370000999999998</v>
      </c>
      <c r="G697">
        <v>120.93</v>
      </c>
      <c r="H697">
        <v>154.99800099999999</v>
      </c>
      <c r="I697">
        <v>98.019997000000004</v>
      </c>
      <c r="J697">
        <v>276.47000100000002</v>
      </c>
      <c r="K697">
        <v>48.939999</v>
      </c>
      <c r="L697">
        <v>75.5</v>
      </c>
      <c r="M697">
        <v>87.010002</v>
      </c>
      <c r="N697">
        <v>3360.97</v>
      </c>
      <c r="O697">
        <f t="shared" si="61"/>
        <v>2020</v>
      </c>
      <c r="P697">
        <f t="shared" si="62"/>
        <v>10</v>
      </c>
      <c r="Q697">
        <f t="shared" si="63"/>
        <v>6</v>
      </c>
    </row>
    <row r="698" spans="1:30" hidden="1" x14ac:dyDescent="0.3">
      <c r="A698" s="1">
        <v>44111</v>
      </c>
      <c r="B698">
        <v>115.08000199999999</v>
      </c>
      <c r="C698">
        <v>213.28999300000001</v>
      </c>
      <c r="D698">
        <v>33.5</v>
      </c>
      <c r="E698">
        <v>140.88999899999999</v>
      </c>
      <c r="F698">
        <v>24.879999000000002</v>
      </c>
      <c r="G698">
        <v>122.910004</v>
      </c>
      <c r="H698">
        <v>159.78450000000001</v>
      </c>
      <c r="I698">
        <v>99.730002999999996</v>
      </c>
      <c r="J698">
        <v>282.790009</v>
      </c>
      <c r="K698">
        <v>49.560001</v>
      </c>
      <c r="L698">
        <v>79.050003000000004</v>
      </c>
      <c r="M698">
        <v>88.449996999999996</v>
      </c>
      <c r="N698">
        <v>3419.44</v>
      </c>
      <c r="O698">
        <f t="shared" si="61"/>
        <v>2020</v>
      </c>
      <c r="P698">
        <f t="shared" si="62"/>
        <v>10</v>
      </c>
      <c r="Q698">
        <f t="shared" si="63"/>
        <v>7</v>
      </c>
    </row>
    <row r="699" spans="1:30" hidden="1" x14ac:dyDescent="0.3">
      <c r="A699" s="1">
        <v>44112</v>
      </c>
      <c r="B699">
        <v>114.970001</v>
      </c>
      <c r="C699">
        <v>215.14999399999999</v>
      </c>
      <c r="D699">
        <v>35.259998000000003</v>
      </c>
      <c r="E699">
        <v>141.36000100000001</v>
      </c>
      <c r="F699">
        <v>25.24</v>
      </c>
      <c r="G699">
        <v>123.089996</v>
      </c>
      <c r="H699">
        <v>159.52749600000001</v>
      </c>
      <c r="I699">
        <v>101.779999</v>
      </c>
      <c r="J699">
        <v>284.51998900000001</v>
      </c>
      <c r="K699">
        <v>50.459999000000003</v>
      </c>
      <c r="L699">
        <v>78.330001999999993</v>
      </c>
      <c r="M699">
        <v>89.529999000000004</v>
      </c>
      <c r="N699">
        <v>3446.83</v>
      </c>
      <c r="O699">
        <f t="shared" si="61"/>
        <v>2020</v>
      </c>
      <c r="P699">
        <f t="shared" si="62"/>
        <v>10</v>
      </c>
      <c r="Q699">
        <f t="shared" si="63"/>
        <v>8</v>
      </c>
    </row>
    <row r="700" spans="1:30" hidden="1" x14ac:dyDescent="0.3">
      <c r="A700" s="1">
        <v>44113</v>
      </c>
      <c r="B700">
        <v>116.970001</v>
      </c>
      <c r="C700">
        <v>215.679993</v>
      </c>
      <c r="D700">
        <v>34.740001999999997</v>
      </c>
      <c r="E700">
        <v>142.779999</v>
      </c>
      <c r="F700">
        <v>25.360001</v>
      </c>
      <c r="G700">
        <v>124.980003</v>
      </c>
      <c r="H700">
        <v>164.332504</v>
      </c>
      <c r="I700">
        <v>101.199997</v>
      </c>
      <c r="J700">
        <v>285.92001299999998</v>
      </c>
      <c r="K700">
        <v>50.810001</v>
      </c>
      <c r="L700">
        <v>78.879997000000003</v>
      </c>
      <c r="M700">
        <v>90.010002</v>
      </c>
      <c r="N700">
        <v>3477.14</v>
      </c>
      <c r="O700">
        <f t="shared" si="61"/>
        <v>2020</v>
      </c>
      <c r="P700">
        <f t="shared" si="62"/>
        <v>10</v>
      </c>
      <c r="Q700">
        <f t="shared" si="63"/>
        <v>9</v>
      </c>
    </row>
    <row r="701" spans="1:30" hidden="1" x14ac:dyDescent="0.3">
      <c r="A701" s="1">
        <v>44116</v>
      </c>
      <c r="B701">
        <v>124.400002</v>
      </c>
      <c r="C701">
        <v>216.41000399999999</v>
      </c>
      <c r="D701">
        <v>34.630001</v>
      </c>
      <c r="E701">
        <v>144.25</v>
      </c>
      <c r="F701">
        <v>25.68</v>
      </c>
      <c r="G701">
        <v>124.970001</v>
      </c>
      <c r="H701">
        <v>172.1465</v>
      </c>
      <c r="I701">
        <v>102.44000200000001</v>
      </c>
      <c r="J701">
        <v>286.91000400000001</v>
      </c>
      <c r="K701">
        <v>51.09</v>
      </c>
      <c r="L701">
        <v>79.319999999999993</v>
      </c>
      <c r="M701">
        <v>90.779999000000004</v>
      </c>
      <c r="N701">
        <v>3534.22</v>
      </c>
      <c r="O701">
        <f t="shared" si="61"/>
        <v>2020</v>
      </c>
      <c r="P701">
        <f t="shared" si="62"/>
        <v>10</v>
      </c>
      <c r="Q701">
        <f t="shared" si="63"/>
        <v>12</v>
      </c>
    </row>
    <row r="702" spans="1:30" hidden="1" x14ac:dyDescent="0.3">
      <c r="A702" s="1">
        <v>44117</v>
      </c>
      <c r="B702">
        <v>121.099998</v>
      </c>
      <c r="C702">
        <v>212.30999800000001</v>
      </c>
      <c r="D702">
        <v>34.220001000000003</v>
      </c>
      <c r="E702">
        <v>146.229996</v>
      </c>
      <c r="F702">
        <v>24.950001</v>
      </c>
      <c r="G702">
        <v>128.96000699999999</v>
      </c>
      <c r="H702">
        <v>172.18150299999999</v>
      </c>
      <c r="I702">
        <v>100.779999</v>
      </c>
      <c r="J702">
        <v>290.35998499999999</v>
      </c>
      <c r="K702">
        <v>50.220001000000003</v>
      </c>
      <c r="L702">
        <v>79.209998999999996</v>
      </c>
      <c r="M702">
        <v>90.160004000000001</v>
      </c>
      <c r="N702">
        <v>3511.93</v>
      </c>
      <c r="O702">
        <f t="shared" si="61"/>
        <v>2020</v>
      </c>
      <c r="P702">
        <f t="shared" si="62"/>
        <v>10</v>
      </c>
      <c r="Q702">
        <f t="shared" si="63"/>
        <v>13</v>
      </c>
    </row>
    <row r="703" spans="1:30" hidden="1" x14ac:dyDescent="0.3">
      <c r="A703" s="1">
        <v>44118</v>
      </c>
      <c r="B703">
        <v>121.19000200000001</v>
      </c>
      <c r="C703">
        <v>210.91000399999999</v>
      </c>
      <c r="D703">
        <v>34.150002000000001</v>
      </c>
      <c r="E703">
        <v>143.94000199999999</v>
      </c>
      <c r="F703">
        <v>23.620000999999998</v>
      </c>
      <c r="G703">
        <v>126.589996</v>
      </c>
      <c r="H703">
        <v>168.18550099999999</v>
      </c>
      <c r="I703">
        <v>100.220001</v>
      </c>
      <c r="J703">
        <v>287.08999599999999</v>
      </c>
      <c r="K703">
        <v>50.119999</v>
      </c>
      <c r="L703">
        <v>78.910004000000001</v>
      </c>
      <c r="M703">
        <v>89.309997999999993</v>
      </c>
      <c r="N703">
        <v>3488.67</v>
      </c>
      <c r="O703">
        <f t="shared" si="61"/>
        <v>2020</v>
      </c>
      <c r="P703">
        <f t="shared" si="62"/>
        <v>10</v>
      </c>
      <c r="Q703">
        <f t="shared" si="63"/>
        <v>14</v>
      </c>
    </row>
    <row r="704" spans="1:30" hidden="1" x14ac:dyDescent="0.3">
      <c r="A704" s="1">
        <v>44119</v>
      </c>
      <c r="B704">
        <v>120.709999</v>
      </c>
      <c r="C704">
        <v>211.64999399999999</v>
      </c>
      <c r="D704">
        <v>34.450001</v>
      </c>
      <c r="E704">
        <v>144.529999</v>
      </c>
      <c r="F704">
        <v>24.15</v>
      </c>
      <c r="G704">
        <v>127.360001</v>
      </c>
      <c r="H704">
        <v>166.93249499999999</v>
      </c>
      <c r="I704">
        <v>101.720001</v>
      </c>
      <c r="J704">
        <v>287.540009</v>
      </c>
      <c r="K704">
        <v>49.990001999999997</v>
      </c>
      <c r="L704">
        <v>79.139999000000003</v>
      </c>
      <c r="M704">
        <v>88.830001999999993</v>
      </c>
      <c r="N704">
        <v>3483.34</v>
      </c>
      <c r="O704">
        <f t="shared" si="61"/>
        <v>2020</v>
      </c>
      <c r="P704">
        <f t="shared" si="62"/>
        <v>10</v>
      </c>
      <c r="Q704">
        <f t="shared" si="63"/>
        <v>15</v>
      </c>
    </row>
    <row r="705" spans="1:30" hidden="1" x14ac:dyDescent="0.3">
      <c r="A705" s="1">
        <v>44120</v>
      </c>
      <c r="B705">
        <v>119.019997</v>
      </c>
      <c r="C705">
        <v>211.91000399999999</v>
      </c>
      <c r="D705">
        <v>34.099997999999999</v>
      </c>
      <c r="E705">
        <v>144.71000699999999</v>
      </c>
      <c r="F705">
        <v>24.24</v>
      </c>
      <c r="G705">
        <v>126.80999799999999</v>
      </c>
      <c r="H705">
        <v>163.63549800000001</v>
      </c>
      <c r="I705">
        <v>101.510002</v>
      </c>
      <c r="J705">
        <v>287.66000400000001</v>
      </c>
      <c r="K705">
        <v>50.029998999999997</v>
      </c>
      <c r="L705">
        <v>79.269997000000004</v>
      </c>
      <c r="M705">
        <v>88.519997000000004</v>
      </c>
      <c r="N705">
        <v>3483.81</v>
      </c>
      <c r="O705">
        <f t="shared" si="61"/>
        <v>2020</v>
      </c>
      <c r="P705">
        <f t="shared" si="62"/>
        <v>10</v>
      </c>
      <c r="Q705">
        <f t="shared" si="63"/>
        <v>16</v>
      </c>
    </row>
    <row r="706" spans="1:30" hidden="1" x14ac:dyDescent="0.3">
      <c r="A706" s="1">
        <v>44123</v>
      </c>
      <c r="B706">
        <v>115.980003</v>
      </c>
      <c r="C706">
        <v>208.990005</v>
      </c>
      <c r="D706">
        <v>33.419998</v>
      </c>
      <c r="E706">
        <v>142.949997</v>
      </c>
      <c r="F706">
        <v>23.719999000000001</v>
      </c>
      <c r="G706">
        <v>124.230003</v>
      </c>
      <c r="H706">
        <v>160.36050399999999</v>
      </c>
      <c r="I706">
        <v>99.800003000000004</v>
      </c>
      <c r="J706">
        <v>283.73001099999999</v>
      </c>
      <c r="K706">
        <v>49.619999</v>
      </c>
      <c r="L706">
        <v>77.839995999999999</v>
      </c>
      <c r="M706">
        <v>87.599997999999999</v>
      </c>
      <c r="N706">
        <v>3426.92</v>
      </c>
      <c r="O706">
        <f t="shared" si="61"/>
        <v>2020</v>
      </c>
      <c r="P706">
        <f t="shared" si="62"/>
        <v>10</v>
      </c>
      <c r="Q706">
        <f t="shared" si="63"/>
        <v>19</v>
      </c>
    </row>
    <row r="707" spans="1:30" hidden="1" x14ac:dyDescent="0.3">
      <c r="A707" s="1">
        <v>44124</v>
      </c>
      <c r="B707">
        <v>117.510002</v>
      </c>
      <c r="C707">
        <v>210.05999800000001</v>
      </c>
      <c r="D707">
        <v>33.700001</v>
      </c>
      <c r="E707">
        <v>143.89999399999999</v>
      </c>
      <c r="F707">
        <v>24.139999</v>
      </c>
      <c r="G707">
        <v>124.949997</v>
      </c>
      <c r="H707">
        <v>160.850494</v>
      </c>
      <c r="I707">
        <v>100.370003</v>
      </c>
      <c r="J707">
        <v>286.040009</v>
      </c>
      <c r="K707">
        <v>50.25</v>
      </c>
      <c r="L707">
        <v>73.330001999999993</v>
      </c>
      <c r="M707">
        <v>88.510002</v>
      </c>
      <c r="N707">
        <v>3443.12</v>
      </c>
      <c r="O707">
        <f t="shared" ref="O707:O770" si="67">YEAR(A707)</f>
        <v>2020</v>
      </c>
      <c r="P707">
        <f t="shared" ref="P707:P770" si="68">MONTH(A707)</f>
        <v>10</v>
      </c>
      <c r="Q707">
        <f t="shared" ref="Q707:Q770" si="69">DAY(A707)</f>
        <v>20</v>
      </c>
    </row>
    <row r="708" spans="1:30" hidden="1" x14ac:dyDescent="0.3">
      <c r="A708" s="1">
        <v>44125</v>
      </c>
      <c r="B708">
        <v>116.870003</v>
      </c>
      <c r="C708">
        <v>210.179993</v>
      </c>
      <c r="D708">
        <v>33.159999999999997</v>
      </c>
      <c r="E708">
        <v>144.39999399999999</v>
      </c>
      <c r="F708">
        <v>24.049999</v>
      </c>
      <c r="G708">
        <v>126.629997</v>
      </c>
      <c r="H708">
        <v>159.246994</v>
      </c>
      <c r="I708">
        <v>99.370002999999997</v>
      </c>
      <c r="J708">
        <v>284.51001000000002</v>
      </c>
      <c r="K708">
        <v>49.990001999999997</v>
      </c>
      <c r="L708">
        <v>73.819999999999993</v>
      </c>
      <c r="M708">
        <v>88.269997000000004</v>
      </c>
      <c r="N708">
        <v>3435.56</v>
      </c>
      <c r="O708">
        <f t="shared" si="67"/>
        <v>2020</v>
      </c>
      <c r="P708">
        <f t="shared" si="68"/>
        <v>10</v>
      </c>
      <c r="Q708">
        <f t="shared" si="69"/>
        <v>21</v>
      </c>
    </row>
    <row r="709" spans="1:30" hidden="1" x14ac:dyDescent="0.3">
      <c r="A709" s="1">
        <v>44126</v>
      </c>
      <c r="B709">
        <v>115.75</v>
      </c>
      <c r="C709">
        <v>211.61000100000001</v>
      </c>
      <c r="D709">
        <v>34.860000999999997</v>
      </c>
      <c r="E709">
        <v>143.550003</v>
      </c>
      <c r="F709">
        <v>24.870000999999998</v>
      </c>
      <c r="G709">
        <v>127.55999799999999</v>
      </c>
      <c r="H709">
        <v>158.820007</v>
      </c>
      <c r="I709">
        <v>102.879997</v>
      </c>
      <c r="J709">
        <v>281.16000400000001</v>
      </c>
      <c r="K709">
        <v>50.68</v>
      </c>
      <c r="L709">
        <v>74.860000999999997</v>
      </c>
      <c r="M709">
        <v>89.360000999999997</v>
      </c>
      <c r="N709">
        <v>3453.49</v>
      </c>
      <c r="O709">
        <f t="shared" si="67"/>
        <v>2020</v>
      </c>
      <c r="P709">
        <f t="shared" si="68"/>
        <v>10</v>
      </c>
      <c r="Q709">
        <f t="shared" si="69"/>
        <v>22</v>
      </c>
    </row>
    <row r="710" spans="1:30" hidden="1" x14ac:dyDescent="0.3">
      <c r="A710" s="1">
        <v>44127</v>
      </c>
      <c r="B710">
        <v>115.040001</v>
      </c>
      <c r="C710">
        <v>212.71000699999999</v>
      </c>
      <c r="D710">
        <v>34.159999999999997</v>
      </c>
      <c r="E710">
        <v>143.85000600000001</v>
      </c>
      <c r="F710">
        <v>24.9</v>
      </c>
      <c r="G710">
        <v>128.35000600000001</v>
      </c>
      <c r="H710">
        <v>160.220001</v>
      </c>
      <c r="I710">
        <v>103.80999799999999</v>
      </c>
      <c r="J710">
        <v>283</v>
      </c>
      <c r="K710">
        <v>50.52</v>
      </c>
      <c r="L710">
        <v>74.449996999999996</v>
      </c>
      <c r="M710">
        <v>90.800003000000004</v>
      </c>
      <c r="N710">
        <v>3465.39</v>
      </c>
      <c r="O710">
        <f t="shared" si="67"/>
        <v>2020</v>
      </c>
      <c r="P710">
        <f t="shared" si="68"/>
        <v>10</v>
      </c>
      <c r="Q710">
        <f t="shared" si="69"/>
        <v>23</v>
      </c>
    </row>
    <row r="711" spans="1:30" hidden="1" x14ac:dyDescent="0.3">
      <c r="A711" s="1">
        <v>44130</v>
      </c>
      <c r="B711">
        <v>115.050003</v>
      </c>
      <c r="C711">
        <v>208.490005</v>
      </c>
      <c r="D711">
        <v>33.349997999999999</v>
      </c>
      <c r="E711">
        <v>142.16000399999999</v>
      </c>
      <c r="F711">
        <v>24.540001</v>
      </c>
      <c r="G711">
        <v>124.05999799999999</v>
      </c>
      <c r="H711">
        <v>160.35200499999999</v>
      </c>
      <c r="I711">
        <v>101.239998</v>
      </c>
      <c r="J711">
        <v>276.040009</v>
      </c>
      <c r="K711">
        <v>49.799999</v>
      </c>
      <c r="L711">
        <v>73.650002000000001</v>
      </c>
      <c r="M711">
        <v>89.660004000000001</v>
      </c>
      <c r="N711">
        <v>3400.97</v>
      </c>
      <c r="O711">
        <f t="shared" si="67"/>
        <v>2020</v>
      </c>
      <c r="P711">
        <f t="shared" si="68"/>
        <v>10</v>
      </c>
      <c r="Q711">
        <f t="shared" si="69"/>
        <v>26</v>
      </c>
    </row>
    <row r="712" spans="1:30" hidden="1" x14ac:dyDescent="0.3">
      <c r="A712" s="1">
        <v>44131</v>
      </c>
      <c r="B712">
        <v>116.599998</v>
      </c>
      <c r="C712">
        <v>206.88000500000001</v>
      </c>
      <c r="D712">
        <v>32.82</v>
      </c>
      <c r="E712">
        <v>142.86999499999999</v>
      </c>
      <c r="F712">
        <v>23.85</v>
      </c>
      <c r="G712">
        <v>123.30999799999999</v>
      </c>
      <c r="H712">
        <v>164.316498</v>
      </c>
      <c r="I712">
        <v>99.330001999999993</v>
      </c>
      <c r="J712">
        <v>276.83999599999999</v>
      </c>
      <c r="K712">
        <v>49.900002000000001</v>
      </c>
      <c r="L712">
        <v>71.330001999999993</v>
      </c>
      <c r="M712">
        <v>90.050003000000004</v>
      </c>
      <c r="N712">
        <v>3390.68</v>
      </c>
      <c r="O712">
        <f t="shared" si="67"/>
        <v>2020</v>
      </c>
      <c r="P712">
        <f t="shared" si="68"/>
        <v>10</v>
      </c>
      <c r="Q712">
        <f t="shared" si="69"/>
        <v>27</v>
      </c>
    </row>
    <row r="713" spans="1:30" hidden="1" x14ac:dyDescent="0.3">
      <c r="A713" s="1">
        <v>44132</v>
      </c>
      <c r="B713">
        <v>111.199997</v>
      </c>
      <c r="C713">
        <v>200.699997</v>
      </c>
      <c r="D713">
        <v>31.57</v>
      </c>
      <c r="E713">
        <v>140.03999300000001</v>
      </c>
      <c r="F713">
        <v>23.469999000000001</v>
      </c>
      <c r="G713">
        <v>118.470001</v>
      </c>
      <c r="H713">
        <v>158.13900799999999</v>
      </c>
      <c r="I713">
        <v>96.540001000000004</v>
      </c>
      <c r="J713">
        <v>269.72000100000002</v>
      </c>
      <c r="K713">
        <v>47.959999000000003</v>
      </c>
      <c r="L713">
        <v>70.040001000000004</v>
      </c>
      <c r="M713">
        <v>87.169998000000007</v>
      </c>
      <c r="N713">
        <v>3271.03</v>
      </c>
      <c r="O713">
        <f t="shared" si="67"/>
        <v>2020</v>
      </c>
      <c r="P713">
        <f t="shared" si="68"/>
        <v>10</v>
      </c>
      <c r="Q713">
        <f t="shared" si="69"/>
        <v>28</v>
      </c>
    </row>
    <row r="714" spans="1:30" hidden="1" x14ac:dyDescent="0.3">
      <c r="A714" s="1">
        <v>44133</v>
      </c>
      <c r="B714">
        <v>115.32</v>
      </c>
      <c r="C714">
        <v>201.509995</v>
      </c>
      <c r="D714">
        <v>32.970001000000003</v>
      </c>
      <c r="E714">
        <v>139.91999799999999</v>
      </c>
      <c r="F714">
        <v>23.540001</v>
      </c>
      <c r="G714">
        <v>121.540001</v>
      </c>
      <c r="H714">
        <v>160.55050700000001</v>
      </c>
      <c r="I714">
        <v>97.169998000000007</v>
      </c>
      <c r="J714">
        <v>269.63000499999998</v>
      </c>
      <c r="K714">
        <v>48.02</v>
      </c>
      <c r="L714">
        <v>70.639999000000003</v>
      </c>
      <c r="M714">
        <v>88.300003000000004</v>
      </c>
      <c r="N714">
        <v>3310.11</v>
      </c>
      <c r="O714">
        <f t="shared" si="67"/>
        <v>2020</v>
      </c>
      <c r="P714">
        <f t="shared" si="68"/>
        <v>10</v>
      </c>
      <c r="Q714">
        <f t="shared" si="69"/>
        <v>29</v>
      </c>
    </row>
    <row r="715" spans="1:30" hidden="1" x14ac:dyDescent="0.3">
      <c r="A715" s="1">
        <v>44134</v>
      </c>
      <c r="B715">
        <v>108.860001</v>
      </c>
      <c r="C715">
        <v>201.89999399999999</v>
      </c>
      <c r="D715">
        <v>32.619999</v>
      </c>
      <c r="E715">
        <v>138.75</v>
      </c>
      <c r="F715">
        <v>23.700001</v>
      </c>
      <c r="G715">
        <v>121.25</v>
      </c>
      <c r="H715">
        <v>151.80749499999999</v>
      </c>
      <c r="I715">
        <v>98.040001000000004</v>
      </c>
      <c r="J715">
        <v>266.709991</v>
      </c>
      <c r="K715">
        <v>48.060001</v>
      </c>
      <c r="L715">
        <v>71.019997000000004</v>
      </c>
      <c r="M715">
        <v>86.959998999999996</v>
      </c>
      <c r="N715">
        <v>3269.96</v>
      </c>
      <c r="O715">
        <f t="shared" si="67"/>
        <v>2020</v>
      </c>
      <c r="P715">
        <f t="shared" si="68"/>
        <v>10</v>
      </c>
      <c r="Q715">
        <f t="shared" si="69"/>
        <v>30</v>
      </c>
    </row>
    <row r="716" spans="1:30" x14ac:dyDescent="0.3">
      <c r="A716" s="1">
        <v>44137</v>
      </c>
      <c r="B716">
        <v>108.769997</v>
      </c>
      <c r="C716">
        <v>204.30999800000001</v>
      </c>
      <c r="D716">
        <v>33.990001999999997</v>
      </c>
      <c r="E716">
        <v>140.39999399999999</v>
      </c>
      <c r="F716">
        <v>24.08</v>
      </c>
      <c r="G716">
        <v>120.129997</v>
      </c>
      <c r="H716">
        <v>150.22399899999999</v>
      </c>
      <c r="I716">
        <v>100.25</v>
      </c>
      <c r="J716">
        <v>270.73998999999998</v>
      </c>
      <c r="K716">
        <v>48.619999</v>
      </c>
      <c r="L716">
        <v>71.629997000000003</v>
      </c>
      <c r="M716">
        <v>85.970000999999996</v>
      </c>
      <c r="N716">
        <v>3310.24</v>
      </c>
      <c r="O716">
        <f t="shared" si="67"/>
        <v>2020</v>
      </c>
      <c r="P716">
        <f t="shared" si="68"/>
        <v>11</v>
      </c>
      <c r="Q716">
        <f t="shared" si="69"/>
        <v>2</v>
      </c>
      <c r="R716">
        <f>B716</f>
        <v>108.769997</v>
      </c>
      <c r="S716">
        <f t="shared" ref="S716:AB716" si="70">C716</f>
        <v>204.30999800000001</v>
      </c>
      <c r="T716">
        <f t="shared" si="70"/>
        <v>33.990001999999997</v>
      </c>
      <c r="U716">
        <f t="shared" si="70"/>
        <v>140.39999399999999</v>
      </c>
      <c r="V716">
        <f t="shared" si="70"/>
        <v>24.08</v>
      </c>
      <c r="W716">
        <f t="shared" si="70"/>
        <v>120.129997</v>
      </c>
      <c r="X716">
        <f t="shared" si="70"/>
        <v>150.22399899999999</v>
      </c>
      <c r="Y716">
        <f t="shared" si="70"/>
        <v>100.25</v>
      </c>
      <c r="Z716">
        <f t="shared" si="70"/>
        <v>270.73998999999998</v>
      </c>
      <c r="AA716">
        <f t="shared" si="70"/>
        <v>48.619999</v>
      </c>
      <c r="AB716">
        <f t="shared" si="70"/>
        <v>71.629997000000003</v>
      </c>
      <c r="AC716">
        <f>M716</f>
        <v>85.970000999999996</v>
      </c>
      <c r="AD716">
        <f>N716</f>
        <v>3310.24</v>
      </c>
    </row>
    <row r="717" spans="1:30" hidden="1" x14ac:dyDescent="0.3">
      <c r="A717" s="1">
        <v>44138</v>
      </c>
      <c r="B717">
        <v>110.44000200000001</v>
      </c>
      <c r="C717">
        <v>206.63000500000001</v>
      </c>
      <c r="D717">
        <v>33.409999999999997</v>
      </c>
      <c r="E717">
        <v>142.779999</v>
      </c>
      <c r="F717">
        <v>24.690000999999999</v>
      </c>
      <c r="G717">
        <v>124.019997</v>
      </c>
      <c r="H717">
        <v>152.420502</v>
      </c>
      <c r="I717">
        <v>103.410004</v>
      </c>
      <c r="J717">
        <v>277.36999500000002</v>
      </c>
      <c r="K717">
        <v>49.349997999999999</v>
      </c>
      <c r="L717">
        <v>71.819999999999993</v>
      </c>
      <c r="M717">
        <v>88.389999000000003</v>
      </c>
      <c r="N717">
        <v>3369.16</v>
      </c>
      <c r="O717">
        <f t="shared" si="67"/>
        <v>2020</v>
      </c>
      <c r="P717">
        <f t="shared" si="68"/>
        <v>11</v>
      </c>
      <c r="Q717">
        <f t="shared" si="69"/>
        <v>3</v>
      </c>
    </row>
    <row r="718" spans="1:30" hidden="1" x14ac:dyDescent="0.3">
      <c r="A718" s="1">
        <v>44139</v>
      </c>
      <c r="B718">
        <v>114.949997</v>
      </c>
      <c r="C718">
        <v>206.16999799999999</v>
      </c>
      <c r="D718">
        <v>33.229999999999997</v>
      </c>
      <c r="E718">
        <v>141.96000699999999</v>
      </c>
      <c r="F718">
        <v>23.68</v>
      </c>
      <c r="G718">
        <v>125.07</v>
      </c>
      <c r="H718">
        <v>162.057999</v>
      </c>
      <c r="I718">
        <v>100.25</v>
      </c>
      <c r="J718">
        <v>282.72000100000002</v>
      </c>
      <c r="K718">
        <v>49.169998</v>
      </c>
      <c r="L718">
        <v>71.540001000000004</v>
      </c>
      <c r="M718">
        <v>89.790001000000004</v>
      </c>
      <c r="N718">
        <v>3443.44</v>
      </c>
      <c r="O718">
        <f t="shared" si="67"/>
        <v>2020</v>
      </c>
      <c r="P718">
        <f t="shared" si="68"/>
        <v>11</v>
      </c>
      <c r="Q718">
        <f t="shared" si="69"/>
        <v>4</v>
      </c>
    </row>
    <row r="719" spans="1:30" hidden="1" x14ac:dyDescent="0.3">
      <c r="A719" s="1">
        <v>44140</v>
      </c>
      <c r="B719">
        <v>119.029999</v>
      </c>
      <c r="C719">
        <v>207.449997</v>
      </c>
      <c r="D719">
        <v>33.169998</v>
      </c>
      <c r="E719">
        <v>143.470001</v>
      </c>
      <c r="F719">
        <v>24.610001</v>
      </c>
      <c r="G719">
        <v>126.959999</v>
      </c>
      <c r="H719">
        <v>166.10000600000001</v>
      </c>
      <c r="I719">
        <v>104.349998</v>
      </c>
      <c r="J719">
        <v>285.85000600000001</v>
      </c>
      <c r="K719">
        <v>49.439999</v>
      </c>
      <c r="L719">
        <v>70.900002000000001</v>
      </c>
      <c r="M719">
        <v>90.620002999999997</v>
      </c>
      <c r="N719">
        <v>3510.45</v>
      </c>
      <c r="O719">
        <f t="shared" si="67"/>
        <v>2020</v>
      </c>
      <c r="P719">
        <f t="shared" si="68"/>
        <v>11</v>
      </c>
      <c r="Q719">
        <f t="shared" si="69"/>
        <v>5</v>
      </c>
    </row>
    <row r="720" spans="1:30" hidden="1" x14ac:dyDescent="0.3">
      <c r="A720" s="1">
        <v>44141</v>
      </c>
      <c r="B720">
        <v>118.69000200000001</v>
      </c>
      <c r="C720">
        <v>208.85000600000001</v>
      </c>
      <c r="D720">
        <v>32.779998999999997</v>
      </c>
      <c r="E720">
        <v>145.770004</v>
      </c>
      <c r="F720">
        <v>24.309999000000001</v>
      </c>
      <c r="G720">
        <v>127.459999</v>
      </c>
      <c r="H720">
        <v>165.56849700000001</v>
      </c>
      <c r="I720">
        <v>102.959999</v>
      </c>
      <c r="J720">
        <v>284.23998999999998</v>
      </c>
      <c r="K720">
        <v>49.450001</v>
      </c>
      <c r="L720">
        <v>70.449996999999996</v>
      </c>
      <c r="M720">
        <v>90.650002000000001</v>
      </c>
      <c r="N720">
        <v>3509.44</v>
      </c>
      <c r="O720">
        <f t="shared" si="67"/>
        <v>2020</v>
      </c>
      <c r="P720">
        <f t="shared" si="68"/>
        <v>11</v>
      </c>
      <c r="Q720">
        <f t="shared" si="69"/>
        <v>6</v>
      </c>
    </row>
    <row r="721" spans="1:30" hidden="1" x14ac:dyDescent="0.3">
      <c r="A721" s="1">
        <v>44144</v>
      </c>
      <c r="B721">
        <v>116.32</v>
      </c>
      <c r="C721">
        <v>221.5</v>
      </c>
      <c r="D721">
        <v>36.93</v>
      </c>
      <c r="E721">
        <v>143.53999300000001</v>
      </c>
      <c r="F721">
        <v>27.76</v>
      </c>
      <c r="G721">
        <v>142.58999600000001</v>
      </c>
      <c r="H721">
        <v>157.18699599999999</v>
      </c>
      <c r="I721">
        <v>116.900002</v>
      </c>
      <c r="J721">
        <v>269.97000100000002</v>
      </c>
      <c r="K721">
        <v>52.57</v>
      </c>
      <c r="L721">
        <v>71.629997000000003</v>
      </c>
      <c r="M721">
        <v>95.879997000000003</v>
      </c>
      <c r="N721">
        <v>3550.5</v>
      </c>
      <c r="O721">
        <f t="shared" si="67"/>
        <v>2020</v>
      </c>
      <c r="P721">
        <f t="shared" si="68"/>
        <v>11</v>
      </c>
      <c r="Q721">
        <f t="shared" si="69"/>
        <v>9</v>
      </c>
    </row>
    <row r="722" spans="1:30" hidden="1" x14ac:dyDescent="0.3">
      <c r="A722" s="1">
        <v>44145</v>
      </c>
      <c r="B722">
        <v>115.970001</v>
      </c>
      <c r="C722">
        <v>228.479996</v>
      </c>
      <c r="D722">
        <v>36.860000999999997</v>
      </c>
      <c r="E722">
        <v>145.55999800000001</v>
      </c>
      <c r="F722">
        <v>27.66</v>
      </c>
      <c r="G722">
        <v>142.11000100000001</v>
      </c>
      <c r="H722">
        <v>151.75100699999999</v>
      </c>
      <c r="I722">
        <v>116.519997</v>
      </c>
      <c r="J722">
        <v>275.57000699999998</v>
      </c>
      <c r="K722">
        <v>53.98</v>
      </c>
      <c r="L722">
        <v>74.75</v>
      </c>
      <c r="M722">
        <v>93.919998000000007</v>
      </c>
      <c r="N722">
        <v>3545.53</v>
      </c>
      <c r="O722">
        <f t="shared" si="67"/>
        <v>2020</v>
      </c>
      <c r="P722">
        <f t="shared" si="68"/>
        <v>11</v>
      </c>
      <c r="Q722">
        <f t="shared" si="69"/>
        <v>10</v>
      </c>
    </row>
    <row r="723" spans="1:30" hidden="1" x14ac:dyDescent="0.3">
      <c r="A723" s="1">
        <v>44146</v>
      </c>
      <c r="B723">
        <v>119.489998</v>
      </c>
      <c r="C723">
        <v>227.36999499999999</v>
      </c>
      <c r="D723">
        <v>36.479999999999997</v>
      </c>
      <c r="E723">
        <v>147.979996</v>
      </c>
      <c r="F723">
        <v>27.34</v>
      </c>
      <c r="G723">
        <v>137.820007</v>
      </c>
      <c r="H723">
        <v>156.869507</v>
      </c>
      <c r="I723">
        <v>114.779999</v>
      </c>
      <c r="J723">
        <v>277.75</v>
      </c>
      <c r="K723">
        <v>53.580002</v>
      </c>
      <c r="L723">
        <v>75.110000999999997</v>
      </c>
      <c r="M723">
        <v>95.040001000000004</v>
      </c>
      <c r="N723">
        <v>3572.66</v>
      </c>
      <c r="O723">
        <f t="shared" si="67"/>
        <v>2020</v>
      </c>
      <c r="P723">
        <f t="shared" si="68"/>
        <v>11</v>
      </c>
      <c r="Q723">
        <f t="shared" si="69"/>
        <v>11</v>
      </c>
    </row>
    <row r="724" spans="1:30" hidden="1" x14ac:dyDescent="0.3">
      <c r="A724" s="1">
        <v>44147</v>
      </c>
      <c r="B724">
        <v>119.209999</v>
      </c>
      <c r="C724">
        <v>224.720001</v>
      </c>
      <c r="D724">
        <v>35.229999999999997</v>
      </c>
      <c r="E724">
        <v>148.229996</v>
      </c>
      <c r="F724">
        <v>26.690000999999999</v>
      </c>
      <c r="G724">
        <v>135.520004</v>
      </c>
      <c r="H724">
        <v>155.51400799999999</v>
      </c>
      <c r="I724">
        <v>113.370003</v>
      </c>
      <c r="J724">
        <v>276.23998999999998</v>
      </c>
      <c r="K724">
        <v>53.009998000000003</v>
      </c>
      <c r="L724">
        <v>74.5</v>
      </c>
      <c r="M724">
        <v>93.529999000000004</v>
      </c>
      <c r="N724">
        <v>3537.01</v>
      </c>
      <c r="O724">
        <f t="shared" si="67"/>
        <v>2020</v>
      </c>
      <c r="P724">
        <f t="shared" si="68"/>
        <v>11</v>
      </c>
      <c r="Q724">
        <f t="shared" si="69"/>
        <v>12</v>
      </c>
    </row>
    <row r="725" spans="1:30" hidden="1" x14ac:dyDescent="0.3">
      <c r="A725" s="1">
        <v>44148</v>
      </c>
      <c r="B725">
        <v>119.260002</v>
      </c>
      <c r="C725">
        <v>227.41999799999999</v>
      </c>
      <c r="D725">
        <v>36.080002</v>
      </c>
      <c r="E725">
        <v>150.53999300000001</v>
      </c>
      <c r="F725">
        <v>27</v>
      </c>
      <c r="G725">
        <v>138.36000100000001</v>
      </c>
      <c r="H725">
        <v>156.440506</v>
      </c>
      <c r="I725">
        <v>114.08000199999999</v>
      </c>
      <c r="J725">
        <v>277.17001299999998</v>
      </c>
      <c r="K725">
        <v>53.450001</v>
      </c>
      <c r="L725">
        <v>75.889999000000003</v>
      </c>
      <c r="M725">
        <v>95.559997999999993</v>
      </c>
      <c r="N725">
        <v>3585.15</v>
      </c>
      <c r="O725">
        <f t="shared" si="67"/>
        <v>2020</v>
      </c>
      <c r="P725">
        <f t="shared" si="68"/>
        <v>11</v>
      </c>
      <c r="Q725">
        <f t="shared" si="69"/>
        <v>13</v>
      </c>
    </row>
    <row r="726" spans="1:30" hidden="1" x14ac:dyDescent="0.3">
      <c r="A726" s="1">
        <v>44151</v>
      </c>
      <c r="B726">
        <v>120.300003</v>
      </c>
      <c r="C726">
        <v>233.10000600000001</v>
      </c>
      <c r="D726">
        <v>38.159999999999997</v>
      </c>
      <c r="E726">
        <v>152.44000199999999</v>
      </c>
      <c r="F726">
        <v>27.58</v>
      </c>
      <c r="G726">
        <v>144.66999799999999</v>
      </c>
      <c r="H726">
        <v>156.55299400000001</v>
      </c>
      <c r="I726">
        <v>117.300003</v>
      </c>
      <c r="J726">
        <v>279.57000699999998</v>
      </c>
      <c r="K726">
        <v>53.849997999999999</v>
      </c>
      <c r="L726">
        <v>78.629997000000003</v>
      </c>
      <c r="M726">
        <v>97.779999000000004</v>
      </c>
      <c r="N726">
        <v>3626.91</v>
      </c>
      <c r="O726">
        <f t="shared" si="67"/>
        <v>2020</v>
      </c>
      <c r="P726">
        <f t="shared" si="68"/>
        <v>11</v>
      </c>
      <c r="Q726">
        <f t="shared" si="69"/>
        <v>16</v>
      </c>
    </row>
    <row r="727" spans="1:30" hidden="1" x14ac:dyDescent="0.3">
      <c r="A727" s="1">
        <v>44152</v>
      </c>
      <c r="B727">
        <v>119.389999</v>
      </c>
      <c r="C727">
        <v>233.16000399999999</v>
      </c>
      <c r="D727">
        <v>38.669998</v>
      </c>
      <c r="E727">
        <v>149.36999499999999</v>
      </c>
      <c r="F727">
        <v>27.549999</v>
      </c>
      <c r="G727">
        <v>144.5</v>
      </c>
      <c r="H727">
        <v>156.783005</v>
      </c>
      <c r="I727">
        <v>116.110001</v>
      </c>
      <c r="J727">
        <v>272.47000100000002</v>
      </c>
      <c r="K727">
        <v>53.68</v>
      </c>
      <c r="L727">
        <v>78.379997000000003</v>
      </c>
      <c r="M727">
        <v>98.599997999999999</v>
      </c>
      <c r="N727">
        <v>3609.53</v>
      </c>
      <c r="O727">
        <f t="shared" si="67"/>
        <v>2020</v>
      </c>
      <c r="P727">
        <f t="shared" si="68"/>
        <v>11</v>
      </c>
      <c r="Q727">
        <f t="shared" si="69"/>
        <v>17</v>
      </c>
    </row>
    <row r="728" spans="1:30" hidden="1" x14ac:dyDescent="0.3">
      <c r="A728" s="1">
        <v>44153</v>
      </c>
      <c r="B728">
        <v>118.029999</v>
      </c>
      <c r="C728">
        <v>230.070007</v>
      </c>
      <c r="D728">
        <v>37.209999000000003</v>
      </c>
      <c r="E728">
        <v>149.08999600000001</v>
      </c>
      <c r="F728">
        <v>26.98</v>
      </c>
      <c r="G728">
        <v>143.89999399999999</v>
      </c>
      <c r="H728">
        <v>155.27299500000001</v>
      </c>
      <c r="I728">
        <v>115.25</v>
      </c>
      <c r="J728">
        <v>269.82998700000002</v>
      </c>
      <c r="K728">
        <v>52.610000999999997</v>
      </c>
      <c r="L728">
        <v>77.470000999999996</v>
      </c>
      <c r="M728">
        <v>97.910004000000001</v>
      </c>
      <c r="N728">
        <v>3567.79</v>
      </c>
      <c r="O728">
        <f t="shared" si="67"/>
        <v>2020</v>
      </c>
      <c r="P728">
        <f t="shared" si="68"/>
        <v>11</v>
      </c>
      <c r="Q728">
        <f t="shared" si="69"/>
        <v>18</v>
      </c>
    </row>
    <row r="729" spans="1:30" hidden="1" x14ac:dyDescent="0.3">
      <c r="A729" s="1">
        <v>44154</v>
      </c>
      <c r="B729">
        <v>118.639999</v>
      </c>
      <c r="C729">
        <v>229.529999</v>
      </c>
      <c r="D729">
        <v>37.400002000000001</v>
      </c>
      <c r="E729">
        <v>152.11999499999999</v>
      </c>
      <c r="F729">
        <v>26.98</v>
      </c>
      <c r="G729">
        <v>141.720001</v>
      </c>
      <c r="H729">
        <v>155.850998</v>
      </c>
      <c r="I729">
        <v>115.55999799999999</v>
      </c>
      <c r="J729">
        <v>270.92999300000002</v>
      </c>
      <c r="K729">
        <v>53.130001</v>
      </c>
      <c r="L729">
        <v>77.510002</v>
      </c>
      <c r="M729">
        <v>97.760002</v>
      </c>
      <c r="N729">
        <v>3581.87</v>
      </c>
      <c r="O729">
        <f t="shared" si="67"/>
        <v>2020</v>
      </c>
      <c r="P729">
        <f t="shared" si="68"/>
        <v>11</v>
      </c>
      <c r="Q729">
        <f t="shared" si="69"/>
        <v>19</v>
      </c>
    </row>
    <row r="730" spans="1:30" hidden="1" x14ac:dyDescent="0.3">
      <c r="A730" s="1">
        <v>44155</v>
      </c>
      <c r="B730">
        <v>117.339996</v>
      </c>
      <c r="C730">
        <v>227.009995</v>
      </c>
      <c r="D730">
        <v>36.939999</v>
      </c>
      <c r="E730">
        <v>150.240005</v>
      </c>
      <c r="F730">
        <v>26.809999000000001</v>
      </c>
      <c r="G730">
        <v>141.070007</v>
      </c>
      <c r="H730">
        <v>154.970001</v>
      </c>
      <c r="I730">
        <v>114.57</v>
      </c>
      <c r="J730">
        <v>269.80999800000001</v>
      </c>
      <c r="K730">
        <v>52.669998</v>
      </c>
      <c r="L730">
        <v>76.730002999999996</v>
      </c>
      <c r="M730">
        <v>97.010002</v>
      </c>
      <c r="N730">
        <v>3557.54</v>
      </c>
      <c r="O730">
        <f t="shared" si="67"/>
        <v>2020</v>
      </c>
      <c r="P730">
        <f t="shared" si="68"/>
        <v>11</v>
      </c>
      <c r="Q730">
        <f t="shared" si="69"/>
        <v>20</v>
      </c>
    </row>
    <row r="731" spans="1:30" hidden="1" x14ac:dyDescent="0.3">
      <c r="A731" s="1">
        <v>44158</v>
      </c>
      <c r="B731">
        <v>113.849998</v>
      </c>
      <c r="C731">
        <v>229.53999300000001</v>
      </c>
      <c r="D731">
        <v>39.360000999999997</v>
      </c>
      <c r="E731">
        <v>150.929993</v>
      </c>
      <c r="F731">
        <v>27.389999</v>
      </c>
      <c r="G731">
        <v>145.979996</v>
      </c>
      <c r="H731">
        <v>154.91949500000001</v>
      </c>
      <c r="I731">
        <v>117.870003</v>
      </c>
      <c r="J731">
        <v>271.39999399999999</v>
      </c>
      <c r="K731">
        <v>52.68</v>
      </c>
      <c r="L731">
        <v>76.629997000000003</v>
      </c>
      <c r="M731">
        <v>96.879997000000003</v>
      </c>
      <c r="N731">
        <v>3577.59</v>
      </c>
      <c r="O731">
        <f t="shared" si="67"/>
        <v>2020</v>
      </c>
      <c r="P731">
        <f t="shared" si="68"/>
        <v>11</v>
      </c>
      <c r="Q731">
        <f t="shared" si="69"/>
        <v>23</v>
      </c>
    </row>
    <row r="732" spans="1:30" hidden="1" x14ac:dyDescent="0.3">
      <c r="A732" s="1">
        <v>44159</v>
      </c>
      <c r="B732">
        <v>115.16999800000001</v>
      </c>
      <c r="C732">
        <v>233.91999799999999</v>
      </c>
      <c r="D732">
        <v>41.98</v>
      </c>
      <c r="E732">
        <v>151.36000100000001</v>
      </c>
      <c r="F732">
        <v>28.98</v>
      </c>
      <c r="G732">
        <v>151.490005</v>
      </c>
      <c r="H732">
        <v>155.90299999999999</v>
      </c>
      <c r="I732">
        <v>123.32</v>
      </c>
      <c r="J732">
        <v>273.30999800000001</v>
      </c>
      <c r="K732">
        <v>53.220001000000003</v>
      </c>
      <c r="L732">
        <v>78.019997000000004</v>
      </c>
      <c r="M732">
        <v>98.300003000000004</v>
      </c>
      <c r="N732">
        <v>3635.41</v>
      </c>
      <c r="O732">
        <f t="shared" si="67"/>
        <v>2020</v>
      </c>
      <c r="P732">
        <f t="shared" si="68"/>
        <v>11</v>
      </c>
      <c r="Q732">
        <f t="shared" si="69"/>
        <v>24</v>
      </c>
    </row>
    <row r="733" spans="1:30" hidden="1" x14ac:dyDescent="0.3">
      <c r="A733" s="1">
        <v>44160</v>
      </c>
      <c r="B733">
        <v>116.029999</v>
      </c>
      <c r="C733">
        <v>233.13000500000001</v>
      </c>
      <c r="D733">
        <v>40.810001</v>
      </c>
      <c r="E733">
        <v>151.83000200000001</v>
      </c>
      <c r="F733">
        <v>29.030000999999999</v>
      </c>
      <c r="G733">
        <v>149.08999600000001</v>
      </c>
      <c r="H733">
        <v>159.25349399999999</v>
      </c>
      <c r="I733">
        <v>122.029999</v>
      </c>
      <c r="J733">
        <v>273.959991</v>
      </c>
      <c r="K733">
        <v>52.93</v>
      </c>
      <c r="L733">
        <v>76.889999000000003</v>
      </c>
      <c r="M733">
        <v>98.199996999999996</v>
      </c>
      <c r="N733">
        <v>3629.65</v>
      </c>
      <c r="O733">
        <f t="shared" si="67"/>
        <v>2020</v>
      </c>
      <c r="P733">
        <f t="shared" si="68"/>
        <v>11</v>
      </c>
      <c r="Q733">
        <f t="shared" si="69"/>
        <v>25</v>
      </c>
    </row>
    <row r="734" spans="1:30" hidden="1" x14ac:dyDescent="0.3">
      <c r="A734" s="1">
        <v>44162</v>
      </c>
      <c r="B734">
        <v>116.589996</v>
      </c>
      <c r="C734">
        <v>231.550003</v>
      </c>
      <c r="D734">
        <v>40.189999</v>
      </c>
      <c r="E734">
        <v>151.60000600000001</v>
      </c>
      <c r="F734">
        <v>28.99</v>
      </c>
      <c r="G734">
        <v>147.13000500000001</v>
      </c>
      <c r="H734">
        <v>159.766998</v>
      </c>
      <c r="I734">
        <v>121.220001</v>
      </c>
      <c r="J734">
        <v>275.98998999999998</v>
      </c>
      <c r="K734">
        <v>52.700001</v>
      </c>
      <c r="L734">
        <v>75.900002000000001</v>
      </c>
      <c r="M734">
        <v>98.660004000000001</v>
      </c>
      <c r="N734">
        <v>3638.35</v>
      </c>
      <c r="O734">
        <f t="shared" si="67"/>
        <v>2020</v>
      </c>
      <c r="P734">
        <f t="shared" si="68"/>
        <v>11</v>
      </c>
      <c r="Q734">
        <f t="shared" si="69"/>
        <v>27</v>
      </c>
    </row>
    <row r="735" spans="1:30" hidden="1" x14ac:dyDescent="0.3">
      <c r="A735" s="1">
        <v>44165</v>
      </c>
      <c r="B735">
        <v>119.050003</v>
      </c>
      <c r="C735">
        <v>228.91000399999999</v>
      </c>
      <c r="D735">
        <v>38.130001</v>
      </c>
      <c r="E735">
        <v>152.78999300000001</v>
      </c>
      <c r="F735">
        <v>28.16</v>
      </c>
      <c r="G735">
        <v>148.009995</v>
      </c>
      <c r="H735">
        <v>158.401993</v>
      </c>
      <c r="I735">
        <v>117.879997</v>
      </c>
      <c r="J735">
        <v>277.41000400000001</v>
      </c>
      <c r="K735">
        <v>51.599997999999999</v>
      </c>
      <c r="L735">
        <v>75.75</v>
      </c>
      <c r="M735">
        <v>98.019997000000004</v>
      </c>
      <c r="N735">
        <v>3621.63</v>
      </c>
      <c r="O735">
        <f t="shared" si="67"/>
        <v>2020</v>
      </c>
      <c r="P735">
        <f t="shared" si="68"/>
        <v>11</v>
      </c>
      <c r="Q735">
        <f t="shared" si="69"/>
        <v>30</v>
      </c>
    </row>
    <row r="736" spans="1:30" x14ac:dyDescent="0.3">
      <c r="A736" s="1">
        <v>44166</v>
      </c>
      <c r="B736">
        <v>122.720001</v>
      </c>
      <c r="C736">
        <v>229.679993</v>
      </c>
      <c r="D736">
        <v>38.5</v>
      </c>
      <c r="E736">
        <v>152.63999899999999</v>
      </c>
      <c r="F736">
        <v>28.690000999999999</v>
      </c>
      <c r="G736">
        <v>149.44000199999999</v>
      </c>
      <c r="H736">
        <v>161.003998</v>
      </c>
      <c r="I736">
        <v>119.739998</v>
      </c>
      <c r="J736">
        <v>276.60000600000001</v>
      </c>
      <c r="K736">
        <v>52.040000999999997</v>
      </c>
      <c r="L736">
        <v>77.029999000000004</v>
      </c>
      <c r="M736">
        <v>98.82</v>
      </c>
      <c r="N736">
        <v>3662.45</v>
      </c>
      <c r="O736">
        <f t="shared" si="67"/>
        <v>2020</v>
      </c>
      <c r="P736">
        <f t="shared" si="68"/>
        <v>12</v>
      </c>
      <c r="Q736">
        <f t="shared" si="69"/>
        <v>1</v>
      </c>
      <c r="R736">
        <f>B736</f>
        <v>122.720001</v>
      </c>
      <c r="S736">
        <f t="shared" ref="S736:AB736" si="71">C736</f>
        <v>229.679993</v>
      </c>
      <c r="T736">
        <f t="shared" si="71"/>
        <v>38.5</v>
      </c>
      <c r="U736">
        <f t="shared" si="71"/>
        <v>152.63999899999999</v>
      </c>
      <c r="V736">
        <f t="shared" si="71"/>
        <v>28.690000999999999</v>
      </c>
      <c r="W736">
        <f t="shared" si="71"/>
        <v>149.44000199999999</v>
      </c>
      <c r="X736">
        <f t="shared" si="71"/>
        <v>161.003998</v>
      </c>
      <c r="Y736">
        <f t="shared" si="71"/>
        <v>119.739998</v>
      </c>
      <c r="Z736">
        <f t="shared" si="71"/>
        <v>276.60000600000001</v>
      </c>
      <c r="AA736">
        <f t="shared" si="71"/>
        <v>52.040000999999997</v>
      </c>
      <c r="AB736">
        <f t="shared" si="71"/>
        <v>77.029999000000004</v>
      </c>
      <c r="AC736">
        <f>M736</f>
        <v>98.82</v>
      </c>
      <c r="AD736">
        <f>N736</f>
        <v>3662.45</v>
      </c>
    </row>
    <row r="737" spans="1:17" hidden="1" x14ac:dyDescent="0.3">
      <c r="A737" s="1">
        <v>44167</v>
      </c>
      <c r="B737">
        <v>123.08000199999999</v>
      </c>
      <c r="C737">
        <v>230.41999799999999</v>
      </c>
      <c r="D737">
        <v>39.939999</v>
      </c>
      <c r="E737">
        <v>150.520004</v>
      </c>
      <c r="F737">
        <v>29.059999000000001</v>
      </c>
      <c r="G737">
        <v>153.61000100000001</v>
      </c>
      <c r="H737">
        <v>160.17649800000001</v>
      </c>
      <c r="I737">
        <v>122.040001</v>
      </c>
      <c r="J737">
        <v>271.10000600000001</v>
      </c>
      <c r="K737">
        <v>52.110000999999997</v>
      </c>
      <c r="L737">
        <v>78.069999999999993</v>
      </c>
      <c r="M737">
        <v>98.910004000000001</v>
      </c>
      <c r="N737">
        <v>3669.01</v>
      </c>
      <c r="O737">
        <f t="shared" si="67"/>
        <v>2020</v>
      </c>
      <c r="P737">
        <f t="shared" si="68"/>
        <v>12</v>
      </c>
      <c r="Q737">
        <f t="shared" si="69"/>
        <v>2</v>
      </c>
    </row>
    <row r="738" spans="1:17" hidden="1" x14ac:dyDescent="0.3">
      <c r="A738" s="1">
        <v>44168</v>
      </c>
      <c r="B738">
        <v>122.94000200000001</v>
      </c>
      <c r="C738">
        <v>231.020004</v>
      </c>
      <c r="D738">
        <v>40.209999000000003</v>
      </c>
      <c r="E738">
        <v>149.300003</v>
      </c>
      <c r="F738">
        <v>28.91</v>
      </c>
      <c r="G738">
        <v>153.240005</v>
      </c>
      <c r="H738">
        <v>159.336502</v>
      </c>
      <c r="I738">
        <v>121.239998</v>
      </c>
      <c r="J738">
        <v>268.14001500000001</v>
      </c>
      <c r="K738">
        <v>52.779998999999997</v>
      </c>
      <c r="L738">
        <v>78.5</v>
      </c>
      <c r="M738">
        <v>100.110001</v>
      </c>
      <c r="N738">
        <v>3666.72</v>
      </c>
      <c r="O738">
        <f t="shared" si="67"/>
        <v>2020</v>
      </c>
      <c r="P738">
        <f t="shared" si="68"/>
        <v>12</v>
      </c>
      <c r="Q738">
        <f t="shared" si="69"/>
        <v>3</v>
      </c>
    </row>
    <row r="739" spans="1:17" hidden="1" x14ac:dyDescent="0.3">
      <c r="A739" s="1">
        <v>44169</v>
      </c>
      <c r="B739">
        <v>122.25</v>
      </c>
      <c r="C739">
        <v>231.35000600000001</v>
      </c>
      <c r="D739">
        <v>41.68</v>
      </c>
      <c r="E739">
        <v>148.91000399999999</v>
      </c>
      <c r="F739">
        <v>29.290001</v>
      </c>
      <c r="G739">
        <v>154.13999899999999</v>
      </c>
      <c r="H739">
        <v>158.128998</v>
      </c>
      <c r="I739">
        <v>122.339996</v>
      </c>
      <c r="J739">
        <v>263.98998999999998</v>
      </c>
      <c r="K739">
        <v>53.849997999999999</v>
      </c>
      <c r="L739">
        <v>80.75</v>
      </c>
      <c r="M739">
        <v>102.279999</v>
      </c>
      <c r="N739">
        <v>3699.12</v>
      </c>
      <c r="O739">
        <f t="shared" si="67"/>
        <v>2020</v>
      </c>
      <c r="P739">
        <f t="shared" si="68"/>
        <v>12</v>
      </c>
      <c r="Q739">
        <f t="shared" si="69"/>
        <v>4</v>
      </c>
    </row>
    <row r="740" spans="1:17" hidden="1" x14ac:dyDescent="0.3">
      <c r="A740" s="1">
        <v>44172</v>
      </c>
      <c r="B740">
        <v>123.75</v>
      </c>
      <c r="C740">
        <v>229.240005</v>
      </c>
      <c r="D740">
        <v>40.900002000000001</v>
      </c>
      <c r="E740">
        <v>148.11000100000001</v>
      </c>
      <c r="F740">
        <v>29.09</v>
      </c>
      <c r="G740">
        <v>153.679993</v>
      </c>
      <c r="H740">
        <v>157.89999399999999</v>
      </c>
      <c r="I740">
        <v>121.879997</v>
      </c>
      <c r="J740">
        <v>262.64001500000001</v>
      </c>
      <c r="K740">
        <v>52.990001999999997</v>
      </c>
      <c r="L740">
        <v>81.680000000000007</v>
      </c>
      <c r="M740">
        <v>101.410004</v>
      </c>
      <c r="N740">
        <v>3691.96</v>
      </c>
      <c r="O740">
        <f t="shared" si="67"/>
        <v>2020</v>
      </c>
      <c r="P740">
        <f t="shared" si="68"/>
        <v>12</v>
      </c>
      <c r="Q740">
        <f t="shared" si="69"/>
        <v>7</v>
      </c>
    </row>
    <row r="741" spans="1:17" hidden="1" x14ac:dyDescent="0.3">
      <c r="A741" s="1">
        <v>44173</v>
      </c>
      <c r="B741">
        <v>124.379997</v>
      </c>
      <c r="C741">
        <v>228.19000199999999</v>
      </c>
      <c r="D741">
        <v>42.240001999999997</v>
      </c>
      <c r="E741">
        <v>149.449997</v>
      </c>
      <c r="F741">
        <v>28.93</v>
      </c>
      <c r="G741">
        <v>153.720001</v>
      </c>
      <c r="H741">
        <v>158.86450199999999</v>
      </c>
      <c r="I741">
        <v>122</v>
      </c>
      <c r="J741">
        <v>261.72000100000002</v>
      </c>
      <c r="K741">
        <v>53.18</v>
      </c>
      <c r="L741">
        <v>82.639999000000003</v>
      </c>
      <c r="M741">
        <v>101.209999</v>
      </c>
      <c r="N741">
        <v>3702.25</v>
      </c>
      <c r="O741">
        <f t="shared" si="67"/>
        <v>2020</v>
      </c>
      <c r="P741">
        <f t="shared" si="68"/>
        <v>12</v>
      </c>
      <c r="Q741">
        <f t="shared" si="69"/>
        <v>8</v>
      </c>
    </row>
    <row r="742" spans="1:17" hidden="1" x14ac:dyDescent="0.3">
      <c r="A742" s="1">
        <v>44174</v>
      </c>
      <c r="B742">
        <v>121.779999</v>
      </c>
      <c r="C742">
        <v>227.509995</v>
      </c>
      <c r="D742">
        <v>42.799999</v>
      </c>
      <c r="E742">
        <v>148.270004</v>
      </c>
      <c r="F742">
        <v>28.799999</v>
      </c>
      <c r="G742">
        <v>154.429993</v>
      </c>
      <c r="H742">
        <v>155.21000699999999</v>
      </c>
      <c r="I742">
        <v>121.050003</v>
      </c>
      <c r="J742">
        <v>265.57998700000002</v>
      </c>
      <c r="K742">
        <v>53.330002</v>
      </c>
      <c r="L742">
        <v>84.610000999999997</v>
      </c>
      <c r="M742">
        <v>100.400002</v>
      </c>
      <c r="N742">
        <v>3672.82</v>
      </c>
      <c r="O742">
        <f t="shared" si="67"/>
        <v>2020</v>
      </c>
      <c r="P742">
        <f t="shared" si="68"/>
        <v>12</v>
      </c>
      <c r="Q742">
        <f t="shared" si="69"/>
        <v>9</v>
      </c>
    </row>
    <row r="743" spans="1:17" hidden="1" x14ac:dyDescent="0.3">
      <c r="A743" s="1">
        <v>44175</v>
      </c>
      <c r="B743">
        <v>123.239998</v>
      </c>
      <c r="C743">
        <v>227.35000600000001</v>
      </c>
      <c r="D743">
        <v>44.009998000000003</v>
      </c>
      <c r="E743">
        <v>147.03999300000001</v>
      </c>
      <c r="F743">
        <v>29.110001</v>
      </c>
      <c r="G743">
        <v>154.69000199999999</v>
      </c>
      <c r="H743">
        <v>155.07449299999999</v>
      </c>
      <c r="I743">
        <v>120.269997</v>
      </c>
      <c r="J743">
        <v>264.80999800000001</v>
      </c>
      <c r="K743">
        <v>53.049999</v>
      </c>
      <c r="L743">
        <v>84.970000999999996</v>
      </c>
      <c r="M743">
        <v>105.389999</v>
      </c>
      <c r="N743">
        <v>3668.1</v>
      </c>
      <c r="O743">
        <f t="shared" si="67"/>
        <v>2020</v>
      </c>
      <c r="P743">
        <f t="shared" si="68"/>
        <v>12</v>
      </c>
      <c r="Q743">
        <f t="shared" si="69"/>
        <v>10</v>
      </c>
    </row>
    <row r="744" spans="1:17" hidden="1" x14ac:dyDescent="0.3">
      <c r="A744" s="1">
        <v>44176</v>
      </c>
      <c r="B744">
        <v>122.410004</v>
      </c>
      <c r="C744">
        <v>226.38999899999999</v>
      </c>
      <c r="D744">
        <v>43.799999</v>
      </c>
      <c r="E744">
        <v>147</v>
      </c>
      <c r="F744">
        <v>28.57</v>
      </c>
      <c r="G744">
        <v>175.720001</v>
      </c>
      <c r="H744">
        <v>155.820999</v>
      </c>
      <c r="I744">
        <v>119.55999799999999</v>
      </c>
      <c r="J744">
        <v>264.54998799999998</v>
      </c>
      <c r="K744">
        <v>53.349997999999999</v>
      </c>
      <c r="L744">
        <v>85</v>
      </c>
      <c r="M744">
        <v>103</v>
      </c>
      <c r="N744">
        <v>3663.46</v>
      </c>
      <c r="O744">
        <f t="shared" si="67"/>
        <v>2020</v>
      </c>
      <c r="P744">
        <f t="shared" si="68"/>
        <v>12</v>
      </c>
      <c r="Q744">
        <f t="shared" si="69"/>
        <v>11</v>
      </c>
    </row>
    <row r="745" spans="1:17" hidden="1" x14ac:dyDescent="0.3">
      <c r="A745" s="1">
        <v>44179</v>
      </c>
      <c r="B745">
        <v>121.779999</v>
      </c>
      <c r="C745">
        <v>222.85000600000001</v>
      </c>
      <c r="D745">
        <v>42.220001000000003</v>
      </c>
      <c r="E745">
        <v>145.64999399999999</v>
      </c>
      <c r="F745">
        <v>28.219999000000001</v>
      </c>
      <c r="G745">
        <v>169.300003</v>
      </c>
      <c r="H745">
        <v>157.84849500000001</v>
      </c>
      <c r="I745">
        <v>118.300003</v>
      </c>
      <c r="J745">
        <v>265.57998700000002</v>
      </c>
      <c r="K745">
        <v>53.27</v>
      </c>
      <c r="L745">
        <v>84.400002000000001</v>
      </c>
      <c r="M745">
        <v>103.32</v>
      </c>
      <c r="N745">
        <v>3647.49</v>
      </c>
      <c r="O745">
        <f t="shared" si="67"/>
        <v>2020</v>
      </c>
      <c r="P745">
        <f t="shared" si="68"/>
        <v>12</v>
      </c>
      <c r="Q745">
        <f t="shared" si="69"/>
        <v>14</v>
      </c>
    </row>
    <row r="746" spans="1:17" hidden="1" x14ac:dyDescent="0.3">
      <c r="A746" s="1">
        <v>44180</v>
      </c>
      <c r="B746">
        <v>127.879997</v>
      </c>
      <c r="C746">
        <v>224.38000500000001</v>
      </c>
      <c r="D746">
        <v>43.040000999999997</v>
      </c>
      <c r="E746">
        <v>145.58000200000001</v>
      </c>
      <c r="F746">
        <v>28.639999</v>
      </c>
      <c r="G746">
        <v>173.94000199999999</v>
      </c>
      <c r="H746">
        <v>158.25599700000001</v>
      </c>
      <c r="I746">
        <v>120.32</v>
      </c>
      <c r="J746">
        <v>267.98001099999999</v>
      </c>
      <c r="K746">
        <v>53.84</v>
      </c>
      <c r="L746">
        <v>84.290001000000004</v>
      </c>
      <c r="M746">
        <v>104.18</v>
      </c>
      <c r="N746">
        <v>3694.62</v>
      </c>
      <c r="O746">
        <f t="shared" si="67"/>
        <v>2020</v>
      </c>
      <c r="P746">
        <f t="shared" si="68"/>
        <v>12</v>
      </c>
      <c r="Q746">
        <f t="shared" si="69"/>
        <v>15</v>
      </c>
    </row>
    <row r="747" spans="1:17" hidden="1" x14ac:dyDescent="0.3">
      <c r="A747" s="1">
        <v>44181</v>
      </c>
      <c r="B747">
        <v>127.80999799999999</v>
      </c>
      <c r="C747">
        <v>221.91000399999999</v>
      </c>
      <c r="D747">
        <v>43.700001</v>
      </c>
      <c r="E747">
        <v>145.429993</v>
      </c>
      <c r="F747">
        <v>28.719999000000001</v>
      </c>
      <c r="G747">
        <v>173.11999499999999</v>
      </c>
      <c r="H747">
        <v>162.04800399999999</v>
      </c>
      <c r="I747">
        <v>120.66999800000001</v>
      </c>
      <c r="J747">
        <v>269.58999599999999</v>
      </c>
      <c r="K747">
        <v>53.060001</v>
      </c>
      <c r="L747">
        <v>85.629997000000003</v>
      </c>
      <c r="M747">
        <v>103.269997</v>
      </c>
      <c r="N747">
        <v>3701.17</v>
      </c>
      <c r="O747">
        <f t="shared" si="67"/>
        <v>2020</v>
      </c>
      <c r="P747">
        <f t="shared" si="68"/>
        <v>12</v>
      </c>
      <c r="Q747">
        <f t="shared" si="69"/>
        <v>16</v>
      </c>
    </row>
    <row r="748" spans="1:17" hidden="1" x14ac:dyDescent="0.3">
      <c r="A748" s="1">
        <v>44182</v>
      </c>
      <c r="B748">
        <v>128.699997</v>
      </c>
      <c r="C748">
        <v>224.679993</v>
      </c>
      <c r="D748">
        <v>43.48</v>
      </c>
      <c r="E748">
        <v>146.10000600000001</v>
      </c>
      <c r="F748">
        <v>28.83</v>
      </c>
      <c r="G748">
        <v>173.550003</v>
      </c>
      <c r="H748">
        <v>161.804001</v>
      </c>
      <c r="I748">
        <v>119.66999800000001</v>
      </c>
      <c r="J748">
        <v>273.97000100000002</v>
      </c>
      <c r="K748">
        <v>53.27</v>
      </c>
      <c r="L748">
        <v>85.669998000000007</v>
      </c>
      <c r="M748">
        <v>103.209999</v>
      </c>
      <c r="N748">
        <v>3722.48</v>
      </c>
      <c r="O748">
        <f t="shared" si="67"/>
        <v>2020</v>
      </c>
      <c r="P748">
        <f t="shared" si="68"/>
        <v>12</v>
      </c>
      <c r="Q748">
        <f t="shared" si="69"/>
        <v>17</v>
      </c>
    </row>
    <row r="749" spans="1:17" hidden="1" x14ac:dyDescent="0.3">
      <c r="A749" s="1">
        <v>44183</v>
      </c>
      <c r="B749">
        <v>126.660004</v>
      </c>
      <c r="C749">
        <v>223.429993</v>
      </c>
      <c r="D749">
        <v>42.73</v>
      </c>
      <c r="E749">
        <v>145.949997</v>
      </c>
      <c r="F749">
        <v>28.67</v>
      </c>
      <c r="G749">
        <v>172.88999899999999</v>
      </c>
      <c r="H749">
        <v>160.082504</v>
      </c>
      <c r="I749">
        <v>119.08000199999999</v>
      </c>
      <c r="J749">
        <v>270.45001200000002</v>
      </c>
      <c r="K749">
        <v>53.740001999999997</v>
      </c>
      <c r="L749">
        <v>86.089995999999999</v>
      </c>
      <c r="M749">
        <v>103.279999</v>
      </c>
      <c r="N749">
        <v>3709.41</v>
      </c>
      <c r="O749">
        <f t="shared" si="67"/>
        <v>2020</v>
      </c>
      <c r="P749">
        <f t="shared" si="68"/>
        <v>12</v>
      </c>
      <c r="Q749">
        <f t="shared" si="69"/>
        <v>18</v>
      </c>
    </row>
    <row r="750" spans="1:17" hidden="1" x14ac:dyDescent="0.3">
      <c r="A750" s="1">
        <v>44186</v>
      </c>
      <c r="B750">
        <v>128.229996</v>
      </c>
      <c r="C750">
        <v>223.490005</v>
      </c>
      <c r="D750">
        <v>41.950001</v>
      </c>
      <c r="E750">
        <v>145.970001</v>
      </c>
      <c r="F750">
        <v>29.74</v>
      </c>
      <c r="G750">
        <v>170.69000199999999</v>
      </c>
      <c r="H750">
        <v>160.30900600000001</v>
      </c>
      <c r="I750">
        <v>123.550003</v>
      </c>
      <c r="J750">
        <v>270.98998999999998</v>
      </c>
      <c r="K750">
        <v>52.810001</v>
      </c>
      <c r="L750">
        <v>84.169998000000007</v>
      </c>
      <c r="M750">
        <v>102.94000200000001</v>
      </c>
      <c r="N750">
        <v>3694.92</v>
      </c>
      <c r="O750">
        <f t="shared" si="67"/>
        <v>2020</v>
      </c>
      <c r="P750">
        <f t="shared" si="68"/>
        <v>12</v>
      </c>
      <c r="Q750">
        <f t="shared" si="69"/>
        <v>21</v>
      </c>
    </row>
    <row r="751" spans="1:17" hidden="1" x14ac:dyDescent="0.3">
      <c r="A751" s="1">
        <v>44187</v>
      </c>
      <c r="B751">
        <v>131.88000500000001</v>
      </c>
      <c r="C751">
        <v>221.88000500000001</v>
      </c>
      <c r="D751">
        <v>41.240001999999997</v>
      </c>
      <c r="E751">
        <v>144.199997</v>
      </c>
      <c r="F751">
        <v>29.209999</v>
      </c>
      <c r="G751">
        <v>170.449997</v>
      </c>
      <c r="H751">
        <v>160.32600400000001</v>
      </c>
      <c r="I751">
        <v>121.66999800000001</v>
      </c>
      <c r="J751">
        <v>270.040009</v>
      </c>
      <c r="K751">
        <v>52.759998000000003</v>
      </c>
      <c r="L751">
        <v>82.190002000000007</v>
      </c>
      <c r="M751">
        <v>102.410004</v>
      </c>
      <c r="N751">
        <v>3687.26</v>
      </c>
      <c r="O751">
        <f t="shared" si="67"/>
        <v>2020</v>
      </c>
      <c r="P751">
        <f t="shared" si="68"/>
        <v>12</v>
      </c>
      <c r="Q751">
        <f t="shared" si="69"/>
        <v>22</v>
      </c>
    </row>
    <row r="752" spans="1:17" hidden="1" x14ac:dyDescent="0.3">
      <c r="A752" s="1">
        <v>44188</v>
      </c>
      <c r="B752">
        <v>130.96000699999999</v>
      </c>
      <c r="C752">
        <v>224.240005</v>
      </c>
      <c r="D752">
        <v>41.77</v>
      </c>
      <c r="E752">
        <v>143.220001</v>
      </c>
      <c r="F752">
        <v>30.049999</v>
      </c>
      <c r="G752">
        <v>173.550003</v>
      </c>
      <c r="H752">
        <v>159.26350400000001</v>
      </c>
      <c r="I752">
        <v>125.07</v>
      </c>
      <c r="J752">
        <v>269.80999800000001</v>
      </c>
      <c r="K752">
        <v>53.080002</v>
      </c>
      <c r="L752">
        <v>82.199996999999996</v>
      </c>
      <c r="M752">
        <v>102.05999799999999</v>
      </c>
      <c r="N752">
        <v>3690.01</v>
      </c>
      <c r="O752">
        <f t="shared" si="67"/>
        <v>2020</v>
      </c>
      <c r="P752">
        <f t="shared" si="68"/>
        <v>12</v>
      </c>
      <c r="Q752">
        <f t="shared" si="69"/>
        <v>23</v>
      </c>
    </row>
    <row r="753" spans="1:30" hidden="1" x14ac:dyDescent="0.3">
      <c r="A753" s="1">
        <v>44189</v>
      </c>
      <c r="B753">
        <v>131.970001</v>
      </c>
      <c r="C753">
        <v>226.529999</v>
      </c>
      <c r="D753">
        <v>41.599997999999999</v>
      </c>
      <c r="E753">
        <v>143.5</v>
      </c>
      <c r="F753">
        <v>29.959999</v>
      </c>
      <c r="G753">
        <v>173.729996</v>
      </c>
      <c r="H753">
        <v>158.63450599999999</v>
      </c>
      <c r="I753">
        <v>124.519997</v>
      </c>
      <c r="J753">
        <v>270.92001299999998</v>
      </c>
      <c r="K753">
        <v>53.439999</v>
      </c>
      <c r="L753">
        <v>82.510002</v>
      </c>
      <c r="M753">
        <v>102.010002</v>
      </c>
      <c r="N753">
        <v>3703.06</v>
      </c>
      <c r="O753">
        <f t="shared" si="67"/>
        <v>2020</v>
      </c>
      <c r="P753">
        <f t="shared" si="68"/>
        <v>12</v>
      </c>
      <c r="Q753">
        <f t="shared" si="69"/>
        <v>24</v>
      </c>
    </row>
    <row r="754" spans="1:30" hidden="1" x14ac:dyDescent="0.3">
      <c r="A754" s="1">
        <v>44193</v>
      </c>
      <c r="B754">
        <v>136.69000199999999</v>
      </c>
      <c r="C754">
        <v>228.41000399999999</v>
      </c>
      <c r="D754">
        <v>41.740001999999997</v>
      </c>
      <c r="E754">
        <v>145.220001</v>
      </c>
      <c r="F754">
        <v>30.129999000000002</v>
      </c>
      <c r="G754">
        <v>178.86000100000001</v>
      </c>
      <c r="H754">
        <v>164.19799800000001</v>
      </c>
      <c r="I754">
        <v>125.339996</v>
      </c>
      <c r="J754">
        <v>269.25</v>
      </c>
      <c r="K754">
        <v>54.16</v>
      </c>
      <c r="L754">
        <v>82.489998</v>
      </c>
      <c r="M754">
        <v>104.339996</v>
      </c>
      <c r="N754">
        <v>3735.36</v>
      </c>
      <c r="O754">
        <f t="shared" si="67"/>
        <v>2020</v>
      </c>
      <c r="P754">
        <f t="shared" si="68"/>
        <v>12</v>
      </c>
      <c r="Q754">
        <f t="shared" si="69"/>
        <v>28</v>
      </c>
    </row>
    <row r="755" spans="1:30" hidden="1" x14ac:dyDescent="0.3">
      <c r="A755" s="1">
        <v>44194</v>
      </c>
      <c r="B755">
        <v>134.86999499999999</v>
      </c>
      <c r="C755">
        <v>229.570007</v>
      </c>
      <c r="D755">
        <v>41.27</v>
      </c>
      <c r="E755">
        <v>144.300003</v>
      </c>
      <c r="F755">
        <v>30.01</v>
      </c>
      <c r="G755">
        <v>177.300003</v>
      </c>
      <c r="H755">
        <v>166.10000600000001</v>
      </c>
      <c r="I755">
        <v>125.010002</v>
      </c>
      <c r="J755">
        <v>266.19000199999999</v>
      </c>
      <c r="K755">
        <v>54.130001</v>
      </c>
      <c r="L755">
        <v>81.870002999999997</v>
      </c>
      <c r="M755">
        <v>105.629997</v>
      </c>
      <c r="N755">
        <v>3727.04</v>
      </c>
      <c r="O755">
        <f t="shared" si="67"/>
        <v>2020</v>
      </c>
      <c r="P755">
        <f t="shared" si="68"/>
        <v>12</v>
      </c>
      <c r="Q755">
        <f t="shared" si="69"/>
        <v>29</v>
      </c>
    </row>
    <row r="756" spans="1:30" hidden="1" x14ac:dyDescent="0.3">
      <c r="A756" s="1">
        <v>44195</v>
      </c>
      <c r="B756">
        <v>133.720001</v>
      </c>
      <c r="C756">
        <v>229.64999399999999</v>
      </c>
      <c r="D756">
        <v>41.599997999999999</v>
      </c>
      <c r="E756">
        <v>144.179993</v>
      </c>
      <c r="F756">
        <v>29.98</v>
      </c>
      <c r="G756">
        <v>181.16999799999999</v>
      </c>
      <c r="H756">
        <v>164.292496</v>
      </c>
      <c r="I756">
        <v>125.360001</v>
      </c>
      <c r="J756">
        <v>265.26001000000002</v>
      </c>
      <c r="K756">
        <v>54.439999</v>
      </c>
      <c r="L756">
        <v>81.480002999999996</v>
      </c>
      <c r="M756">
        <v>105.970001</v>
      </c>
      <c r="N756">
        <v>3732.04</v>
      </c>
      <c r="O756">
        <f t="shared" si="67"/>
        <v>2020</v>
      </c>
      <c r="P756">
        <f t="shared" si="68"/>
        <v>12</v>
      </c>
      <c r="Q756">
        <f t="shared" si="69"/>
        <v>30</v>
      </c>
    </row>
    <row r="757" spans="1:30" hidden="1" x14ac:dyDescent="0.3">
      <c r="A757" s="1">
        <v>44196</v>
      </c>
      <c r="B757">
        <v>132.69000199999999</v>
      </c>
      <c r="C757">
        <v>231.86999499999999</v>
      </c>
      <c r="D757">
        <v>41.220001000000003</v>
      </c>
      <c r="E757">
        <v>144.14999399999999</v>
      </c>
      <c r="F757">
        <v>30.309999000000001</v>
      </c>
      <c r="G757">
        <v>181.179993</v>
      </c>
      <c r="H757">
        <v>162.846497</v>
      </c>
      <c r="I757">
        <v>127.07</v>
      </c>
      <c r="J757">
        <v>265.61999500000002</v>
      </c>
      <c r="K757">
        <v>54.84</v>
      </c>
      <c r="L757">
        <v>82.790001000000004</v>
      </c>
      <c r="M757">
        <v>106.980003</v>
      </c>
      <c r="N757">
        <v>3756.07</v>
      </c>
      <c r="O757">
        <f t="shared" si="67"/>
        <v>2020</v>
      </c>
      <c r="P757">
        <f t="shared" si="68"/>
        <v>12</v>
      </c>
      <c r="Q757">
        <f t="shared" si="69"/>
        <v>31</v>
      </c>
    </row>
    <row r="758" spans="1:30" x14ac:dyDescent="0.3">
      <c r="A758" s="1">
        <v>44200</v>
      </c>
      <c r="B758">
        <v>129.41000399999999</v>
      </c>
      <c r="C758">
        <v>228.449997</v>
      </c>
      <c r="D758">
        <v>41.5</v>
      </c>
      <c r="E758">
        <v>146.529999</v>
      </c>
      <c r="F758">
        <v>30.030000999999999</v>
      </c>
      <c r="G758">
        <v>177.679993</v>
      </c>
      <c r="H758">
        <v>159.33149700000001</v>
      </c>
      <c r="I758">
        <v>125.870003</v>
      </c>
      <c r="J758">
        <v>263.92001299999998</v>
      </c>
      <c r="K758">
        <v>52.759998000000003</v>
      </c>
      <c r="L758">
        <v>81.5</v>
      </c>
      <c r="M758">
        <v>103.099998</v>
      </c>
      <c r="N758">
        <v>3700.65</v>
      </c>
      <c r="O758">
        <f t="shared" si="67"/>
        <v>2021</v>
      </c>
      <c r="P758">
        <f t="shared" si="68"/>
        <v>1</v>
      </c>
      <c r="Q758">
        <f t="shared" si="69"/>
        <v>4</v>
      </c>
      <c r="R758">
        <f>B758</f>
        <v>129.41000399999999</v>
      </c>
      <c r="S758">
        <f t="shared" ref="S758:AB758" si="72">C758</f>
        <v>228.449997</v>
      </c>
      <c r="T758">
        <f t="shared" si="72"/>
        <v>41.5</v>
      </c>
      <c r="U758">
        <f t="shared" si="72"/>
        <v>146.529999</v>
      </c>
      <c r="V758">
        <f t="shared" si="72"/>
        <v>30.030000999999999</v>
      </c>
      <c r="W758">
        <f t="shared" si="72"/>
        <v>177.679993</v>
      </c>
      <c r="X758">
        <f t="shared" si="72"/>
        <v>159.33149700000001</v>
      </c>
      <c r="Y758">
        <f t="shared" si="72"/>
        <v>125.870003</v>
      </c>
      <c r="Z758">
        <f t="shared" si="72"/>
        <v>263.92001299999998</v>
      </c>
      <c r="AA758">
        <f t="shared" si="72"/>
        <v>52.759998000000003</v>
      </c>
      <c r="AB758">
        <f t="shared" si="72"/>
        <v>81.5</v>
      </c>
      <c r="AC758">
        <f>M758</f>
        <v>103.099998</v>
      </c>
      <c r="AD758">
        <f>N758</f>
        <v>3700.65</v>
      </c>
    </row>
    <row r="759" spans="1:30" hidden="1" x14ac:dyDescent="0.3">
      <c r="A759" s="1">
        <v>44201</v>
      </c>
      <c r="B759">
        <v>131.009995</v>
      </c>
      <c r="C759">
        <v>227.470001</v>
      </c>
      <c r="D759">
        <v>43.5</v>
      </c>
      <c r="E759">
        <v>145.75</v>
      </c>
      <c r="F759">
        <v>30.26</v>
      </c>
      <c r="G759">
        <v>178.44000199999999</v>
      </c>
      <c r="H759">
        <v>160.92550700000001</v>
      </c>
      <c r="I759">
        <v>125.650002</v>
      </c>
      <c r="J759">
        <v>266.04998799999998</v>
      </c>
      <c r="K759">
        <v>52.18</v>
      </c>
      <c r="L759">
        <v>82.389999000000003</v>
      </c>
      <c r="M759">
        <v>103.44000200000001</v>
      </c>
      <c r="N759">
        <v>3726.86</v>
      </c>
      <c r="O759">
        <f t="shared" si="67"/>
        <v>2021</v>
      </c>
      <c r="P759">
        <f t="shared" si="68"/>
        <v>1</v>
      </c>
      <c r="Q759">
        <f t="shared" si="69"/>
        <v>5</v>
      </c>
    </row>
    <row r="760" spans="1:30" hidden="1" x14ac:dyDescent="0.3">
      <c r="A760" s="1">
        <v>44202</v>
      </c>
      <c r="B760">
        <v>126.599998</v>
      </c>
      <c r="C760">
        <v>230.270004</v>
      </c>
      <c r="D760">
        <v>44.610000999999997</v>
      </c>
      <c r="E760">
        <v>146.66000399999999</v>
      </c>
      <c r="F760">
        <v>32.150002000000001</v>
      </c>
      <c r="G760">
        <v>179.11999499999999</v>
      </c>
      <c r="H760">
        <v>156.919006</v>
      </c>
      <c r="I760">
        <v>131.550003</v>
      </c>
      <c r="J760">
        <v>267.57000699999998</v>
      </c>
      <c r="K760">
        <v>50.52</v>
      </c>
      <c r="L760">
        <v>82.5</v>
      </c>
      <c r="M760">
        <v>104.19000200000001</v>
      </c>
      <c r="N760">
        <v>3748.14</v>
      </c>
      <c r="O760">
        <f t="shared" si="67"/>
        <v>2021</v>
      </c>
      <c r="P760">
        <f t="shared" si="68"/>
        <v>1</v>
      </c>
      <c r="Q760">
        <f t="shared" si="69"/>
        <v>6</v>
      </c>
    </row>
    <row r="761" spans="1:30" hidden="1" x14ac:dyDescent="0.3">
      <c r="A761" s="1">
        <v>44203</v>
      </c>
      <c r="B761">
        <v>130.91999799999999</v>
      </c>
      <c r="C761">
        <v>232.88000500000001</v>
      </c>
      <c r="D761">
        <v>44.959999000000003</v>
      </c>
      <c r="E761">
        <v>146.64999399999999</v>
      </c>
      <c r="F761">
        <v>32.860000999999997</v>
      </c>
      <c r="G761">
        <v>178.58000200000001</v>
      </c>
      <c r="H761">
        <v>158.108002</v>
      </c>
      <c r="I761">
        <v>135.86999499999999</v>
      </c>
      <c r="J761">
        <v>266.26001000000002</v>
      </c>
      <c r="K761">
        <v>49.959999000000003</v>
      </c>
      <c r="L761">
        <v>82.980002999999996</v>
      </c>
      <c r="M761">
        <v>103.349998</v>
      </c>
      <c r="N761">
        <v>3803.79</v>
      </c>
      <c r="O761">
        <f t="shared" si="67"/>
        <v>2021</v>
      </c>
      <c r="P761">
        <f t="shared" si="68"/>
        <v>1</v>
      </c>
      <c r="Q761">
        <f t="shared" si="69"/>
        <v>7</v>
      </c>
    </row>
    <row r="762" spans="1:30" hidden="1" x14ac:dyDescent="0.3">
      <c r="A762" s="1">
        <v>44204</v>
      </c>
      <c r="B762">
        <v>132.050003</v>
      </c>
      <c r="C762">
        <v>234.029999</v>
      </c>
      <c r="D762">
        <v>45.459999000000003</v>
      </c>
      <c r="E762">
        <v>146.63000500000001</v>
      </c>
      <c r="F762">
        <v>32.529998999999997</v>
      </c>
      <c r="G762">
        <v>178.69000199999999</v>
      </c>
      <c r="H762">
        <v>159.134995</v>
      </c>
      <c r="I762">
        <v>136.020004</v>
      </c>
      <c r="J762">
        <v>269.08999599999999</v>
      </c>
      <c r="K762">
        <v>51.080002</v>
      </c>
      <c r="L762">
        <v>83.089995999999999</v>
      </c>
      <c r="M762">
        <v>105.66999800000001</v>
      </c>
      <c r="N762">
        <v>3824.68</v>
      </c>
      <c r="O762">
        <f t="shared" si="67"/>
        <v>2021</v>
      </c>
      <c r="P762">
        <f t="shared" si="68"/>
        <v>1</v>
      </c>
      <c r="Q762">
        <f t="shared" si="69"/>
        <v>8</v>
      </c>
    </row>
    <row r="763" spans="1:30" hidden="1" x14ac:dyDescent="0.3">
      <c r="A763" s="1">
        <v>44207</v>
      </c>
      <c r="B763">
        <v>128.979996</v>
      </c>
      <c r="C763">
        <v>233.429993</v>
      </c>
      <c r="D763">
        <v>46.84</v>
      </c>
      <c r="E763">
        <v>147.28999300000001</v>
      </c>
      <c r="F763">
        <v>33.07</v>
      </c>
      <c r="G763">
        <v>179.08999600000001</v>
      </c>
      <c r="H763">
        <v>155.71049500000001</v>
      </c>
      <c r="I763">
        <v>138.050003</v>
      </c>
      <c r="J763">
        <v>271.23001099999999</v>
      </c>
      <c r="K763">
        <v>50.200001</v>
      </c>
      <c r="L763">
        <v>82.309997999999993</v>
      </c>
      <c r="M763">
        <v>104.599998</v>
      </c>
      <c r="N763">
        <v>3799.61</v>
      </c>
      <c r="O763">
        <f t="shared" si="67"/>
        <v>2021</v>
      </c>
      <c r="P763">
        <f t="shared" si="68"/>
        <v>1</v>
      </c>
      <c r="Q763">
        <f t="shared" si="69"/>
        <v>11</v>
      </c>
    </row>
    <row r="764" spans="1:30" hidden="1" x14ac:dyDescent="0.3">
      <c r="A764" s="1">
        <v>44208</v>
      </c>
      <c r="B764">
        <v>128.800003</v>
      </c>
      <c r="C764">
        <v>233.029999</v>
      </c>
      <c r="D764">
        <v>47.880001</v>
      </c>
      <c r="E764">
        <v>148.970001</v>
      </c>
      <c r="F764">
        <v>33.659999999999997</v>
      </c>
      <c r="G764">
        <v>175.990005</v>
      </c>
      <c r="H764">
        <v>156.041504</v>
      </c>
      <c r="I764">
        <v>140.220001</v>
      </c>
      <c r="J764">
        <v>276.32998700000002</v>
      </c>
      <c r="K764">
        <v>50.110000999999997</v>
      </c>
      <c r="L764">
        <v>81.069999999999993</v>
      </c>
      <c r="M764">
        <v>102.82</v>
      </c>
      <c r="N764">
        <v>3801.19</v>
      </c>
      <c r="O764">
        <f t="shared" si="67"/>
        <v>2021</v>
      </c>
      <c r="P764">
        <f t="shared" si="68"/>
        <v>1</v>
      </c>
      <c r="Q764">
        <f t="shared" si="69"/>
        <v>12</v>
      </c>
    </row>
    <row r="765" spans="1:30" hidden="1" x14ac:dyDescent="0.3">
      <c r="A765" s="1">
        <v>44209</v>
      </c>
      <c r="B765">
        <v>130.88999899999999</v>
      </c>
      <c r="C765">
        <v>234.509995</v>
      </c>
      <c r="D765">
        <v>48.419998</v>
      </c>
      <c r="E765">
        <v>147.449997</v>
      </c>
      <c r="F765">
        <v>33.459999000000003</v>
      </c>
      <c r="G765">
        <v>176.11999499999999</v>
      </c>
      <c r="H765">
        <v>158.29449500000001</v>
      </c>
      <c r="I765">
        <v>140.35000600000001</v>
      </c>
      <c r="J765">
        <v>274.04998799999998</v>
      </c>
      <c r="K765">
        <v>50.16</v>
      </c>
      <c r="L765">
        <v>81.209998999999996</v>
      </c>
      <c r="M765">
        <v>102.889999</v>
      </c>
      <c r="N765">
        <v>3809.84</v>
      </c>
      <c r="O765">
        <f t="shared" si="67"/>
        <v>2021</v>
      </c>
      <c r="P765">
        <f t="shared" si="68"/>
        <v>1</v>
      </c>
      <c r="Q765">
        <f t="shared" si="69"/>
        <v>13</v>
      </c>
    </row>
    <row r="766" spans="1:30" hidden="1" x14ac:dyDescent="0.3">
      <c r="A766" s="1">
        <v>44210</v>
      </c>
      <c r="B766">
        <v>128.91000399999999</v>
      </c>
      <c r="C766">
        <v>235.020004</v>
      </c>
      <c r="D766">
        <v>50.310001</v>
      </c>
      <c r="E766">
        <v>146.970001</v>
      </c>
      <c r="F766">
        <v>33.990001999999997</v>
      </c>
      <c r="G766">
        <v>173.429993</v>
      </c>
      <c r="H766">
        <v>156.37350499999999</v>
      </c>
      <c r="I766">
        <v>141.16999799999999</v>
      </c>
      <c r="J766">
        <v>268.33999599999999</v>
      </c>
      <c r="K766">
        <v>49.23</v>
      </c>
      <c r="L766">
        <v>81.180000000000007</v>
      </c>
      <c r="M766">
        <v>101.82</v>
      </c>
      <c r="N766">
        <v>3795.54</v>
      </c>
      <c r="O766">
        <f t="shared" si="67"/>
        <v>2021</v>
      </c>
      <c r="P766">
        <f t="shared" si="68"/>
        <v>1</v>
      </c>
      <c r="Q766">
        <f t="shared" si="69"/>
        <v>14</v>
      </c>
    </row>
    <row r="767" spans="1:30" hidden="1" x14ac:dyDescent="0.3">
      <c r="A767" s="1">
        <v>44211</v>
      </c>
      <c r="B767">
        <v>127.139999</v>
      </c>
      <c r="C767">
        <v>233.490005</v>
      </c>
      <c r="D767">
        <v>47.889999000000003</v>
      </c>
      <c r="E767">
        <v>144.63999899999999</v>
      </c>
      <c r="F767">
        <v>33.009998000000003</v>
      </c>
      <c r="G767">
        <v>171.44000199999999</v>
      </c>
      <c r="H767">
        <v>155.21249399999999</v>
      </c>
      <c r="I767">
        <v>138.63999899999999</v>
      </c>
      <c r="J767">
        <v>275.58999599999999</v>
      </c>
      <c r="K767">
        <v>48.700001</v>
      </c>
      <c r="L767">
        <v>80.940002000000007</v>
      </c>
      <c r="M767">
        <v>102.33000199999999</v>
      </c>
      <c r="N767">
        <v>3768.25</v>
      </c>
      <c r="O767">
        <f t="shared" si="67"/>
        <v>2021</v>
      </c>
      <c r="P767">
        <f t="shared" si="68"/>
        <v>1</v>
      </c>
      <c r="Q767">
        <f t="shared" si="69"/>
        <v>15</v>
      </c>
    </row>
    <row r="768" spans="1:30" hidden="1" x14ac:dyDescent="0.3">
      <c r="A768" s="1">
        <v>44215</v>
      </c>
      <c r="B768">
        <v>127.83000199999999</v>
      </c>
      <c r="C768">
        <v>234.550003</v>
      </c>
      <c r="D768">
        <v>48.84</v>
      </c>
      <c r="E768">
        <v>143.38999899999999</v>
      </c>
      <c r="F768">
        <v>32.770000000000003</v>
      </c>
      <c r="G768">
        <v>172.259995</v>
      </c>
      <c r="H768">
        <v>156.037994</v>
      </c>
      <c r="I768">
        <v>138.03999300000001</v>
      </c>
      <c r="J768">
        <v>273.19000199999999</v>
      </c>
      <c r="K768">
        <v>48.509998000000003</v>
      </c>
      <c r="L768">
        <v>81.900002000000001</v>
      </c>
      <c r="M768">
        <v>102.540001</v>
      </c>
      <c r="N768">
        <v>3798.91</v>
      </c>
      <c r="O768">
        <f t="shared" si="67"/>
        <v>2021</v>
      </c>
      <c r="P768">
        <f t="shared" si="68"/>
        <v>1</v>
      </c>
      <c r="Q768">
        <f t="shared" si="69"/>
        <v>19</v>
      </c>
    </row>
    <row r="769" spans="1:30" hidden="1" x14ac:dyDescent="0.3">
      <c r="A769" s="1">
        <v>44216</v>
      </c>
      <c r="B769">
        <v>132.029999</v>
      </c>
      <c r="C769">
        <v>234.759995</v>
      </c>
      <c r="D769">
        <v>49.529998999999997</v>
      </c>
      <c r="E769">
        <v>145.509995</v>
      </c>
      <c r="F769">
        <v>32.340000000000003</v>
      </c>
      <c r="G769">
        <v>173.63999899999999</v>
      </c>
      <c r="H769">
        <v>163.169006</v>
      </c>
      <c r="I769">
        <v>135.970001</v>
      </c>
      <c r="J769">
        <v>274.29998799999998</v>
      </c>
      <c r="K769">
        <v>48.68</v>
      </c>
      <c r="L769">
        <v>81.699996999999996</v>
      </c>
      <c r="M769">
        <v>105.459999</v>
      </c>
      <c r="N769">
        <v>3851.85</v>
      </c>
      <c r="O769">
        <f t="shared" si="67"/>
        <v>2021</v>
      </c>
      <c r="P769">
        <f t="shared" si="68"/>
        <v>1</v>
      </c>
      <c r="Q769">
        <f t="shared" si="69"/>
        <v>20</v>
      </c>
    </row>
    <row r="770" spans="1:30" hidden="1" x14ac:dyDescent="0.3">
      <c r="A770" s="1">
        <v>44217</v>
      </c>
      <c r="B770">
        <v>136.86999499999999</v>
      </c>
      <c r="C770">
        <v>234.16000399999999</v>
      </c>
      <c r="D770">
        <v>48.110000999999997</v>
      </c>
      <c r="E770">
        <v>144.85000600000001</v>
      </c>
      <c r="F770">
        <v>31.77</v>
      </c>
      <c r="G770">
        <v>171.279999</v>
      </c>
      <c r="H770">
        <v>165.349503</v>
      </c>
      <c r="I770">
        <v>134.83000200000001</v>
      </c>
      <c r="J770">
        <v>279.04998799999998</v>
      </c>
      <c r="K770">
        <v>48.950001</v>
      </c>
      <c r="L770">
        <v>81.330001999999993</v>
      </c>
      <c r="M770">
        <v>104.58000199999999</v>
      </c>
      <c r="N770">
        <v>3853.07</v>
      </c>
      <c r="O770">
        <f t="shared" si="67"/>
        <v>2021</v>
      </c>
      <c r="P770">
        <f t="shared" si="68"/>
        <v>1</v>
      </c>
      <c r="Q770">
        <f t="shared" si="69"/>
        <v>21</v>
      </c>
    </row>
    <row r="771" spans="1:30" hidden="1" x14ac:dyDescent="0.3">
      <c r="A771" s="1">
        <v>44218</v>
      </c>
      <c r="B771">
        <v>139.070007</v>
      </c>
      <c r="C771">
        <v>232.91999799999999</v>
      </c>
      <c r="D771">
        <v>47.43</v>
      </c>
      <c r="E771">
        <v>146.33000200000001</v>
      </c>
      <c r="F771">
        <v>31.549999</v>
      </c>
      <c r="G771">
        <v>172.779999</v>
      </c>
      <c r="H771">
        <v>164.61149599999999</v>
      </c>
      <c r="I771">
        <v>133.78999300000001</v>
      </c>
      <c r="J771">
        <v>284</v>
      </c>
      <c r="K771">
        <v>48.490001999999997</v>
      </c>
      <c r="L771">
        <v>80.680000000000007</v>
      </c>
      <c r="M771">
        <v>103.910004</v>
      </c>
      <c r="N771">
        <v>3841.47</v>
      </c>
      <c r="O771">
        <f t="shared" ref="O771:O834" si="73">YEAR(A771)</f>
        <v>2021</v>
      </c>
      <c r="P771">
        <f t="shared" ref="P771:P834" si="74">MONTH(A771)</f>
        <v>1</v>
      </c>
      <c r="Q771">
        <f t="shared" ref="Q771:Q834" si="75">DAY(A771)</f>
        <v>22</v>
      </c>
    </row>
    <row r="772" spans="1:30" hidden="1" x14ac:dyDescent="0.3">
      <c r="A772" s="1">
        <v>44221</v>
      </c>
      <c r="B772">
        <v>142.91999799999999</v>
      </c>
      <c r="C772">
        <v>233.009995</v>
      </c>
      <c r="D772">
        <v>46.900002000000001</v>
      </c>
      <c r="E772">
        <v>146.199997</v>
      </c>
      <c r="F772">
        <v>31.16</v>
      </c>
      <c r="G772">
        <v>171.88999899999999</v>
      </c>
      <c r="H772">
        <v>164.699997</v>
      </c>
      <c r="I772">
        <v>132.11999499999999</v>
      </c>
      <c r="J772">
        <v>285.07998700000002</v>
      </c>
      <c r="K772">
        <v>48.779998999999997</v>
      </c>
      <c r="L772">
        <v>81.339995999999999</v>
      </c>
      <c r="M772">
        <v>103.449997</v>
      </c>
      <c r="N772">
        <v>3855.36</v>
      </c>
      <c r="O772">
        <f t="shared" si="73"/>
        <v>2021</v>
      </c>
      <c r="P772">
        <f t="shared" si="74"/>
        <v>1</v>
      </c>
      <c r="Q772">
        <f t="shared" si="75"/>
        <v>25</v>
      </c>
    </row>
    <row r="773" spans="1:30" hidden="1" x14ac:dyDescent="0.3">
      <c r="A773" s="1">
        <v>44222</v>
      </c>
      <c r="B773">
        <v>143.16000399999999</v>
      </c>
      <c r="C773">
        <v>231.570007</v>
      </c>
      <c r="D773">
        <v>45.869999</v>
      </c>
      <c r="E773">
        <v>147.509995</v>
      </c>
      <c r="F773">
        <v>30.940000999999999</v>
      </c>
      <c r="G773">
        <v>169.55999800000001</v>
      </c>
      <c r="H773">
        <v>166.30650299999999</v>
      </c>
      <c r="I773">
        <v>131.58000200000001</v>
      </c>
      <c r="J773">
        <v>282.60000600000001</v>
      </c>
      <c r="K773">
        <v>49.290000999999997</v>
      </c>
      <c r="L773">
        <v>81.989998</v>
      </c>
      <c r="M773">
        <v>104.69000200000001</v>
      </c>
      <c r="N773">
        <v>3849.62</v>
      </c>
      <c r="O773">
        <f t="shared" si="73"/>
        <v>2021</v>
      </c>
      <c r="P773">
        <f t="shared" si="74"/>
        <v>1</v>
      </c>
      <c r="Q773">
        <f t="shared" si="75"/>
        <v>26</v>
      </c>
    </row>
    <row r="774" spans="1:30" hidden="1" x14ac:dyDescent="0.3">
      <c r="A774" s="1">
        <v>44223</v>
      </c>
      <c r="B774">
        <v>142.05999800000001</v>
      </c>
      <c r="C774">
        <v>227.36000100000001</v>
      </c>
      <c r="D774">
        <v>45.349997999999999</v>
      </c>
      <c r="E774">
        <v>143.83999600000001</v>
      </c>
      <c r="F774">
        <v>29.83</v>
      </c>
      <c r="G774">
        <v>163.029999</v>
      </c>
      <c r="H774">
        <v>161.628998</v>
      </c>
      <c r="I774">
        <v>127.860001</v>
      </c>
      <c r="J774">
        <v>274.04998799999998</v>
      </c>
      <c r="K774">
        <v>48.529998999999997</v>
      </c>
      <c r="L774">
        <v>79.800003000000004</v>
      </c>
      <c r="M774">
        <v>97.870002999999997</v>
      </c>
      <c r="N774">
        <v>3750.77</v>
      </c>
      <c r="O774">
        <f t="shared" si="73"/>
        <v>2021</v>
      </c>
      <c r="P774">
        <f t="shared" si="74"/>
        <v>1</v>
      </c>
      <c r="Q774">
        <f t="shared" si="75"/>
        <v>27</v>
      </c>
    </row>
    <row r="775" spans="1:30" hidden="1" x14ac:dyDescent="0.3">
      <c r="A775" s="1">
        <v>44224</v>
      </c>
      <c r="B775">
        <v>137.08999600000001</v>
      </c>
      <c r="C775">
        <v>230.949997</v>
      </c>
      <c r="D775">
        <v>46.060001</v>
      </c>
      <c r="E775">
        <v>143.75</v>
      </c>
      <c r="F775">
        <v>30.32</v>
      </c>
      <c r="G775">
        <v>171.88000500000001</v>
      </c>
      <c r="H775">
        <v>161.88099700000001</v>
      </c>
      <c r="I775">
        <v>130.11000100000001</v>
      </c>
      <c r="J775">
        <v>278.04998799999998</v>
      </c>
      <c r="K775">
        <v>49.150002000000001</v>
      </c>
      <c r="L775">
        <v>81.279999000000004</v>
      </c>
      <c r="M775">
        <v>98.150002000000001</v>
      </c>
      <c r="N775">
        <v>3787.38</v>
      </c>
      <c r="O775">
        <f t="shared" si="73"/>
        <v>2021</v>
      </c>
      <c r="P775">
        <f t="shared" si="74"/>
        <v>1</v>
      </c>
      <c r="Q775">
        <f t="shared" si="75"/>
        <v>28</v>
      </c>
    </row>
    <row r="776" spans="1:30" hidden="1" x14ac:dyDescent="0.3">
      <c r="A776" s="1">
        <v>44225</v>
      </c>
      <c r="B776">
        <v>131.96000699999999</v>
      </c>
      <c r="C776">
        <v>227.86999499999999</v>
      </c>
      <c r="D776">
        <v>44.84</v>
      </c>
      <c r="E776">
        <v>140.490005</v>
      </c>
      <c r="F776">
        <v>29.65</v>
      </c>
      <c r="G776">
        <v>168.16999799999999</v>
      </c>
      <c r="H776">
        <v>160.30999800000001</v>
      </c>
      <c r="I776">
        <v>128.66999799999999</v>
      </c>
      <c r="J776">
        <v>270.82000699999998</v>
      </c>
      <c r="K776">
        <v>48.150002000000001</v>
      </c>
      <c r="L776">
        <v>79.650002000000001</v>
      </c>
      <c r="M776">
        <v>96.809997999999993</v>
      </c>
      <c r="N776">
        <v>3714.24</v>
      </c>
      <c r="O776">
        <f t="shared" si="73"/>
        <v>2021</v>
      </c>
      <c r="P776">
        <f t="shared" si="74"/>
        <v>1</v>
      </c>
      <c r="Q776">
        <f t="shared" si="75"/>
        <v>29</v>
      </c>
    </row>
    <row r="777" spans="1:30" x14ac:dyDescent="0.3">
      <c r="A777" s="1">
        <v>44228</v>
      </c>
      <c r="B777">
        <v>134.13999899999999</v>
      </c>
      <c r="C777">
        <v>229.320007</v>
      </c>
      <c r="D777">
        <v>44.919998</v>
      </c>
      <c r="E777">
        <v>139.270004</v>
      </c>
      <c r="F777">
        <v>29.959999</v>
      </c>
      <c r="G777">
        <v>170.970001</v>
      </c>
      <c r="H777">
        <v>167.14399700000001</v>
      </c>
      <c r="I777">
        <v>129.61999499999999</v>
      </c>
      <c r="J777">
        <v>270.07000699999998</v>
      </c>
      <c r="K777">
        <v>48.48</v>
      </c>
      <c r="L777">
        <v>79.059997999999993</v>
      </c>
      <c r="M777">
        <v>98.580001999999993</v>
      </c>
      <c r="N777">
        <v>3773.86</v>
      </c>
      <c r="O777">
        <f t="shared" si="73"/>
        <v>2021</v>
      </c>
      <c r="P777">
        <f t="shared" si="74"/>
        <v>2</v>
      </c>
      <c r="Q777">
        <f t="shared" si="75"/>
        <v>1</v>
      </c>
      <c r="R777">
        <f>B777</f>
        <v>134.13999899999999</v>
      </c>
      <c r="S777">
        <f t="shared" ref="S777:AB777" si="76">C777</f>
        <v>229.320007</v>
      </c>
      <c r="T777">
        <f t="shared" si="76"/>
        <v>44.919998</v>
      </c>
      <c r="U777">
        <f t="shared" si="76"/>
        <v>139.270004</v>
      </c>
      <c r="V777">
        <f t="shared" si="76"/>
        <v>29.959999</v>
      </c>
      <c r="W777">
        <f t="shared" si="76"/>
        <v>170.970001</v>
      </c>
      <c r="X777">
        <f t="shared" si="76"/>
        <v>167.14399700000001</v>
      </c>
      <c r="Y777">
        <f t="shared" si="76"/>
        <v>129.61999499999999</v>
      </c>
      <c r="Z777">
        <f t="shared" si="76"/>
        <v>270.07000699999998</v>
      </c>
      <c r="AA777">
        <f t="shared" si="76"/>
        <v>48.48</v>
      </c>
      <c r="AB777">
        <f t="shared" si="76"/>
        <v>79.059997999999993</v>
      </c>
      <c r="AC777">
        <f>M777</f>
        <v>98.580001999999993</v>
      </c>
      <c r="AD777">
        <f>N777</f>
        <v>3773.86</v>
      </c>
    </row>
    <row r="778" spans="1:30" hidden="1" x14ac:dyDescent="0.3">
      <c r="A778" s="1">
        <v>44229</v>
      </c>
      <c r="B778">
        <v>134.990005</v>
      </c>
      <c r="C778">
        <v>232.240005</v>
      </c>
      <c r="D778">
        <v>45.630001</v>
      </c>
      <c r="E778">
        <v>140.770004</v>
      </c>
      <c r="F778">
        <v>31.030000999999999</v>
      </c>
      <c r="G778">
        <v>176.96000699999999</v>
      </c>
      <c r="H778">
        <v>169</v>
      </c>
      <c r="I778">
        <v>133.61000100000001</v>
      </c>
      <c r="J778">
        <v>272.16000400000001</v>
      </c>
      <c r="K778">
        <v>48.959999000000003</v>
      </c>
      <c r="L778">
        <v>79.269997000000004</v>
      </c>
      <c r="M778">
        <v>101.650002</v>
      </c>
      <c r="N778">
        <v>3826.31</v>
      </c>
      <c r="O778">
        <f t="shared" si="73"/>
        <v>2021</v>
      </c>
      <c r="P778">
        <f t="shared" si="74"/>
        <v>2</v>
      </c>
      <c r="Q778">
        <f t="shared" si="75"/>
        <v>2</v>
      </c>
    </row>
    <row r="779" spans="1:30" hidden="1" x14ac:dyDescent="0.3">
      <c r="A779" s="1">
        <v>44230</v>
      </c>
      <c r="B779">
        <v>133.94000199999999</v>
      </c>
      <c r="C779">
        <v>232.679993</v>
      </c>
      <c r="D779">
        <v>47.419998</v>
      </c>
      <c r="E779">
        <v>141.199997</v>
      </c>
      <c r="F779">
        <v>31.58</v>
      </c>
      <c r="G779">
        <v>176.429993</v>
      </c>
      <c r="H779">
        <v>165.62649500000001</v>
      </c>
      <c r="I779">
        <v>135.13999899999999</v>
      </c>
      <c r="J779">
        <v>274.17001299999998</v>
      </c>
      <c r="K779">
        <v>48.77</v>
      </c>
      <c r="L779">
        <v>80.230002999999996</v>
      </c>
      <c r="M779">
        <v>101.019997</v>
      </c>
      <c r="N779">
        <v>3830.17</v>
      </c>
      <c r="O779">
        <f t="shared" si="73"/>
        <v>2021</v>
      </c>
      <c r="P779">
        <f t="shared" si="74"/>
        <v>2</v>
      </c>
      <c r="Q779">
        <f t="shared" si="75"/>
        <v>3</v>
      </c>
    </row>
    <row r="780" spans="1:30" hidden="1" x14ac:dyDescent="0.3">
      <c r="A780" s="1">
        <v>44231</v>
      </c>
      <c r="B780">
        <v>137.38999899999999</v>
      </c>
      <c r="C780">
        <v>235.770004</v>
      </c>
      <c r="D780">
        <v>48.330002</v>
      </c>
      <c r="E780">
        <v>142.529999</v>
      </c>
      <c r="F780">
        <v>32.5</v>
      </c>
      <c r="G780">
        <v>180.229996</v>
      </c>
      <c r="H780">
        <v>166.550003</v>
      </c>
      <c r="I780">
        <v>138.25</v>
      </c>
      <c r="J780">
        <v>278.82000699999998</v>
      </c>
      <c r="K780">
        <v>49.009998000000003</v>
      </c>
      <c r="L780">
        <v>83.629997000000003</v>
      </c>
      <c r="M780">
        <v>103.639999</v>
      </c>
      <c r="N780">
        <v>3871.74</v>
      </c>
      <c r="O780">
        <f t="shared" si="73"/>
        <v>2021</v>
      </c>
      <c r="P780">
        <f t="shared" si="74"/>
        <v>2</v>
      </c>
      <c r="Q780">
        <f t="shared" si="75"/>
        <v>4</v>
      </c>
    </row>
    <row r="781" spans="1:30" hidden="1" x14ac:dyDescent="0.3">
      <c r="A781" s="1">
        <v>44232</v>
      </c>
      <c r="B781">
        <v>136.759995</v>
      </c>
      <c r="C781">
        <v>235.16000399999999</v>
      </c>
      <c r="D781">
        <v>49.950001</v>
      </c>
      <c r="E781">
        <v>144.36000100000001</v>
      </c>
      <c r="F781">
        <v>32.369999</v>
      </c>
      <c r="G781">
        <v>181.16000399999999</v>
      </c>
      <c r="H781">
        <v>167.60749799999999</v>
      </c>
      <c r="I781">
        <v>137.979996</v>
      </c>
      <c r="J781">
        <v>278.85998499999999</v>
      </c>
      <c r="K781">
        <v>49.650002000000001</v>
      </c>
      <c r="L781">
        <v>84.279999000000004</v>
      </c>
      <c r="M781">
        <v>106.480003</v>
      </c>
      <c r="N781">
        <v>3886.83</v>
      </c>
      <c r="O781">
        <f t="shared" si="73"/>
        <v>2021</v>
      </c>
      <c r="P781">
        <f t="shared" si="74"/>
        <v>2</v>
      </c>
      <c r="Q781">
        <f t="shared" si="75"/>
        <v>5</v>
      </c>
    </row>
    <row r="782" spans="1:30" hidden="1" x14ac:dyDescent="0.3">
      <c r="A782" s="1">
        <v>44235</v>
      </c>
      <c r="B782">
        <v>136.91000399999999</v>
      </c>
      <c r="C782">
        <v>237.41999799999999</v>
      </c>
      <c r="D782">
        <v>52.099997999999999</v>
      </c>
      <c r="E782">
        <v>145.029999</v>
      </c>
      <c r="F782">
        <v>33.090000000000003</v>
      </c>
      <c r="G782">
        <v>190</v>
      </c>
      <c r="H782">
        <v>166.14700300000001</v>
      </c>
      <c r="I782">
        <v>140.13999899999999</v>
      </c>
      <c r="J782">
        <v>280.02999899999998</v>
      </c>
      <c r="K782">
        <v>49.919998</v>
      </c>
      <c r="L782">
        <v>85.989998</v>
      </c>
      <c r="M782">
        <v>106.260002</v>
      </c>
      <c r="N782">
        <v>3915.59</v>
      </c>
      <c r="O782">
        <f t="shared" si="73"/>
        <v>2021</v>
      </c>
      <c r="P782">
        <f t="shared" si="74"/>
        <v>2</v>
      </c>
      <c r="Q782">
        <f t="shared" si="75"/>
        <v>8</v>
      </c>
    </row>
    <row r="783" spans="1:30" hidden="1" x14ac:dyDescent="0.3">
      <c r="A783" s="1">
        <v>44236</v>
      </c>
      <c r="B783">
        <v>136.009995</v>
      </c>
      <c r="C783">
        <v>239.91000399999999</v>
      </c>
      <c r="D783">
        <v>50.630001</v>
      </c>
      <c r="E783">
        <v>145.83000200000001</v>
      </c>
      <c r="F783">
        <v>32.950001</v>
      </c>
      <c r="G783">
        <v>188.21000699999999</v>
      </c>
      <c r="H783">
        <v>165.25</v>
      </c>
      <c r="I783">
        <v>139.58000200000001</v>
      </c>
      <c r="J783">
        <v>276.76998900000001</v>
      </c>
      <c r="K783">
        <v>49.700001</v>
      </c>
      <c r="L783">
        <v>85.629997000000003</v>
      </c>
      <c r="M783">
        <v>106.220001</v>
      </c>
      <c r="N783">
        <v>3911.23</v>
      </c>
      <c r="O783">
        <f t="shared" si="73"/>
        <v>2021</v>
      </c>
      <c r="P783">
        <f t="shared" si="74"/>
        <v>2</v>
      </c>
      <c r="Q783">
        <f t="shared" si="75"/>
        <v>9</v>
      </c>
    </row>
    <row r="784" spans="1:30" hidden="1" x14ac:dyDescent="0.3">
      <c r="A784" s="1">
        <v>44237</v>
      </c>
      <c r="B784">
        <v>135.38999899999999</v>
      </c>
      <c r="C784">
        <v>239.91999799999999</v>
      </c>
      <c r="D784">
        <v>51.119999</v>
      </c>
      <c r="E784">
        <v>144.13000500000001</v>
      </c>
      <c r="F784">
        <v>32.979999999999997</v>
      </c>
      <c r="G784">
        <v>189.63000500000001</v>
      </c>
      <c r="H784">
        <v>164.32899499999999</v>
      </c>
      <c r="I784">
        <v>139.66000399999999</v>
      </c>
      <c r="J784">
        <v>278.69000199999999</v>
      </c>
      <c r="K784">
        <v>49.599997999999999</v>
      </c>
      <c r="L784">
        <v>85.940002000000007</v>
      </c>
      <c r="M784">
        <v>105.870003</v>
      </c>
      <c r="N784">
        <v>3909.88</v>
      </c>
      <c r="O784">
        <f t="shared" si="73"/>
        <v>2021</v>
      </c>
      <c r="P784">
        <f t="shared" si="74"/>
        <v>2</v>
      </c>
      <c r="Q784">
        <f t="shared" si="75"/>
        <v>10</v>
      </c>
    </row>
    <row r="785" spans="1:30" hidden="1" x14ac:dyDescent="0.3">
      <c r="A785" s="1">
        <v>44238</v>
      </c>
      <c r="B785">
        <v>135.13000500000001</v>
      </c>
      <c r="C785">
        <v>239.759995</v>
      </c>
      <c r="D785">
        <v>49.84</v>
      </c>
      <c r="E785">
        <v>144.020004</v>
      </c>
      <c r="F785">
        <v>32.880001</v>
      </c>
      <c r="G785">
        <v>190.91000399999999</v>
      </c>
      <c r="H785">
        <v>163.106506</v>
      </c>
      <c r="I785">
        <v>139.270004</v>
      </c>
      <c r="J785">
        <v>277.05999800000001</v>
      </c>
      <c r="K785">
        <v>50.299999</v>
      </c>
      <c r="L785">
        <v>85.360000999999997</v>
      </c>
      <c r="M785">
        <v>105.860001</v>
      </c>
      <c r="N785">
        <v>3916.38</v>
      </c>
      <c r="O785">
        <f t="shared" si="73"/>
        <v>2021</v>
      </c>
      <c r="P785">
        <f t="shared" si="74"/>
        <v>2</v>
      </c>
      <c r="Q785">
        <f t="shared" si="75"/>
        <v>11</v>
      </c>
    </row>
    <row r="786" spans="1:30" hidden="1" x14ac:dyDescent="0.3">
      <c r="A786" s="1">
        <v>44239</v>
      </c>
      <c r="B786">
        <v>135.36999499999999</v>
      </c>
      <c r="C786">
        <v>242.46000699999999</v>
      </c>
      <c r="D786">
        <v>50.52</v>
      </c>
      <c r="E786">
        <v>144.470001</v>
      </c>
      <c r="F786">
        <v>33.369999</v>
      </c>
      <c r="G786">
        <v>187.66999799999999</v>
      </c>
      <c r="H786">
        <v>163.88549800000001</v>
      </c>
      <c r="I786">
        <v>141.25</v>
      </c>
      <c r="J786">
        <v>277.51001000000002</v>
      </c>
      <c r="K786">
        <v>50.689999</v>
      </c>
      <c r="L786">
        <v>86.120002999999997</v>
      </c>
      <c r="M786">
        <v>105.300003</v>
      </c>
      <c r="N786">
        <v>3934.83</v>
      </c>
      <c r="O786">
        <f t="shared" si="73"/>
        <v>2021</v>
      </c>
      <c r="P786">
        <f t="shared" si="74"/>
        <v>2</v>
      </c>
      <c r="Q786">
        <f t="shared" si="75"/>
        <v>12</v>
      </c>
    </row>
    <row r="787" spans="1:30" hidden="1" x14ac:dyDescent="0.3">
      <c r="A787" s="1">
        <v>44243</v>
      </c>
      <c r="B787">
        <v>133.19000199999999</v>
      </c>
      <c r="C787">
        <v>245.279999</v>
      </c>
      <c r="D787">
        <v>52.040000999999997</v>
      </c>
      <c r="E787">
        <v>145.66000399999999</v>
      </c>
      <c r="F787">
        <v>34.270000000000003</v>
      </c>
      <c r="G787">
        <v>186.35000600000001</v>
      </c>
      <c r="H787">
        <v>163.447495</v>
      </c>
      <c r="I787">
        <v>144.64999399999999</v>
      </c>
      <c r="J787">
        <v>275.39001500000001</v>
      </c>
      <c r="K787">
        <v>50.27</v>
      </c>
      <c r="L787">
        <v>86</v>
      </c>
      <c r="M787">
        <v>106.150002</v>
      </c>
      <c r="N787">
        <v>3932.59</v>
      </c>
      <c r="O787">
        <f t="shared" si="73"/>
        <v>2021</v>
      </c>
      <c r="P787">
        <f t="shared" si="74"/>
        <v>2</v>
      </c>
      <c r="Q787">
        <f t="shared" si="75"/>
        <v>16</v>
      </c>
    </row>
    <row r="788" spans="1:30" hidden="1" x14ac:dyDescent="0.3">
      <c r="A788" s="1">
        <v>44244</v>
      </c>
      <c r="B788">
        <v>130.83999600000001</v>
      </c>
      <c r="C788">
        <v>245.25</v>
      </c>
      <c r="D788">
        <v>52.849997999999999</v>
      </c>
      <c r="E788">
        <v>147.199997</v>
      </c>
      <c r="F788">
        <v>34.409999999999997</v>
      </c>
      <c r="G788">
        <v>186.44000199999999</v>
      </c>
      <c r="H788">
        <v>165.432007</v>
      </c>
      <c r="I788">
        <v>145.10000600000001</v>
      </c>
      <c r="J788">
        <v>280.92001299999998</v>
      </c>
      <c r="K788">
        <v>50.130001</v>
      </c>
      <c r="L788">
        <v>86.610000999999997</v>
      </c>
      <c r="M788">
        <v>104.44000200000001</v>
      </c>
      <c r="N788">
        <v>3931.33</v>
      </c>
      <c r="O788">
        <f t="shared" si="73"/>
        <v>2021</v>
      </c>
      <c r="P788">
        <f t="shared" si="74"/>
        <v>2</v>
      </c>
      <c r="Q788">
        <f t="shared" si="75"/>
        <v>17</v>
      </c>
    </row>
    <row r="789" spans="1:30" hidden="1" x14ac:dyDescent="0.3">
      <c r="A789" s="1">
        <v>44245</v>
      </c>
      <c r="B789">
        <v>129.71000699999999</v>
      </c>
      <c r="C789">
        <v>243.5</v>
      </c>
      <c r="D789">
        <v>52.02</v>
      </c>
      <c r="E789">
        <v>137.66000399999999</v>
      </c>
      <c r="F789">
        <v>34.189999</v>
      </c>
      <c r="G789">
        <v>183</v>
      </c>
      <c r="H789">
        <v>166.41149899999999</v>
      </c>
      <c r="I789">
        <v>145.58999600000001</v>
      </c>
      <c r="J789">
        <v>283.04998799999998</v>
      </c>
      <c r="K789">
        <v>50.77</v>
      </c>
      <c r="L789">
        <v>86.330001999999993</v>
      </c>
      <c r="M789">
        <v>104.970001</v>
      </c>
      <c r="N789">
        <v>3913.97</v>
      </c>
      <c r="O789">
        <f t="shared" si="73"/>
        <v>2021</v>
      </c>
      <c r="P789">
        <f t="shared" si="74"/>
        <v>2</v>
      </c>
      <c r="Q789">
        <f t="shared" si="75"/>
        <v>18</v>
      </c>
    </row>
    <row r="790" spans="1:30" hidden="1" x14ac:dyDescent="0.3">
      <c r="A790" s="1">
        <v>44246</v>
      </c>
      <c r="B790">
        <v>129.86999499999999</v>
      </c>
      <c r="C790">
        <v>241.85000600000001</v>
      </c>
      <c r="D790">
        <v>52.369999</v>
      </c>
      <c r="E790">
        <v>138.33999600000001</v>
      </c>
      <c r="F790">
        <v>34.540000999999997</v>
      </c>
      <c r="G790">
        <v>183.64999399999999</v>
      </c>
      <c r="H790">
        <v>162.49499499999999</v>
      </c>
      <c r="I790">
        <v>148.020004</v>
      </c>
      <c r="J790">
        <v>279.64001500000001</v>
      </c>
      <c r="K790">
        <v>50.110000999999997</v>
      </c>
      <c r="L790">
        <v>85.449996999999996</v>
      </c>
      <c r="M790">
        <v>103.370003</v>
      </c>
      <c r="N790">
        <v>3906.71</v>
      </c>
      <c r="O790">
        <f t="shared" si="73"/>
        <v>2021</v>
      </c>
      <c r="P790">
        <f t="shared" si="74"/>
        <v>2</v>
      </c>
      <c r="Q790">
        <f t="shared" si="75"/>
        <v>19</v>
      </c>
    </row>
    <row r="791" spans="1:30" hidden="1" x14ac:dyDescent="0.3">
      <c r="A791" s="1">
        <v>44249</v>
      </c>
      <c r="B791">
        <v>126</v>
      </c>
      <c r="C791">
        <v>244.970001</v>
      </c>
      <c r="D791">
        <v>54.299999</v>
      </c>
      <c r="E791">
        <v>137.69000199999999</v>
      </c>
      <c r="F791">
        <v>35.150002000000001</v>
      </c>
      <c r="G791">
        <v>191.759995</v>
      </c>
      <c r="H791">
        <v>159.037003</v>
      </c>
      <c r="I791">
        <v>149.41000399999999</v>
      </c>
      <c r="J791">
        <v>275.85000600000001</v>
      </c>
      <c r="K791">
        <v>50.630001</v>
      </c>
      <c r="L791">
        <v>86.5</v>
      </c>
      <c r="M791">
        <v>101.80999799999999</v>
      </c>
      <c r="N791">
        <v>3876.5</v>
      </c>
      <c r="O791">
        <f t="shared" si="73"/>
        <v>2021</v>
      </c>
      <c r="P791">
        <f t="shared" si="74"/>
        <v>2</v>
      </c>
      <c r="Q791">
        <f t="shared" si="75"/>
        <v>22</v>
      </c>
    </row>
    <row r="792" spans="1:30" hidden="1" x14ac:dyDescent="0.3">
      <c r="A792" s="1">
        <v>44250</v>
      </c>
      <c r="B792">
        <v>125.860001</v>
      </c>
      <c r="C792">
        <v>245.529999</v>
      </c>
      <c r="D792">
        <v>55.049999</v>
      </c>
      <c r="E792">
        <v>135.470001</v>
      </c>
      <c r="F792">
        <v>35.520000000000003</v>
      </c>
      <c r="G792">
        <v>197.08999600000001</v>
      </c>
      <c r="H792">
        <v>159.72500600000001</v>
      </c>
      <c r="I792">
        <v>150.61000100000001</v>
      </c>
      <c r="J792">
        <v>267.23998999999998</v>
      </c>
      <c r="K792">
        <v>50.540000999999997</v>
      </c>
      <c r="L792">
        <v>86.440002000000007</v>
      </c>
      <c r="M792">
        <v>101.370003</v>
      </c>
      <c r="N792">
        <v>3881.37</v>
      </c>
      <c r="O792">
        <f t="shared" si="73"/>
        <v>2021</v>
      </c>
      <c r="P792">
        <f t="shared" si="74"/>
        <v>2</v>
      </c>
      <c r="Q792">
        <f t="shared" si="75"/>
        <v>23</v>
      </c>
    </row>
    <row r="793" spans="1:30" hidden="1" x14ac:dyDescent="0.3">
      <c r="A793" s="1">
        <v>44251</v>
      </c>
      <c r="B793">
        <v>125.349998</v>
      </c>
      <c r="C793">
        <v>248.449997</v>
      </c>
      <c r="D793">
        <v>56.700001</v>
      </c>
      <c r="E793">
        <v>133.21000699999999</v>
      </c>
      <c r="F793">
        <v>36.380001</v>
      </c>
      <c r="G793">
        <v>197.509995</v>
      </c>
      <c r="H793">
        <v>157.97650100000001</v>
      </c>
      <c r="I793">
        <v>153.259995</v>
      </c>
      <c r="J793">
        <v>259.97000100000002</v>
      </c>
      <c r="K793">
        <v>50.709999000000003</v>
      </c>
      <c r="L793">
        <v>87.559997999999993</v>
      </c>
      <c r="M793">
        <v>104.379997</v>
      </c>
      <c r="N793">
        <v>3925.43</v>
      </c>
      <c r="O793">
        <f t="shared" si="73"/>
        <v>2021</v>
      </c>
      <c r="P793">
        <f t="shared" si="74"/>
        <v>2</v>
      </c>
      <c r="Q793">
        <f t="shared" si="75"/>
        <v>24</v>
      </c>
    </row>
    <row r="794" spans="1:30" hidden="1" x14ac:dyDescent="0.3">
      <c r="A794" s="1">
        <v>44252</v>
      </c>
      <c r="B794">
        <v>120.989998</v>
      </c>
      <c r="C794">
        <v>243.69000199999999</v>
      </c>
      <c r="D794">
        <v>55.759998000000003</v>
      </c>
      <c r="E794">
        <v>131.949997</v>
      </c>
      <c r="F794">
        <v>35.93</v>
      </c>
      <c r="G794">
        <v>190.979996</v>
      </c>
      <c r="H794">
        <v>152.858002</v>
      </c>
      <c r="I794">
        <v>151.179993</v>
      </c>
      <c r="J794">
        <v>255.25</v>
      </c>
      <c r="K794">
        <v>50.169998</v>
      </c>
      <c r="L794">
        <v>86.519997000000004</v>
      </c>
      <c r="M794">
        <v>103.470001</v>
      </c>
      <c r="N794">
        <v>3829.34</v>
      </c>
      <c r="O794">
        <f t="shared" si="73"/>
        <v>2021</v>
      </c>
      <c r="P794">
        <f t="shared" si="74"/>
        <v>2</v>
      </c>
      <c r="Q794">
        <f t="shared" si="75"/>
        <v>25</v>
      </c>
    </row>
    <row r="795" spans="1:30" hidden="1" x14ac:dyDescent="0.3">
      <c r="A795" s="1">
        <v>44253</v>
      </c>
      <c r="B795">
        <v>121.260002</v>
      </c>
      <c r="C795">
        <v>240.509995</v>
      </c>
      <c r="D795">
        <v>54.369999</v>
      </c>
      <c r="E795">
        <v>129.91999799999999</v>
      </c>
      <c r="F795">
        <v>34.709999000000003</v>
      </c>
      <c r="G795">
        <v>189.03999300000001</v>
      </c>
      <c r="H795">
        <v>154.6465</v>
      </c>
      <c r="I795">
        <v>147.16999799999999</v>
      </c>
      <c r="J795">
        <v>258.33999599999999</v>
      </c>
      <c r="K795">
        <v>48.990001999999997</v>
      </c>
      <c r="L795">
        <v>84.019997000000004</v>
      </c>
      <c r="M795">
        <v>108.029999</v>
      </c>
      <c r="N795">
        <v>3811.15</v>
      </c>
      <c r="O795">
        <f t="shared" si="73"/>
        <v>2021</v>
      </c>
      <c r="P795">
        <f t="shared" si="74"/>
        <v>2</v>
      </c>
      <c r="Q795">
        <f t="shared" si="75"/>
        <v>26</v>
      </c>
    </row>
    <row r="796" spans="1:30" x14ac:dyDescent="0.3">
      <c r="A796" s="1">
        <v>44256</v>
      </c>
      <c r="B796">
        <v>127.790001</v>
      </c>
      <c r="C796">
        <v>249.21000699999999</v>
      </c>
      <c r="D796">
        <v>56.400002000000001</v>
      </c>
      <c r="E796">
        <v>131.36999499999999</v>
      </c>
      <c r="F796">
        <v>35.790000999999997</v>
      </c>
      <c r="G796">
        <v>194.979996</v>
      </c>
      <c r="H796">
        <v>157.307007</v>
      </c>
      <c r="I796">
        <v>150.5</v>
      </c>
      <c r="J796">
        <v>261.61999500000002</v>
      </c>
      <c r="K796">
        <v>49.900002000000001</v>
      </c>
      <c r="L796">
        <v>84.949996999999996</v>
      </c>
      <c r="M796">
        <v>106.870003</v>
      </c>
      <c r="N796">
        <v>3901.82</v>
      </c>
      <c r="O796">
        <f t="shared" si="73"/>
        <v>2021</v>
      </c>
      <c r="P796">
        <f t="shared" si="74"/>
        <v>3</v>
      </c>
      <c r="Q796">
        <f t="shared" si="75"/>
        <v>1</v>
      </c>
      <c r="R796">
        <f>B796</f>
        <v>127.790001</v>
      </c>
      <c r="S796">
        <f t="shared" ref="S796:AB796" si="77">C796</f>
        <v>249.21000699999999</v>
      </c>
      <c r="T796">
        <f t="shared" si="77"/>
        <v>56.400002000000001</v>
      </c>
      <c r="U796">
        <f t="shared" si="77"/>
        <v>131.36999499999999</v>
      </c>
      <c r="V796">
        <f t="shared" si="77"/>
        <v>35.790000999999997</v>
      </c>
      <c r="W796">
        <f t="shared" si="77"/>
        <v>194.979996</v>
      </c>
      <c r="X796">
        <f t="shared" si="77"/>
        <v>157.307007</v>
      </c>
      <c r="Y796">
        <f t="shared" si="77"/>
        <v>150.5</v>
      </c>
      <c r="Z796">
        <f t="shared" si="77"/>
        <v>261.61999500000002</v>
      </c>
      <c r="AA796">
        <f t="shared" si="77"/>
        <v>49.900002000000001</v>
      </c>
      <c r="AB796">
        <f t="shared" si="77"/>
        <v>84.949996999999996</v>
      </c>
      <c r="AC796">
        <f>M796</f>
        <v>106.870003</v>
      </c>
      <c r="AD796">
        <f>N796</f>
        <v>3901.82</v>
      </c>
    </row>
    <row r="797" spans="1:30" hidden="1" x14ac:dyDescent="0.3">
      <c r="A797" s="1">
        <v>44257</v>
      </c>
      <c r="B797">
        <v>125.120003</v>
      </c>
      <c r="C797">
        <v>249.220001</v>
      </c>
      <c r="D797">
        <v>56.07</v>
      </c>
      <c r="E797">
        <v>130.11000100000001</v>
      </c>
      <c r="F797">
        <v>35.529998999999997</v>
      </c>
      <c r="G797">
        <v>193.94000199999999</v>
      </c>
      <c r="H797">
        <v>154.72650100000001</v>
      </c>
      <c r="I797">
        <v>150.009995</v>
      </c>
      <c r="J797">
        <v>260.290009</v>
      </c>
      <c r="K797">
        <v>50.099997999999999</v>
      </c>
      <c r="L797">
        <v>85.07</v>
      </c>
      <c r="M797">
        <v>107.199997</v>
      </c>
      <c r="N797">
        <v>3870.29</v>
      </c>
      <c r="O797">
        <f t="shared" si="73"/>
        <v>2021</v>
      </c>
      <c r="P797">
        <f t="shared" si="74"/>
        <v>3</v>
      </c>
      <c r="Q797">
        <f t="shared" si="75"/>
        <v>2</v>
      </c>
    </row>
    <row r="798" spans="1:30" hidden="1" x14ac:dyDescent="0.3">
      <c r="A798" s="1">
        <v>44258</v>
      </c>
      <c r="B798">
        <v>122.05999799999999</v>
      </c>
      <c r="C798">
        <v>251.550003</v>
      </c>
      <c r="D798">
        <v>56.52</v>
      </c>
      <c r="E798">
        <v>127.589996</v>
      </c>
      <c r="F798">
        <v>36.419998</v>
      </c>
      <c r="G798">
        <v>192.259995</v>
      </c>
      <c r="H798">
        <v>150.25</v>
      </c>
      <c r="I798">
        <v>152.91000399999999</v>
      </c>
      <c r="J798">
        <v>257.35998499999999</v>
      </c>
      <c r="K798">
        <v>49.98</v>
      </c>
      <c r="L798">
        <v>85.150002000000001</v>
      </c>
      <c r="M798">
        <v>106.220001</v>
      </c>
      <c r="N798">
        <v>3819.72</v>
      </c>
      <c r="O798">
        <f t="shared" si="73"/>
        <v>2021</v>
      </c>
      <c r="P798">
        <f t="shared" si="74"/>
        <v>3</v>
      </c>
      <c r="Q798">
        <f t="shared" si="75"/>
        <v>3</v>
      </c>
    </row>
    <row r="799" spans="1:30" hidden="1" x14ac:dyDescent="0.3">
      <c r="A799" s="1">
        <v>44259</v>
      </c>
      <c r="B799">
        <v>120.129997</v>
      </c>
      <c r="C799">
        <v>245.479996</v>
      </c>
      <c r="D799">
        <v>58.709999000000003</v>
      </c>
      <c r="E799">
        <v>127.529999</v>
      </c>
      <c r="F799">
        <v>36.5</v>
      </c>
      <c r="G799">
        <v>188.029999</v>
      </c>
      <c r="H799">
        <v>148.87849399999999</v>
      </c>
      <c r="I799">
        <v>150.55999800000001</v>
      </c>
      <c r="J799">
        <v>250.929993</v>
      </c>
      <c r="K799">
        <v>49.939999</v>
      </c>
      <c r="L799">
        <v>84.610000999999997</v>
      </c>
      <c r="M799">
        <v>104.889999</v>
      </c>
      <c r="N799">
        <v>3768.47</v>
      </c>
      <c r="O799">
        <f t="shared" si="73"/>
        <v>2021</v>
      </c>
      <c r="P799">
        <f t="shared" si="74"/>
        <v>3</v>
      </c>
      <c r="Q799">
        <f t="shared" si="75"/>
        <v>4</v>
      </c>
    </row>
    <row r="800" spans="1:30" hidden="1" x14ac:dyDescent="0.3">
      <c r="A800" s="1">
        <v>44260</v>
      </c>
      <c r="B800">
        <v>121.41999800000001</v>
      </c>
      <c r="C800">
        <v>253.14999399999999</v>
      </c>
      <c r="D800">
        <v>60.93</v>
      </c>
      <c r="E800">
        <v>129.11999499999999</v>
      </c>
      <c r="F800">
        <v>36.93</v>
      </c>
      <c r="G800">
        <v>189.990005</v>
      </c>
      <c r="H800">
        <v>150.02299500000001</v>
      </c>
      <c r="I800">
        <v>150.91000399999999</v>
      </c>
      <c r="J800">
        <v>253.520004</v>
      </c>
      <c r="K800">
        <v>50.790000999999997</v>
      </c>
      <c r="L800">
        <v>86.160004000000001</v>
      </c>
      <c r="M800">
        <v>105.199997</v>
      </c>
      <c r="N800">
        <v>3841.94</v>
      </c>
      <c r="O800">
        <f t="shared" si="73"/>
        <v>2021</v>
      </c>
      <c r="P800">
        <f t="shared" si="74"/>
        <v>3</v>
      </c>
      <c r="Q800">
        <f t="shared" si="75"/>
        <v>5</v>
      </c>
    </row>
    <row r="801" spans="1:17" hidden="1" x14ac:dyDescent="0.3">
      <c r="A801" s="1">
        <v>44263</v>
      </c>
      <c r="B801">
        <v>116.360001</v>
      </c>
      <c r="C801">
        <v>257.60998499999999</v>
      </c>
      <c r="D801">
        <v>60.869999</v>
      </c>
      <c r="E801">
        <v>127.879997</v>
      </c>
      <c r="F801">
        <v>37.130001</v>
      </c>
      <c r="G801">
        <v>201.91000399999999</v>
      </c>
      <c r="H801">
        <v>147.59750399999999</v>
      </c>
      <c r="I801">
        <v>152.91000399999999</v>
      </c>
      <c r="J801">
        <v>259.02999899999998</v>
      </c>
      <c r="K801">
        <v>51.639999000000003</v>
      </c>
      <c r="L801">
        <v>86.360000999999997</v>
      </c>
      <c r="M801">
        <v>105.029999</v>
      </c>
      <c r="N801">
        <v>3821.35</v>
      </c>
      <c r="O801">
        <f t="shared" si="73"/>
        <v>2021</v>
      </c>
      <c r="P801">
        <f t="shared" si="74"/>
        <v>3</v>
      </c>
      <c r="Q801">
        <f t="shared" si="75"/>
        <v>8</v>
      </c>
    </row>
    <row r="802" spans="1:17" hidden="1" x14ac:dyDescent="0.3">
      <c r="A802" s="1">
        <v>44264</v>
      </c>
      <c r="B802">
        <v>121.089996</v>
      </c>
      <c r="C802">
        <v>259.01998900000001</v>
      </c>
      <c r="D802">
        <v>59.93</v>
      </c>
      <c r="E802">
        <v>128.88999899999999</v>
      </c>
      <c r="F802">
        <v>36.32</v>
      </c>
      <c r="G802">
        <v>194.509995</v>
      </c>
      <c r="H802">
        <v>153.14250200000001</v>
      </c>
      <c r="I802">
        <v>151.83000200000001</v>
      </c>
      <c r="J802">
        <v>264.959991</v>
      </c>
      <c r="K802">
        <v>50.860000999999997</v>
      </c>
      <c r="L802">
        <v>87.07</v>
      </c>
      <c r="M802">
        <v>106.550003</v>
      </c>
      <c r="N802">
        <v>3875.44</v>
      </c>
      <c r="O802">
        <f t="shared" si="73"/>
        <v>2021</v>
      </c>
      <c r="P802">
        <f t="shared" si="74"/>
        <v>3</v>
      </c>
      <c r="Q802">
        <f t="shared" si="75"/>
        <v>9</v>
      </c>
    </row>
    <row r="803" spans="1:17" hidden="1" x14ac:dyDescent="0.3">
      <c r="A803" s="1">
        <v>44265</v>
      </c>
      <c r="B803">
        <v>119.980003</v>
      </c>
      <c r="C803">
        <v>263.98998999999998</v>
      </c>
      <c r="D803">
        <v>61.77</v>
      </c>
      <c r="E803">
        <v>132.179993</v>
      </c>
      <c r="F803">
        <v>37.369999</v>
      </c>
      <c r="G803">
        <v>195.05999800000001</v>
      </c>
      <c r="H803">
        <v>152.88200399999999</v>
      </c>
      <c r="I803">
        <v>155.13000500000001</v>
      </c>
      <c r="J803">
        <v>266.23998999999998</v>
      </c>
      <c r="K803">
        <v>51.439999</v>
      </c>
      <c r="L803">
        <v>86.760002</v>
      </c>
      <c r="M803">
        <v>107.779999</v>
      </c>
      <c r="N803">
        <v>3898.81</v>
      </c>
      <c r="O803">
        <f t="shared" si="73"/>
        <v>2021</v>
      </c>
      <c r="P803">
        <f t="shared" si="74"/>
        <v>3</v>
      </c>
      <c r="Q803">
        <f t="shared" si="75"/>
        <v>10</v>
      </c>
    </row>
    <row r="804" spans="1:17" hidden="1" x14ac:dyDescent="0.3">
      <c r="A804" s="1">
        <v>44266</v>
      </c>
      <c r="B804">
        <v>121.959999</v>
      </c>
      <c r="C804">
        <v>260.91000400000001</v>
      </c>
      <c r="D804">
        <v>61.310001</v>
      </c>
      <c r="E804">
        <v>132.13000500000001</v>
      </c>
      <c r="F804">
        <v>37.240001999999997</v>
      </c>
      <c r="G804">
        <v>196.75</v>
      </c>
      <c r="H804">
        <v>155.67950400000001</v>
      </c>
      <c r="I804">
        <v>154.320007</v>
      </c>
      <c r="J804">
        <v>268.85000600000001</v>
      </c>
      <c r="K804">
        <v>50.880001</v>
      </c>
      <c r="L804">
        <v>86.629997000000003</v>
      </c>
      <c r="M804">
        <v>107.32</v>
      </c>
      <c r="N804">
        <v>3939.34</v>
      </c>
      <c r="O804">
        <f t="shared" si="73"/>
        <v>2021</v>
      </c>
      <c r="P804">
        <f t="shared" si="74"/>
        <v>3</v>
      </c>
      <c r="Q804">
        <f t="shared" si="75"/>
        <v>11</v>
      </c>
    </row>
    <row r="805" spans="1:17" hidden="1" x14ac:dyDescent="0.3">
      <c r="A805" s="1">
        <v>44267</v>
      </c>
      <c r="B805">
        <v>121.029999</v>
      </c>
      <c r="C805">
        <v>260.01998900000001</v>
      </c>
      <c r="D805">
        <v>61.970001000000003</v>
      </c>
      <c r="E805">
        <v>134.11999499999999</v>
      </c>
      <c r="F805">
        <v>37.939999</v>
      </c>
      <c r="G805">
        <v>197.16000399999999</v>
      </c>
      <c r="H805">
        <v>154.474503</v>
      </c>
      <c r="I805">
        <v>156.14999399999999</v>
      </c>
      <c r="J805">
        <v>273.10000600000001</v>
      </c>
      <c r="K805">
        <v>50.360000999999997</v>
      </c>
      <c r="L805">
        <v>87.720000999999996</v>
      </c>
      <c r="M805">
        <v>107.80999799999999</v>
      </c>
      <c r="N805">
        <v>3943.34</v>
      </c>
      <c r="O805">
        <f t="shared" si="73"/>
        <v>2021</v>
      </c>
      <c r="P805">
        <f t="shared" si="74"/>
        <v>3</v>
      </c>
      <c r="Q805">
        <f t="shared" si="75"/>
        <v>12</v>
      </c>
    </row>
    <row r="806" spans="1:17" hidden="1" x14ac:dyDescent="0.3">
      <c r="A806" s="1">
        <v>44270</v>
      </c>
      <c r="B806">
        <v>123.989998</v>
      </c>
      <c r="C806">
        <v>254.61000100000001</v>
      </c>
      <c r="D806">
        <v>60.389999000000003</v>
      </c>
      <c r="E806">
        <v>133.429993</v>
      </c>
      <c r="F806">
        <v>37.75</v>
      </c>
      <c r="G806">
        <v>196.759995</v>
      </c>
      <c r="H806">
        <v>154.084</v>
      </c>
      <c r="I806">
        <v>155.36999499999999</v>
      </c>
      <c r="J806">
        <v>278.540009</v>
      </c>
      <c r="K806">
        <v>51.029998999999997</v>
      </c>
      <c r="L806">
        <v>87.68</v>
      </c>
      <c r="M806">
        <v>108.900002</v>
      </c>
      <c r="N806">
        <v>3968.94</v>
      </c>
      <c r="O806">
        <f t="shared" si="73"/>
        <v>2021</v>
      </c>
      <c r="P806">
        <f t="shared" si="74"/>
        <v>3</v>
      </c>
      <c r="Q806">
        <f t="shared" si="75"/>
        <v>15</v>
      </c>
    </row>
    <row r="807" spans="1:17" hidden="1" x14ac:dyDescent="0.3">
      <c r="A807" s="1">
        <v>44271</v>
      </c>
      <c r="B807">
        <v>125.57</v>
      </c>
      <c r="C807">
        <v>251.5</v>
      </c>
      <c r="D807">
        <v>59.110000999999997</v>
      </c>
      <c r="E807">
        <v>133.38999899999999</v>
      </c>
      <c r="F807">
        <v>37.639999000000003</v>
      </c>
      <c r="G807">
        <v>194.240005</v>
      </c>
      <c r="H807">
        <v>154.59300200000001</v>
      </c>
      <c r="I807">
        <v>153.509995</v>
      </c>
      <c r="J807">
        <v>282.07998700000002</v>
      </c>
      <c r="K807">
        <v>51.220001000000003</v>
      </c>
      <c r="L807">
        <v>88.199996999999996</v>
      </c>
      <c r="M807">
        <v>111.339996</v>
      </c>
      <c r="N807">
        <v>3962.71</v>
      </c>
      <c r="O807">
        <f t="shared" si="73"/>
        <v>2021</v>
      </c>
      <c r="P807">
        <f t="shared" si="74"/>
        <v>3</v>
      </c>
      <c r="Q807">
        <f t="shared" si="75"/>
        <v>16</v>
      </c>
    </row>
    <row r="808" spans="1:17" hidden="1" x14ac:dyDescent="0.3">
      <c r="A808" s="1">
        <v>44272</v>
      </c>
      <c r="B808">
        <v>124.760002</v>
      </c>
      <c r="C808">
        <v>252</v>
      </c>
      <c r="D808">
        <v>59.369999</v>
      </c>
      <c r="E808">
        <v>132.279999</v>
      </c>
      <c r="F808">
        <v>37.950001</v>
      </c>
      <c r="G808">
        <v>195.240005</v>
      </c>
      <c r="H808">
        <v>156.78649899999999</v>
      </c>
      <c r="I808">
        <v>155.08999600000001</v>
      </c>
      <c r="J808">
        <v>280.02999899999998</v>
      </c>
      <c r="K808">
        <v>51.240001999999997</v>
      </c>
      <c r="L808">
        <v>89.199996999999996</v>
      </c>
      <c r="M808">
        <v>110.459999</v>
      </c>
      <c r="N808">
        <v>3974.12</v>
      </c>
      <c r="O808">
        <f t="shared" si="73"/>
        <v>2021</v>
      </c>
      <c r="P808">
        <f t="shared" si="74"/>
        <v>3</v>
      </c>
      <c r="Q808">
        <f t="shared" si="75"/>
        <v>17</v>
      </c>
    </row>
    <row r="809" spans="1:17" hidden="1" x14ac:dyDescent="0.3">
      <c r="A809" s="1">
        <v>44273</v>
      </c>
      <c r="B809">
        <v>120.529999</v>
      </c>
      <c r="C809">
        <v>252.46000699999999</v>
      </c>
      <c r="D809">
        <v>56.810001</v>
      </c>
      <c r="E809">
        <v>130.009995</v>
      </c>
      <c r="F809">
        <v>38.939999</v>
      </c>
      <c r="G809">
        <v>192.279999</v>
      </c>
      <c r="H809">
        <v>151.399506</v>
      </c>
      <c r="I809">
        <v>157.64999399999999</v>
      </c>
      <c r="J809">
        <v>283.16000400000001</v>
      </c>
      <c r="K809">
        <v>50.57</v>
      </c>
      <c r="L809">
        <v>90.559997999999993</v>
      </c>
      <c r="M809">
        <v>107.620003</v>
      </c>
      <c r="N809">
        <v>3915.46</v>
      </c>
      <c r="O809">
        <f t="shared" si="73"/>
        <v>2021</v>
      </c>
      <c r="P809">
        <f t="shared" si="74"/>
        <v>3</v>
      </c>
      <c r="Q809">
        <f t="shared" si="75"/>
        <v>18</v>
      </c>
    </row>
    <row r="810" spans="1:17" hidden="1" x14ac:dyDescent="0.3">
      <c r="A810" s="1">
        <v>44274</v>
      </c>
      <c r="B810">
        <v>119.989998</v>
      </c>
      <c r="C810">
        <v>250.990005</v>
      </c>
      <c r="D810">
        <v>56.490001999999997</v>
      </c>
      <c r="E810">
        <v>131.740005</v>
      </c>
      <c r="F810">
        <v>38.529998999999997</v>
      </c>
      <c r="G810">
        <v>191.13999899999999</v>
      </c>
      <c r="H810">
        <v>153.74800099999999</v>
      </c>
      <c r="I810">
        <v>155.13999899999999</v>
      </c>
      <c r="J810">
        <v>289.10000600000001</v>
      </c>
      <c r="K810">
        <v>50.810001</v>
      </c>
      <c r="L810">
        <v>89.25</v>
      </c>
      <c r="M810">
        <v>106.339996</v>
      </c>
      <c r="N810">
        <v>3913.1</v>
      </c>
      <c r="O810">
        <f t="shared" si="73"/>
        <v>2021</v>
      </c>
      <c r="P810">
        <f t="shared" si="74"/>
        <v>3</v>
      </c>
      <c r="Q810">
        <f t="shared" si="75"/>
        <v>19</v>
      </c>
    </row>
    <row r="811" spans="1:17" hidden="1" x14ac:dyDescent="0.3">
      <c r="A811" s="1">
        <v>44277</v>
      </c>
      <c r="B811">
        <v>123.389999</v>
      </c>
      <c r="C811">
        <v>250.36000100000001</v>
      </c>
      <c r="D811">
        <v>55.91</v>
      </c>
      <c r="E811">
        <v>132.36999499999999</v>
      </c>
      <c r="F811">
        <v>37.659999999999997</v>
      </c>
      <c r="G811">
        <v>192.86000100000001</v>
      </c>
      <c r="H811">
        <v>155.54350299999999</v>
      </c>
      <c r="I811">
        <v>150.970001</v>
      </c>
      <c r="J811">
        <v>288.94000199999999</v>
      </c>
      <c r="K811">
        <v>51</v>
      </c>
      <c r="L811">
        <v>89.980002999999996</v>
      </c>
      <c r="M811">
        <v>107.57</v>
      </c>
      <c r="N811">
        <v>3940.59</v>
      </c>
      <c r="O811">
        <f t="shared" si="73"/>
        <v>2021</v>
      </c>
      <c r="P811">
        <f t="shared" si="74"/>
        <v>3</v>
      </c>
      <c r="Q811">
        <f t="shared" si="75"/>
        <v>22</v>
      </c>
    </row>
    <row r="812" spans="1:17" hidden="1" x14ac:dyDescent="0.3">
      <c r="A812" s="1">
        <v>44278</v>
      </c>
      <c r="B812">
        <v>122.540001</v>
      </c>
      <c r="C812">
        <v>248.30999800000001</v>
      </c>
      <c r="D812">
        <v>55.220001000000003</v>
      </c>
      <c r="E812">
        <v>133.94000199999999</v>
      </c>
      <c r="F812">
        <v>36.900002000000001</v>
      </c>
      <c r="G812">
        <v>188.729996</v>
      </c>
      <c r="H812">
        <v>156.875</v>
      </c>
      <c r="I812">
        <v>149.46000699999999</v>
      </c>
      <c r="J812">
        <v>289.98001099999999</v>
      </c>
      <c r="K812">
        <v>51.389999000000003</v>
      </c>
      <c r="L812">
        <v>88.050003000000004</v>
      </c>
      <c r="M812">
        <v>106.25</v>
      </c>
      <c r="N812">
        <v>3910.52</v>
      </c>
      <c r="O812">
        <f t="shared" si="73"/>
        <v>2021</v>
      </c>
      <c r="P812">
        <f t="shared" si="74"/>
        <v>3</v>
      </c>
      <c r="Q812">
        <f t="shared" si="75"/>
        <v>23</v>
      </c>
    </row>
    <row r="813" spans="1:17" hidden="1" x14ac:dyDescent="0.3">
      <c r="A813" s="1">
        <v>44279</v>
      </c>
      <c r="B813">
        <v>120.089996</v>
      </c>
      <c r="C813">
        <v>249.63000500000001</v>
      </c>
      <c r="D813">
        <v>56.34</v>
      </c>
      <c r="E813">
        <v>133.11000100000001</v>
      </c>
      <c r="F813">
        <v>36.900002000000001</v>
      </c>
      <c r="G813">
        <v>184.720001</v>
      </c>
      <c r="H813">
        <v>154.3535</v>
      </c>
      <c r="I813">
        <v>150.61999499999999</v>
      </c>
      <c r="J813">
        <v>292.75</v>
      </c>
      <c r="K813">
        <v>51.52</v>
      </c>
      <c r="L813">
        <v>88.550003000000004</v>
      </c>
      <c r="M813">
        <v>104.970001</v>
      </c>
      <c r="N813">
        <v>3889.14</v>
      </c>
      <c r="O813">
        <f t="shared" si="73"/>
        <v>2021</v>
      </c>
      <c r="P813">
        <f t="shared" si="74"/>
        <v>3</v>
      </c>
      <c r="Q813">
        <f t="shared" si="75"/>
        <v>24</v>
      </c>
    </row>
    <row r="814" spans="1:17" hidden="1" x14ac:dyDescent="0.3">
      <c r="A814" s="1">
        <v>44280</v>
      </c>
      <c r="B814">
        <v>120.589996</v>
      </c>
      <c r="C814">
        <v>250.75</v>
      </c>
      <c r="D814">
        <v>56.18</v>
      </c>
      <c r="E814">
        <v>134.009995</v>
      </c>
      <c r="F814">
        <v>37.659999999999997</v>
      </c>
      <c r="G814">
        <v>186.91000399999999</v>
      </c>
      <c r="H814">
        <v>152.31300400000001</v>
      </c>
      <c r="I814">
        <v>152.550003</v>
      </c>
      <c r="J814">
        <v>297.17999300000002</v>
      </c>
      <c r="K814">
        <v>52.02</v>
      </c>
      <c r="L814">
        <v>88.690002000000007</v>
      </c>
      <c r="M814">
        <v>107.349998</v>
      </c>
      <c r="N814">
        <v>3909.52</v>
      </c>
      <c r="O814">
        <f t="shared" si="73"/>
        <v>2021</v>
      </c>
      <c r="P814">
        <f t="shared" si="74"/>
        <v>3</v>
      </c>
      <c r="Q814">
        <f t="shared" si="75"/>
        <v>25</v>
      </c>
    </row>
    <row r="815" spans="1:17" hidden="1" x14ac:dyDescent="0.3">
      <c r="A815" s="1">
        <v>44281</v>
      </c>
      <c r="B815">
        <v>121.209999</v>
      </c>
      <c r="C815">
        <v>256.76998900000001</v>
      </c>
      <c r="D815">
        <v>57.709999000000003</v>
      </c>
      <c r="E815">
        <v>135.13000500000001</v>
      </c>
      <c r="F815">
        <v>38.68</v>
      </c>
      <c r="G815">
        <v>185.91999799999999</v>
      </c>
      <c r="H815">
        <v>152.60150100000001</v>
      </c>
      <c r="I815">
        <v>155.08999600000001</v>
      </c>
      <c r="J815">
        <v>303.80999800000001</v>
      </c>
      <c r="K815">
        <v>53.040000999999997</v>
      </c>
      <c r="L815">
        <v>90.580001999999993</v>
      </c>
      <c r="M815">
        <v>109.900002</v>
      </c>
      <c r="N815">
        <v>3974.54</v>
      </c>
      <c r="O815">
        <f t="shared" si="73"/>
        <v>2021</v>
      </c>
      <c r="P815">
        <f t="shared" si="74"/>
        <v>3</v>
      </c>
      <c r="Q815">
        <f t="shared" si="75"/>
        <v>26</v>
      </c>
    </row>
    <row r="816" spans="1:17" hidden="1" x14ac:dyDescent="0.3">
      <c r="A816" s="1">
        <v>44284</v>
      </c>
      <c r="B816">
        <v>121.389999</v>
      </c>
      <c r="C816">
        <v>258.82000699999998</v>
      </c>
      <c r="D816">
        <v>57.400002000000001</v>
      </c>
      <c r="E816">
        <v>136.66999799999999</v>
      </c>
      <c r="F816">
        <v>38.310001</v>
      </c>
      <c r="G816">
        <v>184.85000600000001</v>
      </c>
      <c r="H816">
        <v>153.78649899999999</v>
      </c>
      <c r="I816">
        <v>152.679993</v>
      </c>
      <c r="J816">
        <v>302.20001200000002</v>
      </c>
      <c r="K816">
        <v>53.849997999999999</v>
      </c>
      <c r="L816">
        <v>90.989998</v>
      </c>
      <c r="M816">
        <v>109.129997</v>
      </c>
      <c r="N816">
        <v>3971.09</v>
      </c>
      <c r="O816">
        <f t="shared" si="73"/>
        <v>2021</v>
      </c>
      <c r="P816">
        <f t="shared" si="74"/>
        <v>3</v>
      </c>
      <c r="Q816">
        <f t="shared" si="75"/>
        <v>29</v>
      </c>
    </row>
    <row r="817" spans="1:30" hidden="1" x14ac:dyDescent="0.3">
      <c r="A817" s="1">
        <v>44285</v>
      </c>
      <c r="B817">
        <v>119.900002</v>
      </c>
      <c r="C817">
        <v>258.19000199999999</v>
      </c>
      <c r="D817">
        <v>56.689999</v>
      </c>
      <c r="E817">
        <v>135.740005</v>
      </c>
      <c r="F817">
        <v>38.990001999999997</v>
      </c>
      <c r="G817">
        <v>185.529999</v>
      </c>
      <c r="H817">
        <v>152.76449600000001</v>
      </c>
      <c r="I817">
        <v>154.479996</v>
      </c>
      <c r="J817">
        <v>304.82000699999998</v>
      </c>
      <c r="K817">
        <v>53.150002000000001</v>
      </c>
      <c r="L817">
        <v>89.349997999999999</v>
      </c>
      <c r="M817">
        <v>110.269997</v>
      </c>
      <c r="N817">
        <v>3958.55</v>
      </c>
      <c r="O817">
        <f t="shared" si="73"/>
        <v>2021</v>
      </c>
      <c r="P817">
        <f t="shared" si="74"/>
        <v>3</v>
      </c>
      <c r="Q817">
        <f t="shared" si="75"/>
        <v>30</v>
      </c>
    </row>
    <row r="818" spans="1:30" hidden="1" x14ac:dyDescent="0.3">
      <c r="A818" s="1">
        <v>44286</v>
      </c>
      <c r="B818">
        <v>122.150002</v>
      </c>
      <c r="C818">
        <v>255.470001</v>
      </c>
      <c r="D818">
        <v>55.830002</v>
      </c>
      <c r="E818">
        <v>135.83000200000001</v>
      </c>
      <c r="F818">
        <v>38.689999</v>
      </c>
      <c r="G818">
        <v>184.520004</v>
      </c>
      <c r="H818">
        <v>154.70399499999999</v>
      </c>
      <c r="I818">
        <v>152.229996</v>
      </c>
      <c r="J818">
        <v>305.25</v>
      </c>
      <c r="K818">
        <v>52.709999000000003</v>
      </c>
      <c r="L818">
        <v>88.739998</v>
      </c>
      <c r="M818">
        <v>109.269997</v>
      </c>
      <c r="N818">
        <v>3972.89</v>
      </c>
      <c r="O818">
        <f t="shared" si="73"/>
        <v>2021</v>
      </c>
      <c r="P818">
        <f t="shared" si="74"/>
        <v>3</v>
      </c>
      <c r="Q818">
        <f t="shared" si="75"/>
        <v>31</v>
      </c>
    </row>
    <row r="819" spans="1:30" x14ac:dyDescent="0.3">
      <c r="A819" s="1">
        <v>44287</v>
      </c>
      <c r="B819">
        <v>123</v>
      </c>
      <c r="C819">
        <v>258.20001200000002</v>
      </c>
      <c r="D819">
        <v>57.389999000000003</v>
      </c>
      <c r="E819">
        <v>135.61999499999999</v>
      </c>
      <c r="F819">
        <v>39.490001999999997</v>
      </c>
      <c r="G819">
        <v>188.970001</v>
      </c>
      <c r="H819">
        <v>158.050003</v>
      </c>
      <c r="I819">
        <v>153.71000699999999</v>
      </c>
      <c r="J819">
        <v>307.75</v>
      </c>
      <c r="K819">
        <v>52.509998000000003</v>
      </c>
      <c r="L819">
        <v>88.059997999999993</v>
      </c>
      <c r="M819">
        <v>109.379997</v>
      </c>
      <c r="N819">
        <v>4019.87</v>
      </c>
      <c r="O819">
        <f t="shared" si="73"/>
        <v>2021</v>
      </c>
      <c r="P819">
        <f t="shared" si="74"/>
        <v>4</v>
      </c>
      <c r="Q819">
        <f t="shared" si="75"/>
        <v>1</v>
      </c>
      <c r="R819">
        <f>B819</f>
        <v>123</v>
      </c>
      <c r="S819">
        <f t="shared" ref="S819:AB819" si="78">C819</f>
        <v>258.20001200000002</v>
      </c>
      <c r="T819">
        <f t="shared" si="78"/>
        <v>57.389999000000003</v>
      </c>
      <c r="U819">
        <f t="shared" si="78"/>
        <v>135.61999499999999</v>
      </c>
      <c r="V819">
        <f t="shared" si="78"/>
        <v>39.490001999999997</v>
      </c>
      <c r="W819">
        <f t="shared" si="78"/>
        <v>188.970001</v>
      </c>
      <c r="X819">
        <f t="shared" si="78"/>
        <v>158.050003</v>
      </c>
      <c r="Y819">
        <f t="shared" si="78"/>
        <v>153.71000699999999</v>
      </c>
      <c r="Z819">
        <f t="shared" si="78"/>
        <v>307.75</v>
      </c>
      <c r="AA819">
        <f t="shared" si="78"/>
        <v>52.509998000000003</v>
      </c>
      <c r="AB819">
        <f t="shared" si="78"/>
        <v>88.059997999999993</v>
      </c>
      <c r="AC819">
        <f>M819</f>
        <v>109.379997</v>
      </c>
      <c r="AD819">
        <f>N819</f>
        <v>4019.87</v>
      </c>
    </row>
    <row r="820" spans="1:30" hidden="1" x14ac:dyDescent="0.3">
      <c r="A820" s="1">
        <v>44291</v>
      </c>
      <c r="B820">
        <v>125.900002</v>
      </c>
      <c r="C820">
        <v>262.66000400000001</v>
      </c>
      <c r="D820">
        <v>56.5</v>
      </c>
      <c r="E820">
        <v>139.429993</v>
      </c>
      <c r="F820">
        <v>39.799999</v>
      </c>
      <c r="G820">
        <v>188.5</v>
      </c>
      <c r="H820">
        <v>161.336502</v>
      </c>
      <c r="I820">
        <v>153.61999499999999</v>
      </c>
      <c r="J820">
        <v>315.39999399999999</v>
      </c>
      <c r="K820">
        <v>52.810001</v>
      </c>
      <c r="L820">
        <v>88.599997999999999</v>
      </c>
      <c r="M820">
        <v>111.019997</v>
      </c>
      <c r="N820">
        <v>4077.91</v>
      </c>
      <c r="O820">
        <f t="shared" si="73"/>
        <v>2021</v>
      </c>
      <c r="P820">
        <f t="shared" si="74"/>
        <v>4</v>
      </c>
      <c r="Q820">
        <f t="shared" si="75"/>
        <v>5</v>
      </c>
    </row>
    <row r="821" spans="1:30" hidden="1" x14ac:dyDescent="0.3">
      <c r="A821" s="1">
        <v>44292</v>
      </c>
      <c r="B821">
        <v>126.209999</v>
      </c>
      <c r="C821">
        <v>263.05999800000001</v>
      </c>
      <c r="D821">
        <v>56.34</v>
      </c>
      <c r="E821">
        <v>140.10000600000001</v>
      </c>
      <c r="F821">
        <v>39.689999</v>
      </c>
      <c r="G821">
        <v>189.729996</v>
      </c>
      <c r="H821">
        <v>161.19099399999999</v>
      </c>
      <c r="I821">
        <v>152.53999300000001</v>
      </c>
      <c r="J821">
        <v>313.77999899999998</v>
      </c>
      <c r="K821">
        <v>53.189999</v>
      </c>
      <c r="L821">
        <v>88.629997000000003</v>
      </c>
      <c r="M821">
        <v>113.150002</v>
      </c>
      <c r="N821">
        <v>4073.94</v>
      </c>
      <c r="O821">
        <f t="shared" si="73"/>
        <v>2021</v>
      </c>
      <c r="P821">
        <f t="shared" si="74"/>
        <v>4</v>
      </c>
      <c r="Q821">
        <f t="shared" si="75"/>
        <v>6</v>
      </c>
    </row>
    <row r="822" spans="1:30" hidden="1" x14ac:dyDescent="0.3">
      <c r="A822" s="1">
        <v>44293</v>
      </c>
      <c r="B822">
        <v>127.900002</v>
      </c>
      <c r="C822">
        <v>263.61999500000002</v>
      </c>
      <c r="D822">
        <v>56.59</v>
      </c>
      <c r="E822">
        <v>139.800003</v>
      </c>
      <c r="F822">
        <v>40.049999</v>
      </c>
      <c r="G822">
        <v>187.55999800000001</v>
      </c>
      <c r="H822">
        <v>163.96949799999999</v>
      </c>
      <c r="I822">
        <v>154.929993</v>
      </c>
      <c r="J822">
        <v>312.47000100000002</v>
      </c>
      <c r="K822">
        <v>53.279998999999997</v>
      </c>
      <c r="L822">
        <v>88.279999000000004</v>
      </c>
      <c r="M822">
        <v>113.19000200000001</v>
      </c>
      <c r="N822">
        <v>4079.95</v>
      </c>
      <c r="O822">
        <f t="shared" si="73"/>
        <v>2021</v>
      </c>
      <c r="P822">
        <f t="shared" si="74"/>
        <v>4</v>
      </c>
      <c r="Q822">
        <f t="shared" si="75"/>
        <v>7</v>
      </c>
    </row>
    <row r="823" spans="1:30" hidden="1" x14ac:dyDescent="0.3">
      <c r="A823" s="1">
        <v>44294</v>
      </c>
      <c r="B823">
        <v>130.36000100000001</v>
      </c>
      <c r="C823">
        <v>263.51001000000002</v>
      </c>
      <c r="D823">
        <v>56</v>
      </c>
      <c r="E823">
        <v>139.71000699999999</v>
      </c>
      <c r="F823">
        <v>39.700001</v>
      </c>
      <c r="G823">
        <v>187.320007</v>
      </c>
      <c r="H823">
        <v>164.96499600000001</v>
      </c>
      <c r="I823">
        <v>155.11999499999999</v>
      </c>
      <c r="J823">
        <v>314.42999300000002</v>
      </c>
      <c r="K823">
        <v>53.119999</v>
      </c>
      <c r="L823">
        <v>89.440002000000007</v>
      </c>
      <c r="M823">
        <v>113.040001</v>
      </c>
      <c r="N823">
        <v>4097.17</v>
      </c>
      <c r="O823">
        <f t="shared" si="73"/>
        <v>2021</v>
      </c>
      <c r="P823">
        <f t="shared" si="74"/>
        <v>4</v>
      </c>
      <c r="Q823">
        <f t="shared" si="75"/>
        <v>8</v>
      </c>
    </row>
    <row r="824" spans="1:30" hidden="1" x14ac:dyDescent="0.3">
      <c r="A824" s="1">
        <v>44295</v>
      </c>
      <c r="B824">
        <v>133</v>
      </c>
      <c r="C824">
        <v>266.01001000000002</v>
      </c>
      <c r="D824">
        <v>55.869999</v>
      </c>
      <c r="E824">
        <v>139.779999</v>
      </c>
      <c r="F824">
        <v>39.990001999999997</v>
      </c>
      <c r="G824">
        <v>187.88999899999999</v>
      </c>
      <c r="H824">
        <v>168.61000100000001</v>
      </c>
      <c r="I824">
        <v>156.279999</v>
      </c>
      <c r="J824">
        <v>319.23001099999999</v>
      </c>
      <c r="K824">
        <v>53.18</v>
      </c>
      <c r="L824">
        <v>91.07</v>
      </c>
      <c r="M824">
        <v>113.18</v>
      </c>
      <c r="N824">
        <v>4128.8</v>
      </c>
      <c r="O824">
        <f t="shared" si="73"/>
        <v>2021</v>
      </c>
      <c r="P824">
        <f t="shared" si="74"/>
        <v>4</v>
      </c>
      <c r="Q824">
        <f t="shared" si="75"/>
        <v>9</v>
      </c>
    </row>
    <row r="825" spans="1:30" hidden="1" x14ac:dyDescent="0.3">
      <c r="A825" s="1">
        <v>44298</v>
      </c>
      <c r="B825">
        <v>131.240005</v>
      </c>
      <c r="C825">
        <v>267.92999300000002</v>
      </c>
      <c r="D825">
        <v>55.5</v>
      </c>
      <c r="E825">
        <v>139.800003</v>
      </c>
      <c r="F825">
        <v>40.060001</v>
      </c>
      <c r="G825">
        <v>186.490005</v>
      </c>
      <c r="H825">
        <v>168.96949799999999</v>
      </c>
      <c r="I825">
        <v>155.949997</v>
      </c>
      <c r="J825">
        <v>320.790009</v>
      </c>
      <c r="K825">
        <v>53.349997999999999</v>
      </c>
      <c r="L825">
        <v>91.389999000000003</v>
      </c>
      <c r="M825">
        <v>113.80999799999999</v>
      </c>
      <c r="N825">
        <v>4127.99</v>
      </c>
      <c r="O825">
        <f t="shared" si="73"/>
        <v>2021</v>
      </c>
      <c r="P825">
        <f t="shared" si="74"/>
        <v>4</v>
      </c>
      <c r="Q825">
        <f t="shared" si="75"/>
        <v>12</v>
      </c>
    </row>
    <row r="826" spans="1:30" hidden="1" x14ac:dyDescent="0.3">
      <c r="A826" s="1">
        <v>44299</v>
      </c>
      <c r="B826">
        <v>134.429993</v>
      </c>
      <c r="C826">
        <v>267.10000600000001</v>
      </c>
      <c r="D826">
        <v>55.709999000000003</v>
      </c>
      <c r="E826">
        <v>139.36999499999999</v>
      </c>
      <c r="F826">
        <v>39.32</v>
      </c>
      <c r="G826">
        <v>185.490005</v>
      </c>
      <c r="H826">
        <v>170</v>
      </c>
      <c r="I826">
        <v>154.08999600000001</v>
      </c>
      <c r="J826">
        <v>320.39999399999999</v>
      </c>
      <c r="K826">
        <v>53.09</v>
      </c>
      <c r="L826">
        <v>90.779999000000004</v>
      </c>
      <c r="M826">
        <v>115.360001</v>
      </c>
      <c r="N826">
        <v>4141.59</v>
      </c>
      <c r="O826">
        <f t="shared" si="73"/>
        <v>2021</v>
      </c>
      <c r="P826">
        <f t="shared" si="74"/>
        <v>4</v>
      </c>
      <c r="Q826">
        <f t="shared" si="75"/>
        <v>13</v>
      </c>
    </row>
    <row r="827" spans="1:30" hidden="1" x14ac:dyDescent="0.3">
      <c r="A827" s="1">
        <v>44300</v>
      </c>
      <c r="B827">
        <v>132.029999</v>
      </c>
      <c r="C827">
        <v>267.52999899999998</v>
      </c>
      <c r="D827">
        <v>57.32</v>
      </c>
      <c r="E827">
        <v>139.320007</v>
      </c>
      <c r="F827">
        <v>39.880001</v>
      </c>
      <c r="G827">
        <v>187.46000699999999</v>
      </c>
      <c r="H827">
        <v>166.64999399999999</v>
      </c>
      <c r="I827">
        <v>151.21000699999999</v>
      </c>
      <c r="J827">
        <v>320.01998900000001</v>
      </c>
      <c r="K827">
        <v>53.080002</v>
      </c>
      <c r="L827">
        <v>91.07</v>
      </c>
      <c r="M827">
        <v>115.160004</v>
      </c>
      <c r="N827">
        <v>4124.66</v>
      </c>
      <c r="O827">
        <f t="shared" si="73"/>
        <v>2021</v>
      </c>
      <c r="P827">
        <f t="shared" si="74"/>
        <v>4</v>
      </c>
      <c r="Q827">
        <f t="shared" si="75"/>
        <v>14</v>
      </c>
    </row>
    <row r="828" spans="1:30" hidden="1" x14ac:dyDescent="0.3">
      <c r="A828" s="1">
        <v>44301</v>
      </c>
      <c r="B828">
        <v>134.5</v>
      </c>
      <c r="C828">
        <v>269.14001500000001</v>
      </c>
      <c r="D828">
        <v>56.98</v>
      </c>
      <c r="E828">
        <v>140.16000399999999</v>
      </c>
      <c r="F828">
        <v>38.740001999999997</v>
      </c>
      <c r="G828">
        <v>185.929993</v>
      </c>
      <c r="H828">
        <v>168.954498</v>
      </c>
      <c r="I828">
        <v>152.16999799999999</v>
      </c>
      <c r="J828">
        <v>322.73998999999998</v>
      </c>
      <c r="K828">
        <v>53.330002</v>
      </c>
      <c r="L828">
        <v>91.830001999999993</v>
      </c>
      <c r="M828">
        <v>116.660004</v>
      </c>
      <c r="N828">
        <v>4170.42</v>
      </c>
      <c r="O828">
        <f t="shared" si="73"/>
        <v>2021</v>
      </c>
      <c r="P828">
        <f t="shared" si="74"/>
        <v>4</v>
      </c>
      <c r="Q828">
        <f t="shared" si="75"/>
        <v>15</v>
      </c>
    </row>
    <row r="829" spans="1:30" hidden="1" x14ac:dyDescent="0.3">
      <c r="A829" s="1">
        <v>44302</v>
      </c>
      <c r="B829">
        <v>134.16000399999999</v>
      </c>
      <c r="C829">
        <v>272.10998499999999</v>
      </c>
      <c r="D829">
        <v>56.66</v>
      </c>
      <c r="E829">
        <v>140.61000100000001</v>
      </c>
      <c r="F829">
        <v>39.150002000000001</v>
      </c>
      <c r="G829">
        <v>187.259995</v>
      </c>
      <c r="H829">
        <v>169.97200000000001</v>
      </c>
      <c r="I829">
        <v>153.300003</v>
      </c>
      <c r="J829">
        <v>328.07998700000002</v>
      </c>
      <c r="K829">
        <v>53.68</v>
      </c>
      <c r="L829">
        <v>92.910004000000001</v>
      </c>
      <c r="M829">
        <v>118.339996</v>
      </c>
      <c r="N829">
        <v>4185.47</v>
      </c>
      <c r="O829">
        <f t="shared" si="73"/>
        <v>2021</v>
      </c>
      <c r="P829">
        <f t="shared" si="74"/>
        <v>4</v>
      </c>
      <c r="Q829">
        <f t="shared" si="75"/>
        <v>16</v>
      </c>
    </row>
    <row r="830" spans="1:30" hidden="1" x14ac:dyDescent="0.3">
      <c r="A830" s="1">
        <v>44305</v>
      </c>
      <c r="B830">
        <v>134.83999600000001</v>
      </c>
      <c r="C830">
        <v>270.27999899999998</v>
      </c>
      <c r="D830">
        <v>56.48</v>
      </c>
      <c r="E830">
        <v>139.71000699999999</v>
      </c>
      <c r="F830">
        <v>39.169998</v>
      </c>
      <c r="G830">
        <v>187.429993</v>
      </c>
      <c r="H830">
        <v>168.600494</v>
      </c>
      <c r="I830">
        <v>152.64999399999999</v>
      </c>
      <c r="J830">
        <v>326.85000600000001</v>
      </c>
      <c r="K830">
        <v>54</v>
      </c>
      <c r="L830">
        <v>91.669998000000007</v>
      </c>
      <c r="M830">
        <v>117.599998</v>
      </c>
      <c r="N830">
        <v>4163.26</v>
      </c>
      <c r="O830">
        <f t="shared" si="73"/>
        <v>2021</v>
      </c>
      <c r="P830">
        <f t="shared" si="74"/>
        <v>4</v>
      </c>
      <c r="Q830">
        <f t="shared" si="75"/>
        <v>19</v>
      </c>
    </row>
    <row r="831" spans="1:30" hidden="1" x14ac:dyDescent="0.3">
      <c r="A831" s="1">
        <v>44306</v>
      </c>
      <c r="B831">
        <v>133.11000100000001</v>
      </c>
      <c r="C831">
        <v>267.89001500000001</v>
      </c>
      <c r="D831">
        <v>55.290000999999997</v>
      </c>
      <c r="E831">
        <v>140.78999300000001</v>
      </c>
      <c r="F831">
        <v>38.080002</v>
      </c>
      <c r="G831">
        <v>182.78999300000001</v>
      </c>
      <c r="H831">
        <v>166.734497</v>
      </c>
      <c r="I831">
        <v>149.270004</v>
      </c>
      <c r="J831">
        <v>323.959991</v>
      </c>
      <c r="K831">
        <v>54.169998</v>
      </c>
      <c r="L831">
        <v>94</v>
      </c>
      <c r="M831">
        <v>116.269997</v>
      </c>
      <c r="N831">
        <v>4134.9399999999996</v>
      </c>
      <c r="O831">
        <f t="shared" si="73"/>
        <v>2021</v>
      </c>
      <c r="P831">
        <f t="shared" si="74"/>
        <v>4</v>
      </c>
      <c r="Q831">
        <f t="shared" si="75"/>
        <v>20</v>
      </c>
    </row>
    <row r="832" spans="1:30" hidden="1" x14ac:dyDescent="0.3">
      <c r="A832" s="1">
        <v>44307</v>
      </c>
      <c r="B832">
        <v>133.5</v>
      </c>
      <c r="C832">
        <v>272.209991</v>
      </c>
      <c r="D832">
        <v>56</v>
      </c>
      <c r="E832">
        <v>141.199997</v>
      </c>
      <c r="F832">
        <v>38.720001000000003</v>
      </c>
      <c r="G832">
        <v>183.11000100000001</v>
      </c>
      <c r="H832">
        <v>168.100998</v>
      </c>
      <c r="I832">
        <v>150.53999300000001</v>
      </c>
      <c r="J832">
        <v>325.95001200000002</v>
      </c>
      <c r="K832">
        <v>54.610000999999997</v>
      </c>
      <c r="L832">
        <v>94.190002000000007</v>
      </c>
      <c r="M832">
        <v>116.739998</v>
      </c>
      <c r="N832">
        <v>4173.42</v>
      </c>
      <c r="O832">
        <f t="shared" si="73"/>
        <v>2021</v>
      </c>
      <c r="P832">
        <f t="shared" si="74"/>
        <v>4</v>
      </c>
      <c r="Q832">
        <f t="shared" si="75"/>
        <v>21</v>
      </c>
    </row>
    <row r="833" spans="1:30" hidden="1" x14ac:dyDescent="0.3">
      <c r="A833" s="1">
        <v>44308</v>
      </c>
      <c r="B833">
        <v>131.94000199999999</v>
      </c>
      <c r="C833">
        <v>269.51001000000002</v>
      </c>
      <c r="D833">
        <v>55.27</v>
      </c>
      <c r="E833">
        <v>139.66999799999999</v>
      </c>
      <c r="F833">
        <v>38.360000999999997</v>
      </c>
      <c r="G833">
        <v>182.759995</v>
      </c>
      <c r="H833">
        <v>165.45199600000001</v>
      </c>
      <c r="I833">
        <v>147.36999499999999</v>
      </c>
      <c r="J833">
        <v>321.459991</v>
      </c>
      <c r="K833">
        <v>54.439999</v>
      </c>
      <c r="L833">
        <v>94.010002</v>
      </c>
      <c r="M833">
        <v>115.91999800000001</v>
      </c>
      <c r="N833">
        <v>4134.9799999999996</v>
      </c>
      <c r="O833">
        <f t="shared" si="73"/>
        <v>2021</v>
      </c>
      <c r="P833">
        <f t="shared" si="74"/>
        <v>4</v>
      </c>
      <c r="Q833">
        <f t="shared" si="75"/>
        <v>22</v>
      </c>
    </row>
    <row r="834" spans="1:30" hidden="1" x14ac:dyDescent="0.3">
      <c r="A834" s="1">
        <v>44309</v>
      </c>
      <c r="B834">
        <v>134.320007</v>
      </c>
      <c r="C834">
        <v>271.98001099999999</v>
      </c>
      <c r="D834">
        <v>55.57</v>
      </c>
      <c r="E834">
        <v>139.89999399999999</v>
      </c>
      <c r="F834">
        <v>39.18</v>
      </c>
      <c r="G834">
        <v>183.020004</v>
      </c>
      <c r="H834">
        <v>167.044006</v>
      </c>
      <c r="I834">
        <v>150.19000199999999</v>
      </c>
      <c r="J834">
        <v>323.89001500000001</v>
      </c>
      <c r="K834">
        <v>54.470001000000003</v>
      </c>
      <c r="L834">
        <v>94.610000999999997</v>
      </c>
      <c r="M834">
        <v>117.55999799999999</v>
      </c>
      <c r="N834">
        <v>4180.17</v>
      </c>
      <c r="O834">
        <f t="shared" si="73"/>
        <v>2021</v>
      </c>
      <c r="P834">
        <f t="shared" si="74"/>
        <v>4</v>
      </c>
      <c r="Q834">
        <f t="shared" si="75"/>
        <v>23</v>
      </c>
    </row>
    <row r="835" spans="1:30" hidden="1" x14ac:dyDescent="0.3">
      <c r="A835" s="1">
        <v>44312</v>
      </c>
      <c r="B835">
        <v>134.720001</v>
      </c>
      <c r="C835">
        <v>270.85998499999999</v>
      </c>
      <c r="D835">
        <v>55.68</v>
      </c>
      <c r="E835">
        <v>137.91000399999999</v>
      </c>
      <c r="F835">
        <v>39.409999999999997</v>
      </c>
      <c r="G835">
        <v>184.270004</v>
      </c>
      <c r="H835">
        <v>170.449997</v>
      </c>
      <c r="I835">
        <v>150.55999800000001</v>
      </c>
      <c r="J835">
        <v>319.98998999999998</v>
      </c>
      <c r="K835">
        <v>53.66</v>
      </c>
      <c r="L835">
        <v>94.389999000000003</v>
      </c>
      <c r="M835">
        <v>115.91999800000001</v>
      </c>
      <c r="N835">
        <v>4187.62</v>
      </c>
      <c r="O835">
        <f t="shared" ref="O835:O898" si="79">YEAR(A835)</f>
        <v>2021</v>
      </c>
      <c r="P835">
        <f t="shared" ref="P835:P898" si="80">MONTH(A835)</f>
        <v>4</v>
      </c>
      <c r="Q835">
        <f t="shared" ref="Q835:Q898" si="81">DAY(A835)</f>
        <v>26</v>
      </c>
    </row>
    <row r="836" spans="1:30" hidden="1" x14ac:dyDescent="0.3">
      <c r="A836" s="1">
        <v>44313</v>
      </c>
      <c r="B836">
        <v>134.38999899999999</v>
      </c>
      <c r="C836">
        <v>273.64999399999999</v>
      </c>
      <c r="D836">
        <v>56.41</v>
      </c>
      <c r="E836">
        <v>138.38000500000001</v>
      </c>
      <c r="F836">
        <v>39.880001</v>
      </c>
      <c r="G836">
        <v>184.63999899999999</v>
      </c>
      <c r="H836">
        <v>170.87150600000001</v>
      </c>
      <c r="I836">
        <v>151.25</v>
      </c>
      <c r="J836">
        <v>320.58999599999999</v>
      </c>
      <c r="K836">
        <v>53.580002</v>
      </c>
      <c r="L836">
        <v>94.510002</v>
      </c>
      <c r="M836">
        <v>116.150002</v>
      </c>
      <c r="N836">
        <v>4186.72</v>
      </c>
      <c r="O836">
        <f t="shared" si="79"/>
        <v>2021</v>
      </c>
      <c r="P836">
        <f t="shared" si="80"/>
        <v>4</v>
      </c>
      <c r="Q836">
        <f t="shared" si="81"/>
        <v>27</v>
      </c>
    </row>
    <row r="837" spans="1:30" hidden="1" x14ac:dyDescent="0.3">
      <c r="A837" s="1">
        <v>44314</v>
      </c>
      <c r="B837">
        <v>133.58000200000001</v>
      </c>
      <c r="C837">
        <v>272.95001200000002</v>
      </c>
      <c r="D837">
        <v>58.110000999999997</v>
      </c>
      <c r="E837">
        <v>137.88999899999999</v>
      </c>
      <c r="F837">
        <v>40.029998999999997</v>
      </c>
      <c r="G837">
        <v>183.38999899999999</v>
      </c>
      <c r="H837">
        <v>172.925003</v>
      </c>
      <c r="I837">
        <v>152.229996</v>
      </c>
      <c r="J837">
        <v>319.709991</v>
      </c>
      <c r="K837">
        <v>53.59</v>
      </c>
      <c r="L837">
        <v>94.150002000000001</v>
      </c>
      <c r="M837">
        <v>112.400002</v>
      </c>
      <c r="N837">
        <v>4183.18</v>
      </c>
      <c r="O837">
        <f t="shared" si="79"/>
        <v>2021</v>
      </c>
      <c r="P837">
        <f t="shared" si="80"/>
        <v>4</v>
      </c>
      <c r="Q837">
        <f t="shared" si="81"/>
        <v>28</v>
      </c>
    </row>
    <row r="838" spans="1:30" hidden="1" x14ac:dyDescent="0.3">
      <c r="A838" s="1">
        <v>44315</v>
      </c>
      <c r="B838">
        <v>133.479996</v>
      </c>
      <c r="C838">
        <v>277.60000600000001</v>
      </c>
      <c r="D838">
        <v>58.939999</v>
      </c>
      <c r="E838">
        <v>139.63000500000001</v>
      </c>
      <c r="F838">
        <v>41.110000999999997</v>
      </c>
      <c r="G838">
        <v>185.33000200000001</v>
      </c>
      <c r="H838">
        <v>173.565506</v>
      </c>
      <c r="I838">
        <v>155.19000199999999</v>
      </c>
      <c r="J838">
        <v>325.33999599999999</v>
      </c>
      <c r="K838">
        <v>54.259998000000003</v>
      </c>
      <c r="L838">
        <v>95.089995999999999</v>
      </c>
      <c r="M838">
        <v>114.629997</v>
      </c>
      <c r="N838">
        <v>4211.47</v>
      </c>
      <c r="O838">
        <f t="shared" si="79"/>
        <v>2021</v>
      </c>
      <c r="P838">
        <f t="shared" si="80"/>
        <v>4</v>
      </c>
      <c r="Q838">
        <f t="shared" si="81"/>
        <v>29</v>
      </c>
    </row>
    <row r="839" spans="1:30" hidden="1" x14ac:dyDescent="0.3">
      <c r="A839" s="1">
        <v>44316</v>
      </c>
      <c r="B839">
        <v>131.46000699999999</v>
      </c>
      <c r="C839">
        <v>274.95001200000002</v>
      </c>
      <c r="D839">
        <v>57.240001999999997</v>
      </c>
      <c r="E839">
        <v>139.91000399999999</v>
      </c>
      <c r="F839">
        <v>40.529998999999997</v>
      </c>
      <c r="G839">
        <v>186.020004</v>
      </c>
      <c r="H839">
        <v>173.371002</v>
      </c>
      <c r="I839">
        <v>153.80999800000001</v>
      </c>
      <c r="J839">
        <v>323.67001299999998</v>
      </c>
      <c r="K839">
        <v>53.98</v>
      </c>
      <c r="L839">
        <v>95</v>
      </c>
      <c r="M839">
        <v>114.489998</v>
      </c>
      <c r="N839">
        <v>4181.17</v>
      </c>
      <c r="O839">
        <f t="shared" si="79"/>
        <v>2021</v>
      </c>
      <c r="P839">
        <f t="shared" si="80"/>
        <v>4</v>
      </c>
      <c r="Q839">
        <f t="shared" si="81"/>
        <v>30</v>
      </c>
    </row>
    <row r="840" spans="1:30" x14ac:dyDescent="0.3">
      <c r="A840" s="1">
        <v>44319</v>
      </c>
      <c r="B840">
        <v>132.53999300000001</v>
      </c>
      <c r="C840">
        <v>279.17999300000002</v>
      </c>
      <c r="D840">
        <v>58.82</v>
      </c>
      <c r="E840">
        <v>142.11999499999999</v>
      </c>
      <c r="F840">
        <v>40.560001</v>
      </c>
      <c r="G840">
        <v>185.509995</v>
      </c>
      <c r="H840">
        <v>169.32449299999999</v>
      </c>
      <c r="I840">
        <v>153.36000100000001</v>
      </c>
      <c r="J840">
        <v>330.26998900000001</v>
      </c>
      <c r="K840">
        <v>54.48</v>
      </c>
      <c r="L840">
        <v>95.849997999999999</v>
      </c>
      <c r="M840">
        <v>115.720001</v>
      </c>
      <c r="N840">
        <v>4192.66</v>
      </c>
      <c r="O840">
        <f t="shared" si="79"/>
        <v>2021</v>
      </c>
      <c r="P840">
        <f t="shared" si="80"/>
        <v>5</v>
      </c>
      <c r="Q840">
        <f t="shared" si="81"/>
        <v>3</v>
      </c>
      <c r="R840">
        <f>B840</f>
        <v>132.53999300000001</v>
      </c>
      <c r="S840">
        <f t="shared" ref="S840:AB840" si="82">C840</f>
        <v>279.17999300000002</v>
      </c>
      <c r="T840">
        <f t="shared" si="82"/>
        <v>58.82</v>
      </c>
      <c r="U840">
        <f t="shared" si="82"/>
        <v>142.11999499999999</v>
      </c>
      <c r="V840">
        <f t="shared" si="82"/>
        <v>40.560001</v>
      </c>
      <c r="W840">
        <f t="shared" si="82"/>
        <v>185.509995</v>
      </c>
      <c r="X840">
        <f t="shared" si="82"/>
        <v>169.32449299999999</v>
      </c>
      <c r="Y840">
        <f t="shared" si="82"/>
        <v>153.36000100000001</v>
      </c>
      <c r="Z840">
        <f t="shared" si="82"/>
        <v>330.26998900000001</v>
      </c>
      <c r="AA840">
        <f t="shared" si="82"/>
        <v>54.48</v>
      </c>
      <c r="AB840">
        <f t="shared" si="82"/>
        <v>95.849997999999999</v>
      </c>
      <c r="AC840">
        <f>M840</f>
        <v>115.720001</v>
      </c>
      <c r="AD840">
        <f>N840</f>
        <v>4192.66</v>
      </c>
    </row>
    <row r="841" spans="1:30" hidden="1" x14ac:dyDescent="0.3">
      <c r="A841" s="1">
        <v>44320</v>
      </c>
      <c r="B841">
        <v>127.849998</v>
      </c>
      <c r="C841">
        <v>280.26001000000002</v>
      </c>
      <c r="D841">
        <v>59.189999</v>
      </c>
      <c r="E841">
        <v>140.720001</v>
      </c>
      <c r="F841">
        <v>41</v>
      </c>
      <c r="G841">
        <v>184.25</v>
      </c>
      <c r="H841">
        <v>165.59350599999999</v>
      </c>
      <c r="I841">
        <v>155.479996</v>
      </c>
      <c r="J841">
        <v>332.76998900000001</v>
      </c>
      <c r="K841">
        <v>54.139999000000003</v>
      </c>
      <c r="L841">
        <v>94.910004000000001</v>
      </c>
      <c r="M841">
        <v>114.110001</v>
      </c>
      <c r="N841">
        <v>4164.66</v>
      </c>
      <c r="O841">
        <f t="shared" si="79"/>
        <v>2021</v>
      </c>
      <c r="P841">
        <f t="shared" si="80"/>
        <v>5</v>
      </c>
      <c r="Q841">
        <f t="shared" si="81"/>
        <v>4</v>
      </c>
    </row>
    <row r="842" spans="1:30" hidden="1" x14ac:dyDescent="0.3">
      <c r="A842" s="1">
        <v>44321</v>
      </c>
      <c r="B842">
        <v>128.10000600000001</v>
      </c>
      <c r="C842">
        <v>282.76001000000002</v>
      </c>
      <c r="D842">
        <v>60.970001000000003</v>
      </c>
      <c r="E842">
        <v>140.60000600000001</v>
      </c>
      <c r="F842">
        <v>41.389999000000003</v>
      </c>
      <c r="G842">
        <v>181.509995</v>
      </c>
      <c r="H842">
        <v>163.526993</v>
      </c>
      <c r="I842">
        <v>157.520004</v>
      </c>
      <c r="J842">
        <v>332.04998799999998</v>
      </c>
      <c r="K842">
        <v>54</v>
      </c>
      <c r="L842">
        <v>95.440002000000007</v>
      </c>
      <c r="M842">
        <v>113.480003</v>
      </c>
      <c r="N842">
        <v>4167.59</v>
      </c>
      <c r="O842">
        <f t="shared" si="79"/>
        <v>2021</v>
      </c>
      <c r="P842">
        <f t="shared" si="80"/>
        <v>5</v>
      </c>
      <c r="Q842">
        <f t="shared" si="81"/>
        <v>5</v>
      </c>
    </row>
    <row r="843" spans="1:30" hidden="1" x14ac:dyDescent="0.3">
      <c r="A843" s="1">
        <v>44322</v>
      </c>
      <c r="B843">
        <v>129.740005</v>
      </c>
      <c r="C843">
        <v>289.709991</v>
      </c>
      <c r="D843">
        <v>61.549999</v>
      </c>
      <c r="E843">
        <v>141.050003</v>
      </c>
      <c r="F843">
        <v>42.009998000000003</v>
      </c>
      <c r="G843">
        <v>181.78999300000001</v>
      </c>
      <c r="H843">
        <v>165.31849700000001</v>
      </c>
      <c r="I843">
        <v>160.69000199999999</v>
      </c>
      <c r="J843">
        <v>337.57998700000002</v>
      </c>
      <c r="K843">
        <v>54.540000999999997</v>
      </c>
      <c r="L843">
        <v>96.82</v>
      </c>
      <c r="M843">
        <v>114.739998</v>
      </c>
      <c r="N843">
        <v>4201.62</v>
      </c>
      <c r="O843">
        <f t="shared" si="79"/>
        <v>2021</v>
      </c>
      <c r="P843">
        <f t="shared" si="80"/>
        <v>5</v>
      </c>
      <c r="Q843">
        <f t="shared" si="81"/>
        <v>6</v>
      </c>
    </row>
    <row r="844" spans="1:30" hidden="1" x14ac:dyDescent="0.3">
      <c r="A844" s="1">
        <v>44323</v>
      </c>
      <c r="B844">
        <v>130.21000699999999</v>
      </c>
      <c r="C844">
        <v>290.92999300000002</v>
      </c>
      <c r="D844">
        <v>62.43</v>
      </c>
      <c r="E844">
        <v>140.199997</v>
      </c>
      <c r="F844">
        <v>42.18</v>
      </c>
      <c r="G844">
        <v>184.83999600000001</v>
      </c>
      <c r="H844">
        <v>164.58050499999999</v>
      </c>
      <c r="I844">
        <v>161.240005</v>
      </c>
      <c r="J844">
        <v>339.25</v>
      </c>
      <c r="K844">
        <v>54.509998000000003</v>
      </c>
      <c r="L844">
        <v>97.410004000000001</v>
      </c>
      <c r="M844">
        <v>114.339996</v>
      </c>
      <c r="N844">
        <v>4232.6000000000004</v>
      </c>
      <c r="O844">
        <f t="shared" si="79"/>
        <v>2021</v>
      </c>
      <c r="P844">
        <f t="shared" si="80"/>
        <v>5</v>
      </c>
      <c r="Q844">
        <f t="shared" si="81"/>
        <v>7</v>
      </c>
    </row>
    <row r="845" spans="1:30" hidden="1" x14ac:dyDescent="0.3">
      <c r="A845" s="1">
        <v>44326</v>
      </c>
      <c r="B845">
        <v>126.849998</v>
      </c>
      <c r="C845">
        <v>292.32998700000002</v>
      </c>
      <c r="D845">
        <v>62.580002</v>
      </c>
      <c r="E845">
        <v>140.820007</v>
      </c>
      <c r="F845">
        <v>42.049999</v>
      </c>
      <c r="G845">
        <v>184.300003</v>
      </c>
      <c r="H845">
        <v>159.524506</v>
      </c>
      <c r="I845">
        <v>161.220001</v>
      </c>
      <c r="J845">
        <v>341.11999500000002</v>
      </c>
      <c r="K845">
        <v>54.91</v>
      </c>
      <c r="L845">
        <v>98.059997999999993</v>
      </c>
      <c r="M845">
        <v>114.300003</v>
      </c>
      <c r="N845">
        <v>4188.43</v>
      </c>
      <c r="O845">
        <f t="shared" si="79"/>
        <v>2021</v>
      </c>
      <c r="P845">
        <f t="shared" si="80"/>
        <v>5</v>
      </c>
      <c r="Q845">
        <f t="shared" si="81"/>
        <v>10</v>
      </c>
    </row>
    <row r="846" spans="1:30" hidden="1" x14ac:dyDescent="0.3">
      <c r="A846" s="1">
        <v>44327</v>
      </c>
      <c r="B846">
        <v>125.910004</v>
      </c>
      <c r="C846">
        <v>285.63000499999998</v>
      </c>
      <c r="D846">
        <v>60.59</v>
      </c>
      <c r="E846">
        <v>139.550003</v>
      </c>
      <c r="F846">
        <v>41.57</v>
      </c>
      <c r="G846">
        <v>181.66999799999999</v>
      </c>
      <c r="H846">
        <v>161.19549599999999</v>
      </c>
      <c r="I846">
        <v>158.53999300000001</v>
      </c>
      <c r="J846">
        <v>330.66000400000001</v>
      </c>
      <c r="K846">
        <v>54.32</v>
      </c>
      <c r="L846">
        <v>97.290001000000004</v>
      </c>
      <c r="M846">
        <v>113.550003</v>
      </c>
      <c r="N846">
        <v>4152.1000000000004</v>
      </c>
      <c r="O846">
        <f t="shared" si="79"/>
        <v>2021</v>
      </c>
      <c r="P846">
        <f t="shared" si="80"/>
        <v>5</v>
      </c>
      <c r="Q846">
        <f t="shared" si="81"/>
        <v>11</v>
      </c>
    </row>
    <row r="847" spans="1:30" hidden="1" x14ac:dyDescent="0.3">
      <c r="A847" s="1">
        <v>44328</v>
      </c>
      <c r="B847">
        <v>122.769997</v>
      </c>
      <c r="C847">
        <v>282.91000400000001</v>
      </c>
      <c r="D847">
        <v>60.040000999999997</v>
      </c>
      <c r="E847">
        <v>135.94000199999999</v>
      </c>
      <c r="F847">
        <v>41.18</v>
      </c>
      <c r="G847">
        <v>177.85000600000001</v>
      </c>
      <c r="H847">
        <v>157.59700000000001</v>
      </c>
      <c r="I847">
        <v>157.449997</v>
      </c>
      <c r="J847">
        <v>317</v>
      </c>
      <c r="K847">
        <v>54.040000999999997</v>
      </c>
      <c r="L847">
        <v>96.199996999999996</v>
      </c>
      <c r="M847">
        <v>109.790001</v>
      </c>
      <c r="N847">
        <v>4063.04</v>
      </c>
      <c r="O847">
        <f t="shared" si="79"/>
        <v>2021</v>
      </c>
      <c r="P847">
        <f t="shared" si="80"/>
        <v>5</v>
      </c>
      <c r="Q847">
        <f t="shared" si="81"/>
        <v>12</v>
      </c>
    </row>
    <row r="848" spans="1:30" hidden="1" x14ac:dyDescent="0.3">
      <c r="A848" s="1">
        <v>44329</v>
      </c>
      <c r="B848">
        <v>124.970001</v>
      </c>
      <c r="C848">
        <v>286.89999399999999</v>
      </c>
      <c r="D848">
        <v>59.299999</v>
      </c>
      <c r="E848">
        <v>138.240005</v>
      </c>
      <c r="F848">
        <v>41.84</v>
      </c>
      <c r="G848">
        <v>178.33999600000001</v>
      </c>
      <c r="H848">
        <v>158.07350199999999</v>
      </c>
      <c r="I848">
        <v>161.5</v>
      </c>
      <c r="J848">
        <v>325.42001299999998</v>
      </c>
      <c r="K848">
        <v>54.509998000000003</v>
      </c>
      <c r="L848">
        <v>97.550003000000004</v>
      </c>
      <c r="M848">
        <v>110.489998</v>
      </c>
      <c r="N848">
        <v>4112.5</v>
      </c>
      <c r="O848">
        <f t="shared" si="79"/>
        <v>2021</v>
      </c>
      <c r="P848">
        <f t="shared" si="80"/>
        <v>5</v>
      </c>
      <c r="Q848">
        <f t="shared" si="81"/>
        <v>13</v>
      </c>
    </row>
    <row r="849" spans="1:30" hidden="1" x14ac:dyDescent="0.3">
      <c r="A849" s="1">
        <v>44330</v>
      </c>
      <c r="B849">
        <v>127.449997</v>
      </c>
      <c r="C849">
        <v>290.67999300000002</v>
      </c>
      <c r="D849">
        <v>60.77</v>
      </c>
      <c r="E849">
        <v>139.520004</v>
      </c>
      <c r="F849">
        <v>42.360000999999997</v>
      </c>
      <c r="G849">
        <v>173.699997</v>
      </c>
      <c r="H849">
        <v>161.145004</v>
      </c>
      <c r="I849">
        <v>164.009995</v>
      </c>
      <c r="J849">
        <v>323.63000499999998</v>
      </c>
      <c r="K849">
        <v>54.73</v>
      </c>
      <c r="L849">
        <v>97.699996999999996</v>
      </c>
      <c r="M849">
        <v>111.199997</v>
      </c>
      <c r="N849">
        <v>4173.8500000000004</v>
      </c>
      <c r="O849">
        <f t="shared" si="79"/>
        <v>2021</v>
      </c>
      <c r="P849">
        <f t="shared" si="80"/>
        <v>5</v>
      </c>
      <c r="Q849">
        <f t="shared" si="81"/>
        <v>14</v>
      </c>
    </row>
    <row r="850" spans="1:30" hidden="1" x14ac:dyDescent="0.3">
      <c r="A850" s="1">
        <v>44333</v>
      </c>
      <c r="B850">
        <v>126.269997</v>
      </c>
      <c r="C850">
        <v>289.22000100000002</v>
      </c>
      <c r="D850">
        <v>62.189999</v>
      </c>
      <c r="E850">
        <v>138.88999899999999</v>
      </c>
      <c r="F850">
        <v>42.740001999999997</v>
      </c>
      <c r="G850">
        <v>170.08000200000001</v>
      </c>
      <c r="H850">
        <v>163.51950099999999</v>
      </c>
      <c r="I850">
        <v>164.66999799999999</v>
      </c>
      <c r="J850">
        <v>320.01001000000002</v>
      </c>
      <c r="K850">
        <v>54.639999000000003</v>
      </c>
      <c r="L850">
        <v>97.550003000000004</v>
      </c>
      <c r="M850">
        <v>110.980003</v>
      </c>
      <c r="N850">
        <v>4163.29</v>
      </c>
      <c r="O850">
        <f t="shared" si="79"/>
        <v>2021</v>
      </c>
      <c r="P850">
        <f t="shared" si="80"/>
        <v>5</v>
      </c>
      <c r="Q850">
        <f t="shared" si="81"/>
        <v>17</v>
      </c>
    </row>
    <row r="851" spans="1:30" hidden="1" x14ac:dyDescent="0.3">
      <c r="A851" s="1">
        <v>44334</v>
      </c>
      <c r="B851">
        <v>124.849998</v>
      </c>
      <c r="C851">
        <v>287.58999599999999</v>
      </c>
      <c r="D851">
        <v>60.43</v>
      </c>
      <c r="E851">
        <v>141.91000399999999</v>
      </c>
      <c r="F851">
        <v>42.16</v>
      </c>
      <c r="G851">
        <v>169.679993</v>
      </c>
      <c r="H851">
        <v>161.61399800000001</v>
      </c>
      <c r="I851">
        <v>162.35000600000001</v>
      </c>
      <c r="J851">
        <v>316.75</v>
      </c>
      <c r="K851">
        <v>54.34</v>
      </c>
      <c r="L851">
        <v>97.690002000000007</v>
      </c>
      <c r="M851">
        <v>111.07</v>
      </c>
      <c r="N851">
        <v>4127.83</v>
      </c>
      <c r="O851">
        <f t="shared" si="79"/>
        <v>2021</v>
      </c>
      <c r="P851">
        <f t="shared" si="80"/>
        <v>5</v>
      </c>
      <c r="Q851">
        <f t="shared" si="81"/>
        <v>18</v>
      </c>
    </row>
    <row r="852" spans="1:30" hidden="1" x14ac:dyDescent="0.3">
      <c r="A852" s="1">
        <v>44335</v>
      </c>
      <c r="B852">
        <v>124.69000200000001</v>
      </c>
      <c r="C852">
        <v>286.22000100000002</v>
      </c>
      <c r="D852">
        <v>58.98</v>
      </c>
      <c r="E852">
        <v>141.91999799999999</v>
      </c>
      <c r="F852">
        <v>41.970001000000003</v>
      </c>
      <c r="G852">
        <v>169.270004</v>
      </c>
      <c r="H852">
        <v>161.58999600000001</v>
      </c>
      <c r="I852">
        <v>161.11000100000001</v>
      </c>
      <c r="J852">
        <v>314.45001200000002</v>
      </c>
      <c r="K852">
        <v>54.169998</v>
      </c>
      <c r="L852">
        <v>96.309997999999993</v>
      </c>
      <c r="M852">
        <v>109.66999800000001</v>
      </c>
      <c r="N852">
        <v>4115.68</v>
      </c>
      <c r="O852">
        <f t="shared" si="79"/>
        <v>2021</v>
      </c>
      <c r="P852">
        <f t="shared" si="80"/>
        <v>5</v>
      </c>
      <c r="Q852">
        <f t="shared" si="81"/>
        <v>19</v>
      </c>
    </row>
    <row r="853" spans="1:30" hidden="1" x14ac:dyDescent="0.3">
      <c r="A853" s="1">
        <v>44336</v>
      </c>
      <c r="B853">
        <v>127.30999799999999</v>
      </c>
      <c r="C853">
        <v>286.73001099999999</v>
      </c>
      <c r="D853">
        <v>58.84</v>
      </c>
      <c r="E853">
        <v>142.41999799999999</v>
      </c>
      <c r="F853">
        <v>41.869999</v>
      </c>
      <c r="G853">
        <v>171.36000100000001</v>
      </c>
      <c r="H853">
        <v>162.38400300000001</v>
      </c>
      <c r="I853">
        <v>160.83000200000001</v>
      </c>
      <c r="J853">
        <v>315.89999399999999</v>
      </c>
      <c r="K853">
        <v>54.650002000000001</v>
      </c>
      <c r="L853">
        <v>97.419998000000007</v>
      </c>
      <c r="M853">
        <v>111.410004</v>
      </c>
      <c r="N853">
        <v>4159.12</v>
      </c>
      <c r="O853">
        <f t="shared" si="79"/>
        <v>2021</v>
      </c>
      <c r="P853">
        <f t="shared" si="80"/>
        <v>5</v>
      </c>
      <c r="Q853">
        <f t="shared" si="81"/>
        <v>20</v>
      </c>
    </row>
    <row r="854" spans="1:30" hidden="1" x14ac:dyDescent="0.3">
      <c r="A854" s="1">
        <v>44337</v>
      </c>
      <c r="B854">
        <v>125.43</v>
      </c>
      <c r="C854">
        <v>287.73998999999998</v>
      </c>
      <c r="D854">
        <v>58.919998</v>
      </c>
      <c r="E854">
        <v>141.75</v>
      </c>
      <c r="F854">
        <v>42.400002000000001</v>
      </c>
      <c r="G854">
        <v>172.39999399999999</v>
      </c>
      <c r="H854">
        <v>160.15400700000001</v>
      </c>
      <c r="I854">
        <v>162.66000399999999</v>
      </c>
      <c r="J854">
        <v>315.76998900000001</v>
      </c>
      <c r="K854">
        <v>54.619999</v>
      </c>
      <c r="L854">
        <v>97.419998000000007</v>
      </c>
      <c r="M854">
        <v>110.91999800000001</v>
      </c>
      <c r="N854">
        <v>4155.8599999999997</v>
      </c>
      <c r="O854">
        <f t="shared" si="79"/>
        <v>2021</v>
      </c>
      <c r="P854">
        <f t="shared" si="80"/>
        <v>5</v>
      </c>
      <c r="Q854">
        <f t="shared" si="81"/>
        <v>21</v>
      </c>
    </row>
    <row r="855" spans="1:30" hidden="1" x14ac:dyDescent="0.3">
      <c r="A855" s="1">
        <v>44340</v>
      </c>
      <c r="B855">
        <v>127.099998</v>
      </c>
      <c r="C855">
        <v>289.73001099999999</v>
      </c>
      <c r="D855">
        <v>59.610000999999997</v>
      </c>
      <c r="E855">
        <v>141.759995</v>
      </c>
      <c r="F855">
        <v>42.630001</v>
      </c>
      <c r="G855">
        <v>174.30999800000001</v>
      </c>
      <c r="H855">
        <v>162.24949599999999</v>
      </c>
      <c r="I855">
        <v>163.53999300000001</v>
      </c>
      <c r="J855">
        <v>314.83999599999999</v>
      </c>
      <c r="K855">
        <v>54.799999</v>
      </c>
      <c r="L855">
        <v>98.160004000000001</v>
      </c>
      <c r="M855">
        <v>112.519997</v>
      </c>
      <c r="N855">
        <v>4197.05</v>
      </c>
      <c r="O855">
        <f t="shared" si="79"/>
        <v>2021</v>
      </c>
      <c r="P855">
        <f t="shared" si="80"/>
        <v>5</v>
      </c>
      <c r="Q855">
        <f t="shared" si="81"/>
        <v>24</v>
      </c>
    </row>
    <row r="856" spans="1:30" hidden="1" x14ac:dyDescent="0.3">
      <c r="A856" s="1">
        <v>44341</v>
      </c>
      <c r="B856">
        <v>126.900002</v>
      </c>
      <c r="C856">
        <v>287.20001200000002</v>
      </c>
      <c r="D856">
        <v>58.259998000000003</v>
      </c>
      <c r="E856">
        <v>142.33999600000001</v>
      </c>
      <c r="F856">
        <v>42.009998000000003</v>
      </c>
      <c r="G856">
        <v>176.16999799999999</v>
      </c>
      <c r="H856">
        <v>162.95249899999999</v>
      </c>
      <c r="I856">
        <v>161.85000600000001</v>
      </c>
      <c r="J856">
        <v>316.75</v>
      </c>
      <c r="K856">
        <v>54.790000999999997</v>
      </c>
      <c r="L856">
        <v>97.519997000000004</v>
      </c>
      <c r="M856">
        <v>112.629997</v>
      </c>
      <c r="N856">
        <v>4188.13</v>
      </c>
      <c r="O856">
        <f t="shared" si="79"/>
        <v>2021</v>
      </c>
      <c r="P856">
        <f t="shared" si="80"/>
        <v>5</v>
      </c>
      <c r="Q856">
        <f t="shared" si="81"/>
        <v>25</v>
      </c>
    </row>
    <row r="857" spans="1:30" hidden="1" x14ac:dyDescent="0.3">
      <c r="A857" s="1">
        <v>44342</v>
      </c>
      <c r="B857">
        <v>126.849998</v>
      </c>
      <c r="C857">
        <v>287.32998700000002</v>
      </c>
      <c r="D857">
        <v>58.939999</v>
      </c>
      <c r="E857">
        <v>142.16999799999999</v>
      </c>
      <c r="F857">
        <v>42.040000999999997</v>
      </c>
      <c r="G857">
        <v>176.470001</v>
      </c>
      <c r="H857">
        <v>163.25799599999999</v>
      </c>
      <c r="I857">
        <v>161.83000200000001</v>
      </c>
      <c r="J857">
        <v>317.32998700000002</v>
      </c>
      <c r="K857">
        <v>55.029998999999997</v>
      </c>
      <c r="L857">
        <v>97.309997999999993</v>
      </c>
      <c r="M857">
        <v>112.849998</v>
      </c>
      <c r="N857">
        <v>4195.99</v>
      </c>
      <c r="O857">
        <f t="shared" si="79"/>
        <v>2021</v>
      </c>
      <c r="P857">
        <f t="shared" si="80"/>
        <v>5</v>
      </c>
      <c r="Q857">
        <f t="shared" si="81"/>
        <v>26</v>
      </c>
    </row>
    <row r="858" spans="1:30" hidden="1" x14ac:dyDescent="0.3">
      <c r="A858" s="1">
        <v>44343</v>
      </c>
      <c r="B858">
        <v>125.279999</v>
      </c>
      <c r="C858">
        <v>289.29998799999998</v>
      </c>
      <c r="D858">
        <v>58.560001</v>
      </c>
      <c r="E858">
        <v>141.69000199999999</v>
      </c>
      <c r="F858">
        <v>42.549999</v>
      </c>
      <c r="G858">
        <v>179.03999300000001</v>
      </c>
      <c r="H858">
        <v>161.505493</v>
      </c>
      <c r="I858">
        <v>164.35000600000001</v>
      </c>
      <c r="J858">
        <v>318.76998900000001</v>
      </c>
      <c r="K858">
        <v>55.490001999999997</v>
      </c>
      <c r="L858">
        <v>96.68</v>
      </c>
      <c r="M858">
        <v>113.510002</v>
      </c>
      <c r="N858">
        <v>4200.88</v>
      </c>
      <c r="O858">
        <f t="shared" si="79"/>
        <v>2021</v>
      </c>
      <c r="P858">
        <f t="shared" si="80"/>
        <v>5</v>
      </c>
      <c r="Q858">
        <f t="shared" si="81"/>
        <v>27</v>
      </c>
    </row>
    <row r="859" spans="1:30" hidden="1" x14ac:dyDescent="0.3">
      <c r="A859" s="1">
        <v>44344</v>
      </c>
      <c r="B859">
        <v>124.610001</v>
      </c>
      <c r="C859">
        <v>289.44000199999999</v>
      </c>
      <c r="D859">
        <v>58.369999</v>
      </c>
      <c r="E859">
        <v>142.029999</v>
      </c>
      <c r="F859">
        <v>42.389999000000003</v>
      </c>
      <c r="G859">
        <v>178.64999399999999</v>
      </c>
      <c r="H859">
        <v>161.153503</v>
      </c>
      <c r="I859">
        <v>164.240005</v>
      </c>
      <c r="J859">
        <v>318.91000400000001</v>
      </c>
      <c r="K859">
        <v>55.290000999999997</v>
      </c>
      <c r="L859">
        <v>96.43</v>
      </c>
      <c r="M859">
        <v>113.879997</v>
      </c>
      <c r="N859">
        <v>4204.1099999999997</v>
      </c>
      <c r="O859">
        <f t="shared" si="79"/>
        <v>2021</v>
      </c>
      <c r="P859">
        <f t="shared" si="80"/>
        <v>5</v>
      </c>
      <c r="Q859">
        <f t="shared" si="81"/>
        <v>28</v>
      </c>
    </row>
    <row r="860" spans="1:30" x14ac:dyDescent="0.3">
      <c r="A860" s="1">
        <v>44348</v>
      </c>
      <c r="B860">
        <v>124.279999</v>
      </c>
      <c r="C860">
        <v>289.83999599999999</v>
      </c>
      <c r="D860">
        <v>60.459999000000003</v>
      </c>
      <c r="E860">
        <v>141.66000399999999</v>
      </c>
      <c r="F860">
        <v>42.919998</v>
      </c>
      <c r="G860">
        <v>178.83999600000001</v>
      </c>
      <c r="H860">
        <v>160.93249499999999</v>
      </c>
      <c r="I860">
        <v>166.050003</v>
      </c>
      <c r="J860">
        <v>316.30999800000001</v>
      </c>
      <c r="K860">
        <v>55.279998999999997</v>
      </c>
      <c r="L860">
        <v>96.779999000000004</v>
      </c>
      <c r="M860">
        <v>113.339996</v>
      </c>
      <c r="N860">
        <v>4202.04</v>
      </c>
      <c r="O860">
        <f t="shared" si="79"/>
        <v>2021</v>
      </c>
      <c r="P860">
        <f t="shared" si="80"/>
        <v>6</v>
      </c>
      <c r="Q860">
        <f t="shared" si="81"/>
        <v>1</v>
      </c>
      <c r="R860">
        <f>B860</f>
        <v>124.279999</v>
      </c>
      <c r="S860">
        <f t="shared" ref="S860:AB860" si="83">C860</f>
        <v>289.83999599999999</v>
      </c>
      <c r="T860">
        <f t="shared" si="83"/>
        <v>60.459999000000003</v>
      </c>
      <c r="U860">
        <f t="shared" si="83"/>
        <v>141.66000399999999</v>
      </c>
      <c r="V860">
        <f t="shared" si="83"/>
        <v>42.919998</v>
      </c>
      <c r="W860">
        <f t="shared" si="83"/>
        <v>178.83999600000001</v>
      </c>
      <c r="X860">
        <f t="shared" si="83"/>
        <v>160.93249499999999</v>
      </c>
      <c r="Y860">
        <f t="shared" si="83"/>
        <v>166.050003</v>
      </c>
      <c r="Z860">
        <f t="shared" si="83"/>
        <v>316.30999800000001</v>
      </c>
      <c r="AA860">
        <f t="shared" si="83"/>
        <v>55.279998999999997</v>
      </c>
      <c r="AB860">
        <f t="shared" si="83"/>
        <v>96.779999000000004</v>
      </c>
      <c r="AC860">
        <f>M860</f>
        <v>113.339996</v>
      </c>
      <c r="AD860">
        <f>N860</f>
        <v>4202.04</v>
      </c>
    </row>
    <row r="861" spans="1:30" hidden="1" x14ac:dyDescent="0.3">
      <c r="A861" s="1">
        <v>44349</v>
      </c>
      <c r="B861">
        <v>125.05999799999999</v>
      </c>
      <c r="C861">
        <v>290.01998900000001</v>
      </c>
      <c r="D861">
        <v>60.939999</v>
      </c>
      <c r="E861">
        <v>141.35000600000001</v>
      </c>
      <c r="F861">
        <v>42.939999</v>
      </c>
      <c r="G861">
        <v>177</v>
      </c>
      <c r="H861">
        <v>161.69949299999999</v>
      </c>
      <c r="I861">
        <v>166.05999800000001</v>
      </c>
      <c r="J861">
        <v>313.23001099999999</v>
      </c>
      <c r="K861">
        <v>55.5</v>
      </c>
      <c r="L861">
        <v>96.809997999999993</v>
      </c>
      <c r="M861">
        <v>113</v>
      </c>
      <c r="N861">
        <v>4208.12</v>
      </c>
      <c r="O861">
        <f t="shared" si="79"/>
        <v>2021</v>
      </c>
      <c r="P861">
        <f t="shared" si="80"/>
        <v>6</v>
      </c>
      <c r="Q861">
        <f t="shared" si="81"/>
        <v>2</v>
      </c>
    </row>
    <row r="862" spans="1:30" hidden="1" x14ac:dyDescent="0.3">
      <c r="A862" s="1">
        <v>44350</v>
      </c>
      <c r="B862">
        <v>123.540001</v>
      </c>
      <c r="C862">
        <v>291.97000100000002</v>
      </c>
      <c r="D862">
        <v>61.18</v>
      </c>
      <c r="E862">
        <v>141.60000600000001</v>
      </c>
      <c r="F862">
        <v>43.25</v>
      </c>
      <c r="G862">
        <v>176.240005</v>
      </c>
      <c r="H862">
        <v>159.350494</v>
      </c>
      <c r="I862">
        <v>166.16999799999999</v>
      </c>
      <c r="J862">
        <v>311.42999300000002</v>
      </c>
      <c r="K862">
        <v>55.639999000000003</v>
      </c>
      <c r="L862">
        <v>97.370002999999997</v>
      </c>
      <c r="M862">
        <v>111.120003</v>
      </c>
      <c r="N862">
        <v>4192.8500000000004</v>
      </c>
      <c r="O862">
        <f t="shared" si="79"/>
        <v>2021</v>
      </c>
      <c r="P862">
        <f t="shared" si="80"/>
        <v>6</v>
      </c>
      <c r="Q862">
        <f t="shared" si="81"/>
        <v>3</v>
      </c>
    </row>
    <row r="863" spans="1:30" hidden="1" x14ac:dyDescent="0.3">
      <c r="A863" s="1">
        <v>44351</v>
      </c>
      <c r="B863">
        <v>125.889999</v>
      </c>
      <c r="C863">
        <v>292.51998900000001</v>
      </c>
      <c r="D863">
        <v>61.450001</v>
      </c>
      <c r="E863">
        <v>141.85000600000001</v>
      </c>
      <c r="F863">
        <v>43.27</v>
      </c>
      <c r="G863">
        <v>177.179993</v>
      </c>
      <c r="H863">
        <v>160.31100499999999</v>
      </c>
      <c r="I863">
        <v>166.44000199999999</v>
      </c>
      <c r="J863">
        <v>311.01001000000002</v>
      </c>
      <c r="K863">
        <v>56.240001999999997</v>
      </c>
      <c r="L863">
        <v>97.900002000000001</v>
      </c>
      <c r="M863">
        <v>111.989998</v>
      </c>
      <c r="N863">
        <v>4229.8900000000003</v>
      </c>
      <c r="O863">
        <f t="shared" si="79"/>
        <v>2021</v>
      </c>
      <c r="P863">
        <f t="shared" si="80"/>
        <v>6</v>
      </c>
      <c r="Q863">
        <f t="shared" si="81"/>
        <v>4</v>
      </c>
    </row>
    <row r="864" spans="1:30" hidden="1" x14ac:dyDescent="0.3">
      <c r="A864" s="1">
        <v>44354</v>
      </c>
      <c r="B864">
        <v>125.900002</v>
      </c>
      <c r="C864">
        <v>289.459991</v>
      </c>
      <c r="D864">
        <v>61.049999</v>
      </c>
      <c r="E864">
        <v>140.89999399999999</v>
      </c>
      <c r="F864">
        <v>43.119999</v>
      </c>
      <c r="G864">
        <v>176.990005</v>
      </c>
      <c r="H864">
        <v>159.900497</v>
      </c>
      <c r="I864">
        <v>165.66000399999999</v>
      </c>
      <c r="J864">
        <v>309.959991</v>
      </c>
      <c r="K864">
        <v>56.040000999999997</v>
      </c>
      <c r="L864">
        <v>98.559997999999993</v>
      </c>
      <c r="M864">
        <v>111.33000199999999</v>
      </c>
      <c r="N864">
        <v>4226.5200000000004</v>
      </c>
      <c r="O864">
        <f t="shared" si="79"/>
        <v>2021</v>
      </c>
      <c r="P864">
        <f t="shared" si="80"/>
        <v>6</v>
      </c>
      <c r="Q864">
        <f t="shared" si="81"/>
        <v>7</v>
      </c>
    </row>
    <row r="865" spans="1:17" hidden="1" x14ac:dyDescent="0.3">
      <c r="A865" s="1">
        <v>44355</v>
      </c>
      <c r="B865">
        <v>126.739998</v>
      </c>
      <c r="C865">
        <v>289.19000199999999</v>
      </c>
      <c r="D865">
        <v>62.130001</v>
      </c>
      <c r="E865">
        <v>139.83000200000001</v>
      </c>
      <c r="F865">
        <v>42.880001</v>
      </c>
      <c r="G865">
        <v>176.33000200000001</v>
      </c>
      <c r="H865">
        <v>163.20550499999999</v>
      </c>
      <c r="I865">
        <v>165</v>
      </c>
      <c r="J865">
        <v>310.89999399999999</v>
      </c>
      <c r="K865">
        <v>55.650002000000001</v>
      </c>
      <c r="L865">
        <v>96.400002000000001</v>
      </c>
      <c r="M865">
        <v>111.519997</v>
      </c>
      <c r="N865">
        <v>4227.26</v>
      </c>
      <c r="O865">
        <f t="shared" si="79"/>
        <v>2021</v>
      </c>
      <c r="P865">
        <f t="shared" si="80"/>
        <v>6</v>
      </c>
      <c r="Q865">
        <f t="shared" si="81"/>
        <v>8</v>
      </c>
    </row>
    <row r="866" spans="1:17" hidden="1" x14ac:dyDescent="0.3">
      <c r="A866" s="1">
        <v>44356</v>
      </c>
      <c r="B866">
        <v>127.129997</v>
      </c>
      <c r="C866">
        <v>288.57998700000002</v>
      </c>
      <c r="D866">
        <v>62.650002000000001</v>
      </c>
      <c r="E866">
        <v>139.08000200000001</v>
      </c>
      <c r="F866">
        <v>42.32</v>
      </c>
      <c r="G866">
        <v>176.03999300000001</v>
      </c>
      <c r="H866">
        <v>164.05749499999999</v>
      </c>
      <c r="I866">
        <v>162.94000199999999</v>
      </c>
      <c r="J866">
        <v>307.33999599999999</v>
      </c>
      <c r="K866">
        <v>55.48</v>
      </c>
      <c r="L866">
        <v>96.75</v>
      </c>
      <c r="M866">
        <v>111.389999</v>
      </c>
      <c r="N866">
        <v>4219.55</v>
      </c>
      <c r="O866">
        <f t="shared" si="79"/>
        <v>2021</v>
      </c>
      <c r="P866">
        <f t="shared" si="80"/>
        <v>6</v>
      </c>
      <c r="Q866">
        <f t="shared" si="81"/>
        <v>9</v>
      </c>
    </row>
    <row r="867" spans="1:17" hidden="1" x14ac:dyDescent="0.3">
      <c r="A867" s="1">
        <v>44357</v>
      </c>
      <c r="B867">
        <v>126.110001</v>
      </c>
      <c r="C867">
        <v>284.91000400000001</v>
      </c>
      <c r="D867">
        <v>62.75</v>
      </c>
      <c r="E867">
        <v>139.88000500000001</v>
      </c>
      <c r="F867">
        <v>41.689999</v>
      </c>
      <c r="G867">
        <v>176.570007</v>
      </c>
      <c r="H867">
        <v>167.48249799999999</v>
      </c>
      <c r="I867">
        <v>160.39999399999999</v>
      </c>
      <c r="J867">
        <v>308.30999800000001</v>
      </c>
      <c r="K867">
        <v>55.91</v>
      </c>
      <c r="L867">
        <v>97.550003000000004</v>
      </c>
      <c r="M867">
        <v>112.209999</v>
      </c>
      <c r="N867">
        <v>4239.18</v>
      </c>
      <c r="O867">
        <f t="shared" si="79"/>
        <v>2021</v>
      </c>
      <c r="P867">
        <f t="shared" si="80"/>
        <v>6</v>
      </c>
      <c r="Q867">
        <f t="shared" si="81"/>
        <v>10</v>
      </c>
    </row>
    <row r="868" spans="1:17" hidden="1" x14ac:dyDescent="0.3">
      <c r="A868" s="1">
        <v>44358</v>
      </c>
      <c r="B868">
        <v>127.349998</v>
      </c>
      <c r="C868">
        <v>286.82000699999998</v>
      </c>
      <c r="D868">
        <v>62.169998</v>
      </c>
      <c r="E868">
        <v>140.75</v>
      </c>
      <c r="F868">
        <v>41.860000999999997</v>
      </c>
      <c r="G868">
        <v>177.38000500000001</v>
      </c>
      <c r="H868">
        <v>167.34150700000001</v>
      </c>
      <c r="I868">
        <v>160.28999300000001</v>
      </c>
      <c r="J868">
        <v>310.76998900000001</v>
      </c>
      <c r="K868">
        <v>56.16</v>
      </c>
      <c r="L868">
        <v>98.839995999999999</v>
      </c>
      <c r="M868">
        <v>112.55999799999999</v>
      </c>
      <c r="N868">
        <v>4247.4399999999996</v>
      </c>
      <c r="O868">
        <f t="shared" si="79"/>
        <v>2021</v>
      </c>
      <c r="P868">
        <f t="shared" si="80"/>
        <v>6</v>
      </c>
      <c r="Q868">
        <f t="shared" si="81"/>
        <v>11</v>
      </c>
    </row>
    <row r="869" spans="1:17" hidden="1" x14ac:dyDescent="0.3">
      <c r="A869" s="1">
        <v>44361</v>
      </c>
      <c r="B869">
        <v>130.479996</v>
      </c>
      <c r="C869">
        <v>283.52999899999998</v>
      </c>
      <c r="D869">
        <v>62.07</v>
      </c>
      <c r="E869">
        <v>140.55999800000001</v>
      </c>
      <c r="F869">
        <v>41.360000999999997</v>
      </c>
      <c r="G869">
        <v>178.179993</v>
      </c>
      <c r="H869">
        <v>169.19349700000001</v>
      </c>
      <c r="I869">
        <v>157.570007</v>
      </c>
      <c r="J869">
        <v>309.32000699999998</v>
      </c>
      <c r="K869">
        <v>55.549999</v>
      </c>
      <c r="L869">
        <v>100.5</v>
      </c>
      <c r="M869">
        <v>112.449997</v>
      </c>
      <c r="N869">
        <v>4255.1499999999996</v>
      </c>
      <c r="O869">
        <f t="shared" si="79"/>
        <v>2021</v>
      </c>
      <c r="P869">
        <f t="shared" si="80"/>
        <v>6</v>
      </c>
      <c r="Q869">
        <f t="shared" si="81"/>
        <v>14</v>
      </c>
    </row>
    <row r="870" spans="1:17" hidden="1" x14ac:dyDescent="0.3">
      <c r="A870" s="1">
        <v>44362</v>
      </c>
      <c r="B870">
        <v>129.63999899999999</v>
      </c>
      <c r="C870">
        <v>283.94000199999999</v>
      </c>
      <c r="D870">
        <v>64.330001999999993</v>
      </c>
      <c r="E870">
        <v>140</v>
      </c>
      <c r="F870">
        <v>41.389999000000003</v>
      </c>
      <c r="G870">
        <v>175.86000100000001</v>
      </c>
      <c r="H870">
        <v>169.15649400000001</v>
      </c>
      <c r="I870">
        <v>155.179993</v>
      </c>
      <c r="J870">
        <v>306.45001200000002</v>
      </c>
      <c r="K870">
        <v>55.41</v>
      </c>
      <c r="L870">
        <v>100.459999</v>
      </c>
      <c r="M870">
        <v>111.889999</v>
      </c>
      <c r="N870">
        <v>4246.59</v>
      </c>
      <c r="O870">
        <f t="shared" si="79"/>
        <v>2021</v>
      </c>
      <c r="P870">
        <f t="shared" si="80"/>
        <v>6</v>
      </c>
      <c r="Q870">
        <f t="shared" si="81"/>
        <v>15</v>
      </c>
    </row>
    <row r="871" spans="1:17" hidden="1" x14ac:dyDescent="0.3">
      <c r="A871" s="1">
        <v>44363</v>
      </c>
      <c r="B871">
        <v>130.14999399999999</v>
      </c>
      <c r="C871">
        <v>283.10998499999999</v>
      </c>
      <c r="D871">
        <v>64.099997999999999</v>
      </c>
      <c r="E871">
        <v>137.14999399999999</v>
      </c>
      <c r="F871">
        <v>41.619999</v>
      </c>
      <c r="G871">
        <v>174.66000399999999</v>
      </c>
      <c r="H871">
        <v>170.762497</v>
      </c>
      <c r="I871">
        <v>156.270004</v>
      </c>
      <c r="J871">
        <v>302.77999899999998</v>
      </c>
      <c r="K871">
        <v>54.669998</v>
      </c>
      <c r="L871">
        <v>99.919998000000007</v>
      </c>
      <c r="M871">
        <v>111.360001</v>
      </c>
      <c r="N871">
        <v>4223.7</v>
      </c>
      <c r="O871">
        <f t="shared" si="79"/>
        <v>2021</v>
      </c>
      <c r="P871">
        <f t="shared" si="80"/>
        <v>6</v>
      </c>
      <c r="Q871">
        <f t="shared" si="81"/>
        <v>16</v>
      </c>
    </row>
    <row r="872" spans="1:17" hidden="1" x14ac:dyDescent="0.3">
      <c r="A872" s="1">
        <v>44364</v>
      </c>
      <c r="B872">
        <v>131.78999300000001</v>
      </c>
      <c r="C872">
        <v>278.69000199999999</v>
      </c>
      <c r="D872">
        <v>61.990001999999997</v>
      </c>
      <c r="E872">
        <v>137.720001</v>
      </c>
      <c r="F872">
        <v>39.799999</v>
      </c>
      <c r="G872">
        <v>174.64999399999999</v>
      </c>
      <c r="H872">
        <v>174.462006</v>
      </c>
      <c r="I872">
        <v>151.759995</v>
      </c>
      <c r="J872">
        <v>303.11999500000002</v>
      </c>
      <c r="K872">
        <v>54.950001</v>
      </c>
      <c r="L872">
        <v>100</v>
      </c>
      <c r="M872">
        <v>111.389999</v>
      </c>
      <c r="N872">
        <v>4221.8599999999997</v>
      </c>
      <c r="O872">
        <f t="shared" si="79"/>
        <v>2021</v>
      </c>
      <c r="P872">
        <f t="shared" si="80"/>
        <v>6</v>
      </c>
      <c r="Q872">
        <f t="shared" si="81"/>
        <v>17</v>
      </c>
    </row>
    <row r="873" spans="1:17" hidden="1" x14ac:dyDescent="0.3">
      <c r="A873" s="1">
        <v>44365</v>
      </c>
      <c r="B873">
        <v>130.46000699999999</v>
      </c>
      <c r="C873">
        <v>274.040009</v>
      </c>
      <c r="D873">
        <v>60.400002000000001</v>
      </c>
      <c r="E873">
        <v>135.16999799999999</v>
      </c>
      <c r="F873">
        <v>38.779998999999997</v>
      </c>
      <c r="G873">
        <v>172.41999799999999</v>
      </c>
      <c r="H873">
        <v>174.345001</v>
      </c>
      <c r="I873">
        <v>147.91999799999999</v>
      </c>
      <c r="J873">
        <v>302.60998499999999</v>
      </c>
      <c r="K873">
        <v>53.77</v>
      </c>
      <c r="L873">
        <v>99.5</v>
      </c>
      <c r="M873">
        <v>109.699997</v>
      </c>
      <c r="N873">
        <v>4166.45</v>
      </c>
      <c r="O873">
        <f t="shared" si="79"/>
        <v>2021</v>
      </c>
      <c r="P873">
        <f t="shared" si="80"/>
        <v>6</v>
      </c>
      <c r="Q873">
        <f t="shared" si="81"/>
        <v>18</v>
      </c>
    </row>
    <row r="874" spans="1:17" hidden="1" x14ac:dyDescent="0.3">
      <c r="A874" s="1">
        <v>44368</v>
      </c>
      <c r="B874">
        <v>132.300003</v>
      </c>
      <c r="C874">
        <v>277.10000600000001</v>
      </c>
      <c r="D874">
        <v>62.59</v>
      </c>
      <c r="E874">
        <v>136.39999399999999</v>
      </c>
      <c r="F874">
        <v>39.75</v>
      </c>
      <c r="G874">
        <v>173.970001</v>
      </c>
      <c r="H874">
        <v>172.69799800000001</v>
      </c>
      <c r="I874">
        <v>150.429993</v>
      </c>
      <c r="J874">
        <v>307.60000600000001</v>
      </c>
      <c r="K874">
        <v>54.360000999999997</v>
      </c>
      <c r="L874">
        <v>100.160004</v>
      </c>
      <c r="M874">
        <v>110.970001</v>
      </c>
      <c r="N874">
        <v>4224.79</v>
      </c>
      <c r="O874">
        <f t="shared" si="79"/>
        <v>2021</v>
      </c>
      <c r="P874">
        <f t="shared" si="80"/>
        <v>6</v>
      </c>
      <c r="Q874">
        <f t="shared" si="81"/>
        <v>21</v>
      </c>
    </row>
    <row r="875" spans="1:17" hidden="1" x14ac:dyDescent="0.3">
      <c r="A875" s="1">
        <v>44369</v>
      </c>
      <c r="B875">
        <v>133.979996</v>
      </c>
      <c r="C875">
        <v>276.92001299999998</v>
      </c>
      <c r="D875">
        <v>63.790000999999997</v>
      </c>
      <c r="E875">
        <v>137.029999</v>
      </c>
      <c r="F875">
        <v>39.970001000000003</v>
      </c>
      <c r="G875">
        <v>173.5</v>
      </c>
      <c r="H875">
        <v>175.27200300000001</v>
      </c>
      <c r="I875">
        <v>150.21000699999999</v>
      </c>
      <c r="J875">
        <v>312.709991</v>
      </c>
      <c r="K875">
        <v>54.560001</v>
      </c>
      <c r="L875">
        <v>100</v>
      </c>
      <c r="M875">
        <v>111.849998</v>
      </c>
      <c r="N875">
        <v>4246.4399999999996</v>
      </c>
      <c r="O875">
        <f t="shared" si="79"/>
        <v>2021</v>
      </c>
      <c r="P875">
        <f t="shared" si="80"/>
        <v>6</v>
      </c>
      <c r="Q875">
        <f t="shared" si="81"/>
        <v>22</v>
      </c>
    </row>
    <row r="876" spans="1:17" hidden="1" x14ac:dyDescent="0.3">
      <c r="A876" s="1">
        <v>44370</v>
      </c>
      <c r="B876">
        <v>133.699997</v>
      </c>
      <c r="C876">
        <v>274.66000400000001</v>
      </c>
      <c r="D876">
        <v>64.260002</v>
      </c>
      <c r="E876">
        <v>135.96000699999999</v>
      </c>
      <c r="F876">
        <v>40.200001</v>
      </c>
      <c r="G876">
        <v>175.33000200000001</v>
      </c>
      <c r="H876">
        <v>175.19099399999999</v>
      </c>
      <c r="I876">
        <v>151.11999499999999</v>
      </c>
      <c r="J876">
        <v>311.67001299999998</v>
      </c>
      <c r="K876">
        <v>54.119999</v>
      </c>
      <c r="L876">
        <v>100.050003</v>
      </c>
      <c r="M876">
        <v>111.55999799999999</v>
      </c>
      <c r="N876">
        <v>4241.84</v>
      </c>
      <c r="O876">
        <f t="shared" si="79"/>
        <v>2021</v>
      </c>
      <c r="P876">
        <f t="shared" si="80"/>
        <v>6</v>
      </c>
      <c r="Q876">
        <f t="shared" si="81"/>
        <v>23</v>
      </c>
    </row>
    <row r="877" spans="1:17" hidden="1" x14ac:dyDescent="0.3">
      <c r="A877" s="1">
        <v>44371</v>
      </c>
      <c r="B877">
        <v>133.41000399999999</v>
      </c>
      <c r="C877">
        <v>275.48998999999998</v>
      </c>
      <c r="D877">
        <v>64.519997000000004</v>
      </c>
      <c r="E877">
        <v>136.91000399999999</v>
      </c>
      <c r="F877">
        <v>40.830002</v>
      </c>
      <c r="G877">
        <v>177.929993</v>
      </c>
      <c r="H877">
        <v>172.45399499999999</v>
      </c>
      <c r="I877">
        <v>152.509995</v>
      </c>
      <c r="J877">
        <v>311.83999599999999</v>
      </c>
      <c r="K877">
        <v>54.389999000000003</v>
      </c>
      <c r="L877">
        <v>99.029999000000004</v>
      </c>
      <c r="M877">
        <v>111.989998</v>
      </c>
      <c r="N877">
        <v>4266.49</v>
      </c>
      <c r="O877">
        <f t="shared" si="79"/>
        <v>2021</v>
      </c>
      <c r="P877">
        <f t="shared" si="80"/>
        <v>6</v>
      </c>
      <c r="Q877">
        <f t="shared" si="81"/>
        <v>24</v>
      </c>
    </row>
    <row r="878" spans="1:17" hidden="1" x14ac:dyDescent="0.3">
      <c r="A878" s="1">
        <v>44372</v>
      </c>
      <c r="B878">
        <v>133.11000100000001</v>
      </c>
      <c r="C878">
        <v>278.38000499999998</v>
      </c>
      <c r="D878">
        <v>64.660004000000001</v>
      </c>
      <c r="E878">
        <v>138.529999</v>
      </c>
      <c r="F878">
        <v>41.619999</v>
      </c>
      <c r="G878">
        <v>178.35000600000001</v>
      </c>
      <c r="H878">
        <v>170.07299800000001</v>
      </c>
      <c r="I878">
        <v>154.050003</v>
      </c>
      <c r="J878">
        <v>313.63000499999998</v>
      </c>
      <c r="K878">
        <v>54.32</v>
      </c>
      <c r="L878">
        <v>99.040001000000004</v>
      </c>
      <c r="M878">
        <v>113.040001</v>
      </c>
      <c r="N878">
        <v>4280.7</v>
      </c>
      <c r="O878">
        <f t="shared" si="79"/>
        <v>2021</v>
      </c>
      <c r="P878">
        <f t="shared" si="80"/>
        <v>6</v>
      </c>
      <c r="Q878">
        <f t="shared" si="81"/>
        <v>25</v>
      </c>
    </row>
    <row r="879" spans="1:17" hidden="1" x14ac:dyDescent="0.3">
      <c r="A879" s="1">
        <v>44375</v>
      </c>
      <c r="B879">
        <v>134.779999</v>
      </c>
      <c r="C879">
        <v>276.60998499999999</v>
      </c>
      <c r="D879">
        <v>63.009998000000003</v>
      </c>
      <c r="E879">
        <v>138.10000600000001</v>
      </c>
      <c r="F879">
        <v>41.560001</v>
      </c>
      <c r="G879">
        <v>176.570007</v>
      </c>
      <c r="H879">
        <v>172.19450399999999</v>
      </c>
      <c r="I879">
        <v>154.33000200000001</v>
      </c>
      <c r="J879">
        <v>314.27999899999998</v>
      </c>
      <c r="K879">
        <v>54.259998000000003</v>
      </c>
      <c r="L879">
        <v>98.669998000000007</v>
      </c>
      <c r="M879">
        <v>112.239998</v>
      </c>
      <c r="N879">
        <v>4290.6099999999997</v>
      </c>
      <c r="O879">
        <f t="shared" si="79"/>
        <v>2021</v>
      </c>
      <c r="P879">
        <f t="shared" si="80"/>
        <v>6</v>
      </c>
      <c r="Q879">
        <f t="shared" si="81"/>
        <v>28</v>
      </c>
    </row>
    <row r="880" spans="1:17" hidden="1" x14ac:dyDescent="0.3">
      <c r="A880" s="1">
        <v>44376</v>
      </c>
      <c r="B880">
        <v>136.33000200000001</v>
      </c>
      <c r="C880">
        <v>276.209991</v>
      </c>
      <c r="D880">
        <v>62.619999</v>
      </c>
      <c r="E880">
        <v>137.300003</v>
      </c>
      <c r="F880">
        <v>40.889999000000003</v>
      </c>
      <c r="G880">
        <v>173.929993</v>
      </c>
      <c r="H880">
        <v>172.40699799999999</v>
      </c>
      <c r="I880">
        <v>154.13999899999999</v>
      </c>
      <c r="J880">
        <v>318.23998999999998</v>
      </c>
      <c r="K880">
        <v>53.860000999999997</v>
      </c>
      <c r="L880">
        <v>97.940002000000007</v>
      </c>
      <c r="M880">
        <v>112.269997</v>
      </c>
      <c r="N880">
        <v>4291.8</v>
      </c>
      <c r="O880">
        <f t="shared" si="79"/>
        <v>2021</v>
      </c>
      <c r="P880">
        <f t="shared" si="80"/>
        <v>6</v>
      </c>
      <c r="Q880">
        <f t="shared" si="81"/>
        <v>29</v>
      </c>
    </row>
    <row r="881" spans="1:30" hidden="1" x14ac:dyDescent="0.3">
      <c r="A881" s="1">
        <v>44377</v>
      </c>
      <c r="B881">
        <v>136.96000699999999</v>
      </c>
      <c r="C881">
        <v>277.92001299999998</v>
      </c>
      <c r="D881">
        <v>63.080002</v>
      </c>
      <c r="E881">
        <v>141.020004</v>
      </c>
      <c r="F881">
        <v>41.23</v>
      </c>
      <c r="G881">
        <v>175.770004</v>
      </c>
      <c r="H881">
        <v>172.00799599999999</v>
      </c>
      <c r="I881">
        <v>155.53999300000001</v>
      </c>
      <c r="J881">
        <v>318.89001500000001</v>
      </c>
      <c r="K881">
        <v>54.110000999999997</v>
      </c>
      <c r="L881">
        <v>99.110000999999997</v>
      </c>
      <c r="M881">
        <v>111.80999799999999</v>
      </c>
      <c r="N881">
        <v>4297.5</v>
      </c>
      <c r="O881">
        <f t="shared" si="79"/>
        <v>2021</v>
      </c>
      <c r="P881">
        <f t="shared" si="80"/>
        <v>6</v>
      </c>
      <c r="Q881">
        <f t="shared" si="81"/>
        <v>30</v>
      </c>
    </row>
    <row r="882" spans="1:30" x14ac:dyDescent="0.3">
      <c r="A882" s="1">
        <v>44378</v>
      </c>
      <c r="B882">
        <v>137.270004</v>
      </c>
      <c r="C882">
        <v>280.17001299999998</v>
      </c>
      <c r="D882">
        <v>63.259998000000003</v>
      </c>
      <c r="E882">
        <v>139.320007</v>
      </c>
      <c r="F882">
        <v>41.540000999999997</v>
      </c>
      <c r="G882">
        <v>177.259995</v>
      </c>
      <c r="H882">
        <v>171.64849899999999</v>
      </c>
      <c r="I882">
        <v>157.08000200000001</v>
      </c>
      <c r="J882">
        <v>321.540009</v>
      </c>
      <c r="K882">
        <v>53.959999000000003</v>
      </c>
      <c r="L882">
        <v>99.889999000000003</v>
      </c>
      <c r="M882">
        <v>113.410004</v>
      </c>
      <c r="N882">
        <v>4319.9399999999996</v>
      </c>
      <c r="O882">
        <f t="shared" si="79"/>
        <v>2021</v>
      </c>
      <c r="P882">
        <f t="shared" si="80"/>
        <v>7</v>
      </c>
      <c r="Q882">
        <f t="shared" si="81"/>
        <v>1</v>
      </c>
      <c r="R882">
        <f>B882</f>
        <v>137.270004</v>
      </c>
      <c r="S882">
        <f t="shared" ref="S882:AB882" si="84">C882</f>
        <v>280.17001299999998</v>
      </c>
      <c r="T882">
        <f t="shared" si="84"/>
        <v>63.259998000000003</v>
      </c>
      <c r="U882">
        <f t="shared" si="84"/>
        <v>139.320007</v>
      </c>
      <c r="V882">
        <f t="shared" si="84"/>
        <v>41.540000999999997</v>
      </c>
      <c r="W882">
        <f t="shared" si="84"/>
        <v>177.259995</v>
      </c>
      <c r="X882">
        <f t="shared" si="84"/>
        <v>171.64849899999999</v>
      </c>
      <c r="Y882">
        <f t="shared" si="84"/>
        <v>157.08000200000001</v>
      </c>
      <c r="Z882">
        <f t="shared" si="84"/>
        <v>321.540009</v>
      </c>
      <c r="AA882">
        <f t="shared" si="84"/>
        <v>53.959999000000003</v>
      </c>
      <c r="AB882">
        <f t="shared" si="84"/>
        <v>99.889999000000003</v>
      </c>
      <c r="AC882">
        <f>M882</f>
        <v>113.410004</v>
      </c>
      <c r="AD882">
        <f>N882</f>
        <v>4319.9399999999996</v>
      </c>
    </row>
    <row r="883" spans="1:30" hidden="1" x14ac:dyDescent="0.3">
      <c r="A883" s="1">
        <v>44379</v>
      </c>
      <c r="B883">
        <v>139.96000699999999</v>
      </c>
      <c r="C883">
        <v>279.11999500000002</v>
      </c>
      <c r="D883">
        <v>63.169998</v>
      </c>
      <c r="E883">
        <v>140.11000100000001</v>
      </c>
      <c r="F883">
        <v>41.150002000000001</v>
      </c>
      <c r="G883">
        <v>177.11000100000001</v>
      </c>
      <c r="H883">
        <v>175.54899599999999</v>
      </c>
      <c r="I883">
        <v>156.029999</v>
      </c>
      <c r="J883">
        <v>322.70001200000002</v>
      </c>
      <c r="K883">
        <v>54.18</v>
      </c>
      <c r="L883">
        <v>100.300003</v>
      </c>
      <c r="M883">
        <v>114.970001</v>
      </c>
      <c r="N883">
        <v>4352.34</v>
      </c>
      <c r="O883">
        <f t="shared" si="79"/>
        <v>2021</v>
      </c>
      <c r="P883">
        <f t="shared" si="80"/>
        <v>7</v>
      </c>
      <c r="Q883">
        <f t="shared" si="81"/>
        <v>2</v>
      </c>
    </row>
    <row r="884" spans="1:30" hidden="1" x14ac:dyDescent="0.3">
      <c r="A884" s="1">
        <v>44383</v>
      </c>
      <c r="B884">
        <v>142.020004</v>
      </c>
      <c r="C884">
        <v>277.32000699999998</v>
      </c>
      <c r="D884">
        <v>61.369999</v>
      </c>
      <c r="E884">
        <v>139.94000199999999</v>
      </c>
      <c r="F884">
        <v>40.07</v>
      </c>
      <c r="G884">
        <v>173.69000199999999</v>
      </c>
      <c r="H884">
        <v>183.787003</v>
      </c>
      <c r="I884">
        <v>153.41000399999999</v>
      </c>
      <c r="J884">
        <v>319.26001000000002</v>
      </c>
      <c r="K884">
        <v>53.880001</v>
      </c>
      <c r="L884">
        <v>98.650002000000001</v>
      </c>
      <c r="M884">
        <v>115.730003</v>
      </c>
      <c r="N884">
        <v>4343.54</v>
      </c>
      <c r="O884">
        <f t="shared" si="79"/>
        <v>2021</v>
      </c>
      <c r="P884">
        <f t="shared" si="80"/>
        <v>7</v>
      </c>
      <c r="Q884">
        <f t="shared" si="81"/>
        <v>6</v>
      </c>
    </row>
    <row r="885" spans="1:30" hidden="1" x14ac:dyDescent="0.3">
      <c r="A885" s="1">
        <v>44384</v>
      </c>
      <c r="B885">
        <v>144.570007</v>
      </c>
      <c r="C885">
        <v>279.23998999999998</v>
      </c>
      <c r="D885">
        <v>60.41</v>
      </c>
      <c r="E885">
        <v>139.71000699999999</v>
      </c>
      <c r="F885">
        <v>39.75</v>
      </c>
      <c r="G885">
        <v>172.820007</v>
      </c>
      <c r="H885">
        <v>184.82899499999999</v>
      </c>
      <c r="I885">
        <v>153.58999600000001</v>
      </c>
      <c r="J885">
        <v>323.48001099999999</v>
      </c>
      <c r="K885">
        <v>54.32</v>
      </c>
      <c r="L885">
        <v>98.790001000000004</v>
      </c>
      <c r="M885">
        <v>117.139999</v>
      </c>
      <c r="N885">
        <v>4358.13</v>
      </c>
      <c r="O885">
        <f t="shared" si="79"/>
        <v>2021</v>
      </c>
      <c r="P885">
        <f t="shared" si="80"/>
        <v>7</v>
      </c>
      <c r="Q885">
        <f t="shared" si="81"/>
        <v>7</v>
      </c>
    </row>
    <row r="886" spans="1:30" hidden="1" x14ac:dyDescent="0.3">
      <c r="A886" s="1">
        <v>44385</v>
      </c>
      <c r="B886">
        <v>143.240005</v>
      </c>
      <c r="C886">
        <v>274.10000600000001</v>
      </c>
      <c r="D886">
        <v>60.139999000000003</v>
      </c>
      <c r="E886">
        <v>139.58999600000001</v>
      </c>
      <c r="F886">
        <v>38.779998999999997</v>
      </c>
      <c r="G886">
        <v>172.800003</v>
      </c>
      <c r="H886">
        <v>186.57049599999999</v>
      </c>
      <c r="I886">
        <v>150.94000199999999</v>
      </c>
      <c r="J886">
        <v>318.540009</v>
      </c>
      <c r="K886">
        <v>54.130001</v>
      </c>
      <c r="L886">
        <v>98.370002999999997</v>
      </c>
      <c r="M886">
        <v>115.989998</v>
      </c>
      <c r="N886">
        <v>4320.82</v>
      </c>
      <c r="O886">
        <f t="shared" si="79"/>
        <v>2021</v>
      </c>
      <c r="P886">
        <f t="shared" si="80"/>
        <v>7</v>
      </c>
      <c r="Q886">
        <f t="shared" si="81"/>
        <v>8</v>
      </c>
    </row>
    <row r="887" spans="1:30" hidden="1" x14ac:dyDescent="0.3">
      <c r="A887" s="1">
        <v>44386</v>
      </c>
      <c r="B887">
        <v>145.11000100000001</v>
      </c>
      <c r="C887">
        <v>280.48998999999998</v>
      </c>
      <c r="D887">
        <v>61.23</v>
      </c>
      <c r="E887">
        <v>140.300003</v>
      </c>
      <c r="F887">
        <v>40.040000999999997</v>
      </c>
      <c r="G887">
        <v>177.03999300000001</v>
      </c>
      <c r="H887">
        <v>185.966995</v>
      </c>
      <c r="I887">
        <v>155.770004</v>
      </c>
      <c r="J887">
        <v>322.08999599999999</v>
      </c>
      <c r="K887">
        <v>54.459999000000003</v>
      </c>
      <c r="L887">
        <v>99.400002000000001</v>
      </c>
      <c r="M887">
        <v>117.470001</v>
      </c>
      <c r="N887">
        <v>4369.55</v>
      </c>
      <c r="O887">
        <f t="shared" si="79"/>
        <v>2021</v>
      </c>
      <c r="P887">
        <f t="shared" si="80"/>
        <v>7</v>
      </c>
      <c r="Q887">
        <f t="shared" si="81"/>
        <v>9</v>
      </c>
    </row>
    <row r="888" spans="1:30" hidden="1" x14ac:dyDescent="0.3">
      <c r="A888" s="1">
        <v>44389</v>
      </c>
      <c r="B888">
        <v>144.5</v>
      </c>
      <c r="C888">
        <v>280.10998499999999</v>
      </c>
      <c r="D888">
        <v>61.169998</v>
      </c>
      <c r="E888">
        <v>140.050003</v>
      </c>
      <c r="F888">
        <v>40.630001</v>
      </c>
      <c r="G888">
        <v>184.38000500000001</v>
      </c>
      <c r="H888">
        <v>185.927505</v>
      </c>
      <c r="I888">
        <v>158</v>
      </c>
      <c r="J888">
        <v>321.73998999999998</v>
      </c>
      <c r="K888">
        <v>54.48</v>
      </c>
      <c r="L888">
        <v>98.550003000000004</v>
      </c>
      <c r="M888">
        <v>118.459999</v>
      </c>
      <c r="N888">
        <v>4384.63</v>
      </c>
      <c r="O888">
        <f t="shared" si="79"/>
        <v>2021</v>
      </c>
      <c r="P888">
        <f t="shared" si="80"/>
        <v>7</v>
      </c>
      <c r="Q888">
        <f t="shared" si="81"/>
        <v>12</v>
      </c>
    </row>
    <row r="889" spans="1:30" hidden="1" x14ac:dyDescent="0.3">
      <c r="A889" s="1">
        <v>44390</v>
      </c>
      <c r="B889">
        <v>145.63999899999999</v>
      </c>
      <c r="C889">
        <v>279.209991</v>
      </c>
      <c r="D889">
        <v>60.880001</v>
      </c>
      <c r="E889">
        <v>140.58000200000001</v>
      </c>
      <c r="F889">
        <v>39.860000999999997</v>
      </c>
      <c r="G889">
        <v>183.64999399999999</v>
      </c>
      <c r="H889">
        <v>183.86799600000001</v>
      </c>
      <c r="I889">
        <v>155.64999399999999</v>
      </c>
      <c r="J889">
        <v>317.04998799999998</v>
      </c>
      <c r="K889">
        <v>55.02</v>
      </c>
      <c r="L889">
        <v>97.709998999999996</v>
      </c>
      <c r="M889">
        <v>119.550003</v>
      </c>
      <c r="N889">
        <v>4369.21</v>
      </c>
      <c r="O889">
        <f t="shared" si="79"/>
        <v>2021</v>
      </c>
      <c r="P889">
        <f t="shared" si="80"/>
        <v>7</v>
      </c>
      <c r="Q889">
        <f t="shared" si="81"/>
        <v>13</v>
      </c>
    </row>
    <row r="890" spans="1:30" hidden="1" x14ac:dyDescent="0.3">
      <c r="A890" s="1">
        <v>44391</v>
      </c>
      <c r="B890">
        <v>149.14999399999999</v>
      </c>
      <c r="C890">
        <v>278.30999800000001</v>
      </c>
      <c r="D890">
        <v>59.529998999999997</v>
      </c>
      <c r="E890">
        <v>141.550003</v>
      </c>
      <c r="F890">
        <v>38.860000999999997</v>
      </c>
      <c r="G890">
        <v>183.41999799999999</v>
      </c>
      <c r="H890">
        <v>184.084</v>
      </c>
      <c r="I890">
        <v>155.11999499999999</v>
      </c>
      <c r="J890">
        <v>319.22000100000002</v>
      </c>
      <c r="K890">
        <v>56.259998000000003</v>
      </c>
      <c r="L890">
        <v>99.559997999999993</v>
      </c>
      <c r="M890">
        <v>119.800003</v>
      </c>
      <c r="N890">
        <v>4374.3</v>
      </c>
      <c r="O890">
        <f t="shared" si="79"/>
        <v>2021</v>
      </c>
      <c r="P890">
        <f t="shared" si="80"/>
        <v>7</v>
      </c>
      <c r="Q890">
        <f t="shared" si="81"/>
        <v>14</v>
      </c>
    </row>
    <row r="891" spans="1:30" hidden="1" x14ac:dyDescent="0.3">
      <c r="A891" s="1">
        <v>44392</v>
      </c>
      <c r="B891">
        <v>148.479996</v>
      </c>
      <c r="C891">
        <v>279.72000100000002</v>
      </c>
      <c r="D891">
        <v>58.950001</v>
      </c>
      <c r="E891">
        <v>141.66000399999999</v>
      </c>
      <c r="F891">
        <v>38.830002</v>
      </c>
      <c r="G891">
        <v>184.14999399999999</v>
      </c>
      <c r="H891">
        <v>181.55999800000001</v>
      </c>
      <c r="I891">
        <v>155.46000699999999</v>
      </c>
      <c r="J891">
        <v>322.709991</v>
      </c>
      <c r="K891">
        <v>56.439999</v>
      </c>
      <c r="L891">
        <v>99.309997999999993</v>
      </c>
      <c r="M891">
        <v>118.970001</v>
      </c>
      <c r="N891">
        <v>4360.03</v>
      </c>
      <c r="O891">
        <f t="shared" si="79"/>
        <v>2021</v>
      </c>
      <c r="P891">
        <f t="shared" si="80"/>
        <v>7</v>
      </c>
      <c r="Q891">
        <f t="shared" si="81"/>
        <v>15</v>
      </c>
    </row>
    <row r="892" spans="1:30" hidden="1" x14ac:dyDescent="0.3">
      <c r="A892" s="1">
        <v>44393</v>
      </c>
      <c r="B892">
        <v>146.38999899999999</v>
      </c>
      <c r="C892">
        <v>277.89999399999999</v>
      </c>
      <c r="D892">
        <v>57.32</v>
      </c>
      <c r="E892">
        <v>141.55999800000001</v>
      </c>
      <c r="F892">
        <v>37.919998</v>
      </c>
      <c r="G892">
        <v>179.30999800000001</v>
      </c>
      <c r="H892">
        <v>178.68150299999999</v>
      </c>
      <c r="I892">
        <v>151.91000399999999</v>
      </c>
      <c r="J892">
        <v>321.540009</v>
      </c>
      <c r="K892">
        <v>56.400002000000001</v>
      </c>
      <c r="L892">
        <v>98.900002000000001</v>
      </c>
      <c r="M892">
        <v>118.730003</v>
      </c>
      <c r="N892">
        <v>4327.16</v>
      </c>
      <c r="O892">
        <f t="shared" si="79"/>
        <v>2021</v>
      </c>
      <c r="P892">
        <f t="shared" si="80"/>
        <v>7</v>
      </c>
      <c r="Q892">
        <f t="shared" si="81"/>
        <v>16</v>
      </c>
    </row>
    <row r="893" spans="1:30" hidden="1" x14ac:dyDescent="0.3">
      <c r="A893" s="1">
        <v>44396</v>
      </c>
      <c r="B893">
        <v>142.449997</v>
      </c>
      <c r="C893">
        <v>272.66000400000001</v>
      </c>
      <c r="D893">
        <v>55.349997999999999</v>
      </c>
      <c r="E893">
        <v>141.229996</v>
      </c>
      <c r="F893">
        <v>36.93</v>
      </c>
      <c r="G893">
        <v>172.949997</v>
      </c>
      <c r="H893">
        <v>177.47950700000001</v>
      </c>
      <c r="I893">
        <v>146.970001</v>
      </c>
      <c r="J893">
        <v>318.86999500000002</v>
      </c>
      <c r="K893">
        <v>55.73</v>
      </c>
      <c r="L893">
        <v>97.93</v>
      </c>
      <c r="M893">
        <v>115.32</v>
      </c>
      <c r="N893">
        <v>4258.49</v>
      </c>
      <c r="O893">
        <f t="shared" si="79"/>
        <v>2021</v>
      </c>
      <c r="P893">
        <f t="shared" si="80"/>
        <v>7</v>
      </c>
      <c r="Q893">
        <f t="shared" si="81"/>
        <v>19</v>
      </c>
    </row>
    <row r="894" spans="1:30" hidden="1" x14ac:dyDescent="0.3">
      <c r="A894" s="1">
        <v>44397</v>
      </c>
      <c r="B894">
        <v>146.14999399999999</v>
      </c>
      <c r="C894">
        <v>276.89001500000001</v>
      </c>
      <c r="D894">
        <v>55.959999000000003</v>
      </c>
      <c r="E894">
        <v>141.86999499999999</v>
      </c>
      <c r="F894">
        <v>37.689999</v>
      </c>
      <c r="G894">
        <v>176.75</v>
      </c>
      <c r="H894">
        <v>178.65950000000001</v>
      </c>
      <c r="I894">
        <v>149.71000699999999</v>
      </c>
      <c r="J894">
        <v>325.35000600000001</v>
      </c>
      <c r="K894">
        <v>55.830002</v>
      </c>
      <c r="L894">
        <v>94.93</v>
      </c>
      <c r="M894">
        <v>117.41999800000001</v>
      </c>
      <c r="N894">
        <v>4323.0600000000004</v>
      </c>
      <c r="O894">
        <f t="shared" si="79"/>
        <v>2021</v>
      </c>
      <c r="P894">
        <f t="shared" si="80"/>
        <v>7</v>
      </c>
      <c r="Q894">
        <f t="shared" si="81"/>
        <v>20</v>
      </c>
    </row>
    <row r="895" spans="1:30" hidden="1" x14ac:dyDescent="0.3">
      <c r="A895" s="1">
        <v>44398</v>
      </c>
      <c r="B895">
        <v>145.39999399999999</v>
      </c>
      <c r="C895">
        <v>279.88000499999998</v>
      </c>
      <c r="D895">
        <v>57.759998000000003</v>
      </c>
      <c r="E895">
        <v>141.16999799999999</v>
      </c>
      <c r="F895">
        <v>38.459999000000003</v>
      </c>
      <c r="G895">
        <v>176.88999899999999</v>
      </c>
      <c r="H895">
        <v>179.259995</v>
      </c>
      <c r="I895">
        <v>152.86000100000001</v>
      </c>
      <c r="J895">
        <v>326.35998499999999</v>
      </c>
      <c r="K895">
        <v>56.549999</v>
      </c>
      <c r="L895">
        <v>96.540001000000004</v>
      </c>
      <c r="M895">
        <v>119.269997</v>
      </c>
      <c r="N895">
        <v>4358.6899999999996</v>
      </c>
      <c r="O895">
        <f t="shared" si="79"/>
        <v>2021</v>
      </c>
      <c r="P895">
        <f t="shared" si="80"/>
        <v>7</v>
      </c>
      <c r="Q895">
        <f t="shared" si="81"/>
        <v>21</v>
      </c>
    </row>
    <row r="896" spans="1:30" hidden="1" x14ac:dyDescent="0.3">
      <c r="A896" s="1">
        <v>44399</v>
      </c>
      <c r="B896">
        <v>146.800003</v>
      </c>
      <c r="C896">
        <v>277.70001200000002</v>
      </c>
      <c r="D896">
        <v>57.110000999999997</v>
      </c>
      <c r="E896">
        <v>141.270004</v>
      </c>
      <c r="F896">
        <v>37.959999000000003</v>
      </c>
      <c r="G896">
        <v>175.13000500000001</v>
      </c>
      <c r="H896">
        <v>181.90150499999999</v>
      </c>
      <c r="I896">
        <v>150.929993</v>
      </c>
      <c r="J896">
        <v>326.66000400000001</v>
      </c>
      <c r="K896">
        <v>56.470001000000003</v>
      </c>
      <c r="L896">
        <v>97.239998</v>
      </c>
      <c r="M896">
        <v>122.629997</v>
      </c>
      <c r="N896">
        <v>4367.4799999999996</v>
      </c>
      <c r="O896">
        <f t="shared" si="79"/>
        <v>2021</v>
      </c>
      <c r="P896">
        <f t="shared" si="80"/>
        <v>7</v>
      </c>
      <c r="Q896">
        <f t="shared" si="81"/>
        <v>22</v>
      </c>
    </row>
    <row r="897" spans="1:30" hidden="1" x14ac:dyDescent="0.3">
      <c r="A897" s="1">
        <v>44400</v>
      </c>
      <c r="B897">
        <v>148.55999800000001</v>
      </c>
      <c r="C897">
        <v>278.48998999999998</v>
      </c>
      <c r="D897">
        <v>57.040000999999997</v>
      </c>
      <c r="E897">
        <v>142.429993</v>
      </c>
      <c r="F897">
        <v>37.700001</v>
      </c>
      <c r="G897">
        <v>176.13999899999999</v>
      </c>
      <c r="H897">
        <v>182.83200099999999</v>
      </c>
      <c r="I897">
        <v>150.63999899999999</v>
      </c>
      <c r="J897">
        <v>332.83999599999999</v>
      </c>
      <c r="K897">
        <v>57.009998000000003</v>
      </c>
      <c r="L897">
        <v>98.400002000000001</v>
      </c>
      <c r="M897">
        <v>125.970001</v>
      </c>
      <c r="N897">
        <v>4411.79</v>
      </c>
      <c r="O897">
        <f t="shared" si="79"/>
        <v>2021</v>
      </c>
      <c r="P897">
        <f t="shared" si="80"/>
        <v>7</v>
      </c>
      <c r="Q897">
        <f t="shared" si="81"/>
        <v>23</v>
      </c>
    </row>
    <row r="898" spans="1:30" hidden="1" x14ac:dyDescent="0.3">
      <c r="A898" s="1">
        <v>44403</v>
      </c>
      <c r="B898">
        <v>148.990005</v>
      </c>
      <c r="C898">
        <v>278.79998799999998</v>
      </c>
      <c r="D898">
        <v>58.48</v>
      </c>
      <c r="E898">
        <v>142.63000500000001</v>
      </c>
      <c r="F898">
        <v>38.130001</v>
      </c>
      <c r="G898">
        <v>178.740005</v>
      </c>
      <c r="H898">
        <v>184.99099699999999</v>
      </c>
      <c r="I898">
        <v>151.64999399999999</v>
      </c>
      <c r="J898">
        <v>331.17999300000002</v>
      </c>
      <c r="K898">
        <v>57.060001</v>
      </c>
      <c r="L898">
        <v>99.040001000000004</v>
      </c>
      <c r="M898">
        <v>126.05999799999999</v>
      </c>
      <c r="N898">
        <v>4422.3</v>
      </c>
      <c r="O898">
        <f t="shared" si="79"/>
        <v>2021</v>
      </c>
      <c r="P898">
        <f t="shared" si="80"/>
        <v>7</v>
      </c>
      <c r="Q898">
        <f t="shared" si="81"/>
        <v>26</v>
      </c>
    </row>
    <row r="899" spans="1:30" hidden="1" x14ac:dyDescent="0.3">
      <c r="A899" s="1">
        <v>44404</v>
      </c>
      <c r="B899">
        <v>146.770004</v>
      </c>
      <c r="C899">
        <v>280.77999899999998</v>
      </c>
      <c r="D899">
        <v>57.830002</v>
      </c>
      <c r="E899">
        <v>142.63999899999999</v>
      </c>
      <c r="F899">
        <v>37.979999999999997</v>
      </c>
      <c r="G899">
        <v>179.5</v>
      </c>
      <c r="H899">
        <v>181.31950399999999</v>
      </c>
      <c r="I899">
        <v>151.449997</v>
      </c>
      <c r="J899">
        <v>327.26001000000002</v>
      </c>
      <c r="K899">
        <v>57.259998000000003</v>
      </c>
      <c r="L899">
        <v>99.839995999999999</v>
      </c>
      <c r="M899">
        <v>126.029999</v>
      </c>
      <c r="N899">
        <v>4401.46</v>
      </c>
      <c r="O899">
        <f t="shared" ref="O899:O962" si="85">YEAR(A899)</f>
        <v>2021</v>
      </c>
      <c r="P899">
        <f t="shared" ref="P899:P962" si="86">MONTH(A899)</f>
        <v>7</v>
      </c>
      <c r="Q899">
        <f t="shared" ref="Q899:Q962" si="87">DAY(A899)</f>
        <v>27</v>
      </c>
    </row>
    <row r="900" spans="1:30" hidden="1" x14ac:dyDescent="0.3">
      <c r="A900" s="1">
        <v>44405</v>
      </c>
      <c r="B900">
        <v>144.979996</v>
      </c>
      <c r="C900">
        <v>278.10000600000001</v>
      </c>
      <c r="D900">
        <v>58.220001000000003</v>
      </c>
      <c r="E900">
        <v>142.05999800000001</v>
      </c>
      <c r="F900">
        <v>38.130001</v>
      </c>
      <c r="G900">
        <v>179.10000600000001</v>
      </c>
      <c r="H900">
        <v>181.516006</v>
      </c>
      <c r="I900">
        <v>151.699997</v>
      </c>
      <c r="J900">
        <v>325.51998900000001</v>
      </c>
      <c r="K900">
        <v>56.740001999999997</v>
      </c>
      <c r="L900">
        <v>98.940002000000007</v>
      </c>
      <c r="M900">
        <v>122.410004</v>
      </c>
      <c r="N900">
        <v>4400.6400000000003</v>
      </c>
      <c r="O900">
        <f t="shared" si="85"/>
        <v>2021</v>
      </c>
      <c r="P900">
        <f t="shared" si="86"/>
        <v>7</v>
      </c>
      <c r="Q900">
        <f t="shared" si="87"/>
        <v>28</v>
      </c>
    </row>
    <row r="901" spans="1:30" hidden="1" x14ac:dyDescent="0.3">
      <c r="A901" s="1">
        <v>44406</v>
      </c>
      <c r="B901">
        <v>145.63999899999999</v>
      </c>
      <c r="C901">
        <v>279.76001000000002</v>
      </c>
      <c r="D901">
        <v>58.93</v>
      </c>
      <c r="E901">
        <v>142.240005</v>
      </c>
      <c r="F901">
        <v>38.68</v>
      </c>
      <c r="G901">
        <v>178.35000600000001</v>
      </c>
      <c r="H901">
        <v>179.996002</v>
      </c>
      <c r="I901">
        <v>153</v>
      </c>
      <c r="J901">
        <v>327.42999300000002</v>
      </c>
      <c r="K901">
        <v>57.049999</v>
      </c>
      <c r="L901">
        <v>100.290001</v>
      </c>
      <c r="M901">
        <v>122.379997</v>
      </c>
      <c r="N901">
        <v>4419.1499999999996</v>
      </c>
      <c r="O901">
        <f t="shared" si="85"/>
        <v>2021</v>
      </c>
      <c r="P901">
        <f t="shared" si="86"/>
        <v>7</v>
      </c>
      <c r="Q901">
        <f t="shared" si="87"/>
        <v>29</v>
      </c>
    </row>
    <row r="902" spans="1:30" hidden="1" x14ac:dyDescent="0.3">
      <c r="A902" s="1">
        <v>44407</v>
      </c>
      <c r="B902">
        <v>145.86000100000001</v>
      </c>
      <c r="C902">
        <v>278.290009</v>
      </c>
      <c r="D902">
        <v>57.57</v>
      </c>
      <c r="E902">
        <v>142.550003</v>
      </c>
      <c r="F902">
        <v>38.360000999999997</v>
      </c>
      <c r="G902">
        <v>176.020004</v>
      </c>
      <c r="H902">
        <v>166.379501</v>
      </c>
      <c r="I902">
        <v>151.779999</v>
      </c>
      <c r="J902">
        <v>328.19000199999999</v>
      </c>
      <c r="K902">
        <v>57.029998999999997</v>
      </c>
      <c r="L902">
        <v>100.089996</v>
      </c>
      <c r="M902">
        <v>121.43</v>
      </c>
      <c r="N902">
        <v>4395.26</v>
      </c>
      <c r="O902">
        <f t="shared" si="85"/>
        <v>2021</v>
      </c>
      <c r="P902">
        <f t="shared" si="86"/>
        <v>7</v>
      </c>
      <c r="Q902">
        <f t="shared" si="87"/>
        <v>30</v>
      </c>
    </row>
    <row r="903" spans="1:30" x14ac:dyDescent="0.3">
      <c r="A903" s="1">
        <v>44410</v>
      </c>
      <c r="B903">
        <v>145.520004</v>
      </c>
      <c r="C903">
        <v>278.14001500000001</v>
      </c>
      <c r="D903">
        <v>57.580002</v>
      </c>
      <c r="E903">
        <v>142.220001</v>
      </c>
      <c r="F903">
        <v>37.959999000000003</v>
      </c>
      <c r="G903">
        <v>175.550003</v>
      </c>
      <c r="H903">
        <v>166.574005</v>
      </c>
      <c r="I903">
        <v>151.16999799999999</v>
      </c>
      <c r="J903">
        <v>327.22000100000002</v>
      </c>
      <c r="K903">
        <v>56.880001</v>
      </c>
      <c r="L903">
        <v>100.029999</v>
      </c>
      <c r="M903">
        <v>120.370003</v>
      </c>
      <c r="N903">
        <v>4387.16</v>
      </c>
      <c r="O903">
        <f t="shared" si="85"/>
        <v>2021</v>
      </c>
      <c r="P903">
        <f t="shared" si="86"/>
        <v>8</v>
      </c>
      <c r="Q903">
        <f t="shared" si="87"/>
        <v>2</v>
      </c>
      <c r="R903">
        <f>B903</f>
        <v>145.520004</v>
      </c>
      <c r="S903">
        <f t="shared" ref="S903:AB903" si="88">C903</f>
        <v>278.14001500000001</v>
      </c>
      <c r="T903">
        <f t="shared" si="88"/>
        <v>57.580002</v>
      </c>
      <c r="U903">
        <f t="shared" si="88"/>
        <v>142.220001</v>
      </c>
      <c r="V903">
        <f t="shared" si="88"/>
        <v>37.959999000000003</v>
      </c>
      <c r="W903">
        <f t="shared" si="88"/>
        <v>175.550003</v>
      </c>
      <c r="X903">
        <f t="shared" si="88"/>
        <v>166.574005</v>
      </c>
      <c r="Y903">
        <f t="shared" si="88"/>
        <v>151.16999799999999</v>
      </c>
      <c r="Z903">
        <f t="shared" si="88"/>
        <v>327.22000100000002</v>
      </c>
      <c r="AA903">
        <f t="shared" si="88"/>
        <v>56.880001</v>
      </c>
      <c r="AB903">
        <f t="shared" si="88"/>
        <v>100.029999</v>
      </c>
      <c r="AC903">
        <f>M903</f>
        <v>120.370003</v>
      </c>
      <c r="AD903">
        <f>N903</f>
        <v>4387.16</v>
      </c>
    </row>
    <row r="904" spans="1:30" hidden="1" x14ac:dyDescent="0.3">
      <c r="A904" s="1">
        <v>44411</v>
      </c>
      <c r="B904">
        <v>147.36000100000001</v>
      </c>
      <c r="C904">
        <v>281.79998799999998</v>
      </c>
      <c r="D904">
        <v>58.200001</v>
      </c>
      <c r="E904">
        <v>143.820007</v>
      </c>
      <c r="F904">
        <v>38.549999</v>
      </c>
      <c r="G904">
        <v>172.990005</v>
      </c>
      <c r="H904">
        <v>168.31199599999999</v>
      </c>
      <c r="I904">
        <v>152.88999899999999</v>
      </c>
      <c r="J904">
        <v>331.94000199999999</v>
      </c>
      <c r="K904">
        <v>56.919998</v>
      </c>
      <c r="L904">
        <v>100.44000200000001</v>
      </c>
      <c r="M904">
        <v>119.129997</v>
      </c>
      <c r="N904">
        <v>4423.1499999999996</v>
      </c>
      <c r="O904">
        <f t="shared" si="85"/>
        <v>2021</v>
      </c>
      <c r="P904">
        <f t="shared" si="86"/>
        <v>8</v>
      </c>
      <c r="Q904">
        <f t="shared" si="87"/>
        <v>3</v>
      </c>
    </row>
    <row r="905" spans="1:30" hidden="1" x14ac:dyDescent="0.3">
      <c r="A905" s="1">
        <v>44412</v>
      </c>
      <c r="B905">
        <v>146.949997</v>
      </c>
      <c r="C905">
        <v>278.77999899999998</v>
      </c>
      <c r="D905">
        <v>56.84</v>
      </c>
      <c r="E905">
        <v>142.83999600000001</v>
      </c>
      <c r="F905">
        <v>38.270000000000003</v>
      </c>
      <c r="G905">
        <v>172.58000200000001</v>
      </c>
      <c r="H905">
        <v>167.73599200000001</v>
      </c>
      <c r="I905">
        <v>151.240005</v>
      </c>
      <c r="J905">
        <v>330.30999800000001</v>
      </c>
      <c r="K905">
        <v>56.099997999999999</v>
      </c>
      <c r="L905">
        <v>99.489998</v>
      </c>
      <c r="M905">
        <v>118.25</v>
      </c>
      <c r="N905">
        <v>4402.66</v>
      </c>
      <c r="O905">
        <f t="shared" si="85"/>
        <v>2021</v>
      </c>
      <c r="P905">
        <f t="shared" si="86"/>
        <v>8</v>
      </c>
      <c r="Q905">
        <f t="shared" si="87"/>
        <v>4</v>
      </c>
    </row>
    <row r="906" spans="1:30" hidden="1" x14ac:dyDescent="0.3">
      <c r="A906" s="1">
        <v>44413</v>
      </c>
      <c r="B906">
        <v>147.05999800000001</v>
      </c>
      <c r="C906">
        <v>280.209991</v>
      </c>
      <c r="D906">
        <v>57.200001</v>
      </c>
      <c r="E906">
        <v>145.490005</v>
      </c>
      <c r="F906">
        <v>39.020000000000003</v>
      </c>
      <c r="G906">
        <v>176.71000699999999</v>
      </c>
      <c r="H906">
        <v>168.79949999999999</v>
      </c>
      <c r="I906">
        <v>153.14999399999999</v>
      </c>
      <c r="J906">
        <v>333.10998499999999</v>
      </c>
      <c r="K906">
        <v>56.5</v>
      </c>
      <c r="L906">
        <v>99.589995999999999</v>
      </c>
      <c r="M906">
        <v>119.029999</v>
      </c>
      <c r="N906">
        <v>4429.1000000000004</v>
      </c>
      <c r="O906">
        <f t="shared" si="85"/>
        <v>2021</v>
      </c>
      <c r="P906">
        <f t="shared" si="86"/>
        <v>8</v>
      </c>
      <c r="Q906">
        <f t="shared" si="87"/>
        <v>5</v>
      </c>
    </row>
    <row r="907" spans="1:30" hidden="1" x14ac:dyDescent="0.3">
      <c r="A907" s="1">
        <v>44414</v>
      </c>
      <c r="B907">
        <v>146.13999899999999</v>
      </c>
      <c r="C907">
        <v>285.63000499999998</v>
      </c>
      <c r="D907">
        <v>57.860000999999997</v>
      </c>
      <c r="E907">
        <v>145.229996</v>
      </c>
      <c r="F907">
        <v>40.150002000000001</v>
      </c>
      <c r="G907">
        <v>177.13000500000001</v>
      </c>
      <c r="H907">
        <v>167.246994</v>
      </c>
      <c r="I907">
        <v>157.5</v>
      </c>
      <c r="J907">
        <v>329.83999599999999</v>
      </c>
      <c r="K907">
        <v>56.639999000000003</v>
      </c>
      <c r="L907">
        <v>99.209998999999996</v>
      </c>
      <c r="M907">
        <v>119.050003</v>
      </c>
      <c r="N907">
        <v>4436.5200000000004</v>
      </c>
      <c r="O907">
        <f t="shared" si="85"/>
        <v>2021</v>
      </c>
      <c r="P907">
        <f t="shared" si="86"/>
        <v>8</v>
      </c>
      <c r="Q907">
        <f t="shared" si="87"/>
        <v>6</v>
      </c>
    </row>
    <row r="908" spans="1:30" hidden="1" x14ac:dyDescent="0.3">
      <c r="A908" s="1">
        <v>44417</v>
      </c>
      <c r="B908">
        <v>146.08999600000001</v>
      </c>
      <c r="C908">
        <v>287.23001099999999</v>
      </c>
      <c r="D908">
        <v>57.200001</v>
      </c>
      <c r="E908">
        <v>145.58000200000001</v>
      </c>
      <c r="F908">
        <v>40.669998</v>
      </c>
      <c r="G908">
        <v>176.720001</v>
      </c>
      <c r="H908">
        <v>167.09350599999999</v>
      </c>
      <c r="I908">
        <v>157.33000200000001</v>
      </c>
      <c r="J908">
        <v>328.76001000000002</v>
      </c>
      <c r="K908">
        <v>56.650002000000001</v>
      </c>
      <c r="L908">
        <v>99.199996999999996</v>
      </c>
      <c r="M908">
        <v>117.94000200000001</v>
      </c>
      <c r="N908">
        <v>4432.3500000000004</v>
      </c>
      <c r="O908">
        <f t="shared" si="85"/>
        <v>2021</v>
      </c>
      <c r="P908">
        <f t="shared" si="86"/>
        <v>8</v>
      </c>
      <c r="Q908">
        <f t="shared" si="87"/>
        <v>9</v>
      </c>
    </row>
    <row r="909" spans="1:30" hidden="1" x14ac:dyDescent="0.3">
      <c r="A909" s="1">
        <v>44418</v>
      </c>
      <c r="B909">
        <v>145.60000600000001</v>
      </c>
      <c r="C909">
        <v>288.94000199999999</v>
      </c>
      <c r="D909">
        <v>58.18</v>
      </c>
      <c r="E909">
        <v>148.679993</v>
      </c>
      <c r="F909">
        <v>41.43</v>
      </c>
      <c r="G909">
        <v>177.070007</v>
      </c>
      <c r="H909">
        <v>166.033997</v>
      </c>
      <c r="I909">
        <v>159.259995</v>
      </c>
      <c r="J909">
        <v>331.48001099999999</v>
      </c>
      <c r="K909">
        <v>56.799999</v>
      </c>
      <c r="L909">
        <v>99.959998999999996</v>
      </c>
      <c r="M909">
        <v>116.389999</v>
      </c>
      <c r="N909">
        <v>4436.75</v>
      </c>
      <c r="O909">
        <f t="shared" si="85"/>
        <v>2021</v>
      </c>
      <c r="P909">
        <f t="shared" si="86"/>
        <v>8</v>
      </c>
      <c r="Q909">
        <f t="shared" si="87"/>
        <v>10</v>
      </c>
    </row>
    <row r="910" spans="1:30" hidden="1" x14ac:dyDescent="0.3">
      <c r="A910" s="1">
        <v>44419</v>
      </c>
      <c r="B910">
        <v>145.86000100000001</v>
      </c>
      <c r="C910">
        <v>291.27999899999998</v>
      </c>
      <c r="D910">
        <v>58.349997999999999</v>
      </c>
      <c r="E910">
        <v>150.009995</v>
      </c>
      <c r="F910">
        <v>41.950001</v>
      </c>
      <c r="G910">
        <v>178.08999600000001</v>
      </c>
      <c r="H910">
        <v>164.60549900000001</v>
      </c>
      <c r="I910">
        <v>161.16000399999999</v>
      </c>
      <c r="J910">
        <v>337</v>
      </c>
      <c r="K910">
        <v>56.73</v>
      </c>
      <c r="L910">
        <v>99.760002</v>
      </c>
      <c r="M910">
        <v>116.5</v>
      </c>
      <c r="N910">
        <v>4442.41</v>
      </c>
      <c r="O910">
        <f t="shared" si="85"/>
        <v>2021</v>
      </c>
      <c r="P910">
        <f t="shared" si="86"/>
        <v>8</v>
      </c>
      <c r="Q910">
        <f t="shared" si="87"/>
        <v>11</v>
      </c>
    </row>
    <row r="911" spans="1:30" hidden="1" x14ac:dyDescent="0.3">
      <c r="A911" s="1">
        <v>44420</v>
      </c>
      <c r="B911">
        <v>148.88999899999999</v>
      </c>
      <c r="C911">
        <v>290.23998999999998</v>
      </c>
      <c r="D911">
        <v>57.349997999999999</v>
      </c>
      <c r="E911">
        <v>149.05999800000001</v>
      </c>
      <c r="F911">
        <v>42.150002000000001</v>
      </c>
      <c r="G911">
        <v>179.28999300000001</v>
      </c>
      <c r="H911">
        <v>165.175003</v>
      </c>
      <c r="I911">
        <v>161.78999300000001</v>
      </c>
      <c r="J911">
        <v>334.01998900000001</v>
      </c>
      <c r="K911">
        <v>56.84</v>
      </c>
      <c r="L911">
        <v>100.010002</v>
      </c>
      <c r="M911">
        <v>115.75</v>
      </c>
      <c r="N911">
        <v>4460.83</v>
      </c>
      <c r="O911">
        <f t="shared" si="85"/>
        <v>2021</v>
      </c>
      <c r="P911">
        <f t="shared" si="86"/>
        <v>8</v>
      </c>
      <c r="Q911">
        <f t="shared" si="87"/>
        <v>12</v>
      </c>
    </row>
    <row r="912" spans="1:30" hidden="1" x14ac:dyDescent="0.3">
      <c r="A912" s="1">
        <v>44421</v>
      </c>
      <c r="B912">
        <v>149.10000600000001</v>
      </c>
      <c r="C912">
        <v>287.89001500000001</v>
      </c>
      <c r="D912">
        <v>56.77</v>
      </c>
      <c r="E912">
        <v>149.529999</v>
      </c>
      <c r="F912">
        <v>41.630001</v>
      </c>
      <c r="G912">
        <v>181.08000200000001</v>
      </c>
      <c r="H912">
        <v>164.69850199999999</v>
      </c>
      <c r="I912">
        <v>159.979996</v>
      </c>
      <c r="J912">
        <v>331.32000699999998</v>
      </c>
      <c r="K912">
        <v>57.23</v>
      </c>
      <c r="L912">
        <v>101.589996</v>
      </c>
      <c r="M912">
        <v>116.760002</v>
      </c>
      <c r="N912">
        <v>4468</v>
      </c>
      <c r="O912">
        <f t="shared" si="85"/>
        <v>2021</v>
      </c>
      <c r="P912">
        <f t="shared" si="86"/>
        <v>8</v>
      </c>
      <c r="Q912">
        <f t="shared" si="87"/>
        <v>13</v>
      </c>
    </row>
    <row r="913" spans="1:30" hidden="1" x14ac:dyDescent="0.3">
      <c r="A913" s="1">
        <v>44424</v>
      </c>
      <c r="B913">
        <v>151.11999499999999</v>
      </c>
      <c r="C913">
        <v>289.45001200000002</v>
      </c>
      <c r="D913">
        <v>55.939999</v>
      </c>
      <c r="E913">
        <v>150.75</v>
      </c>
      <c r="F913">
        <v>41.290000999999997</v>
      </c>
      <c r="G913">
        <v>179.08999600000001</v>
      </c>
      <c r="H913">
        <v>164.94949299999999</v>
      </c>
      <c r="I913">
        <v>158.929993</v>
      </c>
      <c r="J913">
        <v>335.04998799999998</v>
      </c>
      <c r="K913">
        <v>57.48</v>
      </c>
      <c r="L913">
        <v>102.389999</v>
      </c>
      <c r="M913">
        <v>117.540001</v>
      </c>
      <c r="N913">
        <v>4479.71</v>
      </c>
      <c r="O913">
        <f t="shared" si="85"/>
        <v>2021</v>
      </c>
      <c r="P913">
        <f t="shared" si="86"/>
        <v>8</v>
      </c>
      <c r="Q913">
        <f t="shared" si="87"/>
        <v>16</v>
      </c>
    </row>
    <row r="914" spans="1:30" hidden="1" x14ac:dyDescent="0.3">
      <c r="A914" s="1">
        <v>44425</v>
      </c>
      <c r="B914">
        <v>150.19000199999999</v>
      </c>
      <c r="C914">
        <v>289.10000600000001</v>
      </c>
      <c r="D914">
        <v>55.560001</v>
      </c>
      <c r="E914">
        <v>150.699997</v>
      </c>
      <c r="F914">
        <v>41.09</v>
      </c>
      <c r="G914">
        <v>175.83000200000001</v>
      </c>
      <c r="H914">
        <v>162.098007</v>
      </c>
      <c r="I914">
        <v>157.009995</v>
      </c>
      <c r="J914">
        <v>320.75</v>
      </c>
      <c r="K914">
        <v>57.279998999999997</v>
      </c>
      <c r="L914">
        <v>102.5</v>
      </c>
      <c r="M914">
        <v>116.57</v>
      </c>
      <c r="N914">
        <v>4448.08</v>
      </c>
      <c r="O914">
        <f t="shared" si="85"/>
        <v>2021</v>
      </c>
      <c r="P914">
        <f t="shared" si="86"/>
        <v>8</v>
      </c>
      <c r="Q914">
        <f t="shared" si="87"/>
        <v>17</v>
      </c>
    </row>
    <row r="915" spans="1:30" hidden="1" x14ac:dyDescent="0.3">
      <c r="A915" s="1">
        <v>44426</v>
      </c>
      <c r="B915">
        <v>146.36000100000001</v>
      </c>
      <c r="C915">
        <v>286.35998499999999</v>
      </c>
      <c r="D915">
        <v>54.389999000000003</v>
      </c>
      <c r="E915">
        <v>149.10000600000001</v>
      </c>
      <c r="F915">
        <v>40.790000999999997</v>
      </c>
      <c r="G915">
        <v>174.740005</v>
      </c>
      <c r="H915">
        <v>160.06100499999999</v>
      </c>
      <c r="I915">
        <v>155.58000200000001</v>
      </c>
      <c r="J915">
        <v>321.54998799999998</v>
      </c>
      <c r="K915">
        <v>56.5</v>
      </c>
      <c r="L915">
        <v>100.949997</v>
      </c>
      <c r="M915">
        <v>115.68</v>
      </c>
      <c r="N915">
        <v>4400.2700000000004</v>
      </c>
      <c r="O915">
        <f t="shared" si="85"/>
        <v>2021</v>
      </c>
      <c r="P915">
        <f t="shared" si="86"/>
        <v>8</v>
      </c>
      <c r="Q915">
        <f t="shared" si="87"/>
        <v>18</v>
      </c>
    </row>
    <row r="916" spans="1:30" hidden="1" x14ac:dyDescent="0.3">
      <c r="A916" s="1">
        <v>44427</v>
      </c>
      <c r="B916">
        <v>146.699997</v>
      </c>
      <c r="C916">
        <v>285.13000499999998</v>
      </c>
      <c r="D916">
        <v>52.73</v>
      </c>
      <c r="E916">
        <v>150.11000100000001</v>
      </c>
      <c r="F916">
        <v>40.189999</v>
      </c>
      <c r="G916">
        <v>173.25</v>
      </c>
      <c r="H916">
        <v>159.387497</v>
      </c>
      <c r="I916">
        <v>154.279999</v>
      </c>
      <c r="J916">
        <v>322.89999399999999</v>
      </c>
      <c r="K916">
        <v>56.860000999999997</v>
      </c>
      <c r="L916">
        <v>101.41999800000001</v>
      </c>
      <c r="M916">
        <v>114.32</v>
      </c>
      <c r="N916">
        <v>4405.8</v>
      </c>
      <c r="O916">
        <f t="shared" si="85"/>
        <v>2021</v>
      </c>
      <c r="P916">
        <f t="shared" si="86"/>
        <v>8</v>
      </c>
      <c r="Q916">
        <f t="shared" si="87"/>
        <v>19</v>
      </c>
    </row>
    <row r="917" spans="1:30" hidden="1" x14ac:dyDescent="0.3">
      <c r="A917" s="1">
        <v>44428</v>
      </c>
      <c r="B917">
        <v>148.19000199999999</v>
      </c>
      <c r="C917">
        <v>285.26998900000001</v>
      </c>
      <c r="D917">
        <v>52.740001999999997</v>
      </c>
      <c r="E917">
        <v>151.449997</v>
      </c>
      <c r="F917">
        <v>40.369999</v>
      </c>
      <c r="G917">
        <v>175.11999499999999</v>
      </c>
      <c r="H917">
        <v>159.99749800000001</v>
      </c>
      <c r="I917">
        <v>154.720001</v>
      </c>
      <c r="J917">
        <v>329.23998999999998</v>
      </c>
      <c r="K917">
        <v>56.639999000000003</v>
      </c>
      <c r="L917">
        <v>101.41999800000001</v>
      </c>
      <c r="M917">
        <v>114.629997</v>
      </c>
      <c r="N917">
        <v>4441.67</v>
      </c>
      <c r="O917">
        <f t="shared" si="85"/>
        <v>2021</v>
      </c>
      <c r="P917">
        <f t="shared" si="86"/>
        <v>8</v>
      </c>
      <c r="Q917">
        <f t="shared" si="87"/>
        <v>20</v>
      </c>
    </row>
    <row r="918" spans="1:30" hidden="1" x14ac:dyDescent="0.3">
      <c r="A918" s="1">
        <v>44431</v>
      </c>
      <c r="B918">
        <v>149.71000699999999</v>
      </c>
      <c r="C918">
        <v>285.61999500000002</v>
      </c>
      <c r="D918">
        <v>54.91</v>
      </c>
      <c r="E918">
        <v>150.449997</v>
      </c>
      <c r="F918">
        <v>40.909999999999997</v>
      </c>
      <c r="G918">
        <v>177.66000399999999</v>
      </c>
      <c r="H918">
        <v>163.29350299999999</v>
      </c>
      <c r="I918">
        <v>156.699997</v>
      </c>
      <c r="J918">
        <v>327.73998999999998</v>
      </c>
      <c r="K918">
        <v>56.439999</v>
      </c>
      <c r="L918">
        <v>100.849998</v>
      </c>
      <c r="M918">
        <v>115.150002</v>
      </c>
      <c r="N918">
        <v>4479.53</v>
      </c>
      <c r="O918">
        <f t="shared" si="85"/>
        <v>2021</v>
      </c>
      <c r="P918">
        <f t="shared" si="86"/>
        <v>8</v>
      </c>
      <c r="Q918">
        <f t="shared" si="87"/>
        <v>23</v>
      </c>
    </row>
    <row r="919" spans="1:30" hidden="1" x14ac:dyDescent="0.3">
      <c r="A919" s="1">
        <v>44432</v>
      </c>
      <c r="B919">
        <v>149.61999499999999</v>
      </c>
      <c r="C919">
        <v>286.01998900000001</v>
      </c>
      <c r="D919">
        <v>55.360000999999997</v>
      </c>
      <c r="E919">
        <v>148.89999399999999</v>
      </c>
      <c r="F919">
        <v>41.48</v>
      </c>
      <c r="G919">
        <v>178.470001</v>
      </c>
      <c r="H919">
        <v>165.28900100000001</v>
      </c>
      <c r="I919">
        <v>157.66999799999999</v>
      </c>
      <c r="J919">
        <v>324.89999399999999</v>
      </c>
      <c r="K919">
        <v>56.009998000000003</v>
      </c>
      <c r="L919">
        <v>100.629997</v>
      </c>
      <c r="M919">
        <v>115.08000199999999</v>
      </c>
      <c r="N919">
        <v>4486.2299999999996</v>
      </c>
      <c r="O919">
        <f t="shared" si="85"/>
        <v>2021</v>
      </c>
      <c r="P919">
        <f t="shared" si="86"/>
        <v>8</v>
      </c>
      <c r="Q919">
        <f t="shared" si="87"/>
        <v>24</v>
      </c>
    </row>
    <row r="920" spans="1:30" hidden="1" x14ac:dyDescent="0.3">
      <c r="A920" s="1">
        <v>44433</v>
      </c>
      <c r="B920">
        <v>148.36000100000001</v>
      </c>
      <c r="C920">
        <v>287.29998799999998</v>
      </c>
      <c r="D920">
        <v>55.459999000000003</v>
      </c>
      <c r="E920">
        <v>148.96000699999999</v>
      </c>
      <c r="F920">
        <v>42.150002000000001</v>
      </c>
      <c r="G920">
        <v>178.30999800000001</v>
      </c>
      <c r="H920">
        <v>164.959</v>
      </c>
      <c r="I920">
        <v>160.91999799999999</v>
      </c>
      <c r="J920">
        <v>323.88000499999998</v>
      </c>
      <c r="K920">
        <v>56.07</v>
      </c>
      <c r="L920">
        <v>101.239998</v>
      </c>
      <c r="M920">
        <v>115.57</v>
      </c>
      <c r="N920">
        <v>4496.1899999999996</v>
      </c>
      <c r="O920">
        <f t="shared" si="85"/>
        <v>2021</v>
      </c>
      <c r="P920">
        <f t="shared" si="86"/>
        <v>8</v>
      </c>
      <c r="Q920">
        <f t="shared" si="87"/>
        <v>25</v>
      </c>
    </row>
    <row r="921" spans="1:30" hidden="1" x14ac:dyDescent="0.3">
      <c r="A921" s="1">
        <v>44434</v>
      </c>
      <c r="B921">
        <v>147.53999300000001</v>
      </c>
      <c r="C921">
        <v>285.26998900000001</v>
      </c>
      <c r="D921">
        <v>54.709999000000003</v>
      </c>
      <c r="E921">
        <v>147.35000600000001</v>
      </c>
      <c r="F921">
        <v>42.040000999999997</v>
      </c>
      <c r="G921">
        <v>176.55999800000001</v>
      </c>
      <c r="H921">
        <v>165.800003</v>
      </c>
      <c r="I921">
        <v>161.75</v>
      </c>
      <c r="J921">
        <v>321.48001099999999</v>
      </c>
      <c r="K921">
        <v>55.540000999999997</v>
      </c>
      <c r="L921">
        <v>101.25</v>
      </c>
      <c r="M921">
        <v>114.32</v>
      </c>
      <c r="N921">
        <v>4470</v>
      </c>
      <c r="O921">
        <f t="shared" si="85"/>
        <v>2021</v>
      </c>
      <c r="P921">
        <f t="shared" si="86"/>
        <v>8</v>
      </c>
      <c r="Q921">
        <f t="shared" si="87"/>
        <v>26</v>
      </c>
    </row>
    <row r="922" spans="1:30" hidden="1" x14ac:dyDescent="0.3">
      <c r="A922" s="1">
        <v>44435</v>
      </c>
      <c r="B922">
        <v>148.60000600000001</v>
      </c>
      <c r="C922">
        <v>286.60000600000001</v>
      </c>
      <c r="D922">
        <v>55.77</v>
      </c>
      <c r="E922">
        <v>146.520004</v>
      </c>
      <c r="F922">
        <v>42.490001999999997</v>
      </c>
      <c r="G922">
        <v>180.13999899999999</v>
      </c>
      <c r="H922">
        <v>167.481506</v>
      </c>
      <c r="I922">
        <v>163.050003</v>
      </c>
      <c r="J922">
        <v>323.38000499999998</v>
      </c>
      <c r="K922">
        <v>55.650002000000001</v>
      </c>
      <c r="L922">
        <v>102.099998</v>
      </c>
      <c r="M922">
        <v>115.120003</v>
      </c>
      <c r="N922">
        <v>4509.37</v>
      </c>
      <c r="O922">
        <f t="shared" si="85"/>
        <v>2021</v>
      </c>
      <c r="P922">
        <f t="shared" si="86"/>
        <v>8</v>
      </c>
      <c r="Q922">
        <f t="shared" si="87"/>
        <v>27</v>
      </c>
    </row>
    <row r="923" spans="1:30" hidden="1" x14ac:dyDescent="0.3">
      <c r="A923" s="1">
        <v>44438</v>
      </c>
      <c r="B923">
        <v>153.11999499999999</v>
      </c>
      <c r="C923">
        <v>285.66000400000001</v>
      </c>
      <c r="D923">
        <v>55.16</v>
      </c>
      <c r="E923">
        <v>147.699997</v>
      </c>
      <c r="F923">
        <v>41.66</v>
      </c>
      <c r="G923">
        <v>179.979996</v>
      </c>
      <c r="H923">
        <v>171.078506</v>
      </c>
      <c r="I923">
        <v>160.44000199999999</v>
      </c>
      <c r="J923">
        <v>327.10000600000001</v>
      </c>
      <c r="K923">
        <v>56.18</v>
      </c>
      <c r="L923">
        <v>103.07</v>
      </c>
      <c r="M923">
        <v>115.610001</v>
      </c>
      <c r="N923">
        <v>4528.79</v>
      </c>
      <c r="O923">
        <f t="shared" si="85"/>
        <v>2021</v>
      </c>
      <c r="P923">
        <f t="shared" si="86"/>
        <v>8</v>
      </c>
      <c r="Q923">
        <f t="shared" si="87"/>
        <v>30</v>
      </c>
    </row>
    <row r="924" spans="1:30" hidden="1" x14ac:dyDescent="0.3">
      <c r="A924" s="1">
        <v>44439</v>
      </c>
      <c r="B924">
        <v>151.83000200000001</v>
      </c>
      <c r="C924">
        <v>285.76998900000001</v>
      </c>
      <c r="D924">
        <v>54.52</v>
      </c>
      <c r="E924">
        <v>148.10000600000001</v>
      </c>
      <c r="F924">
        <v>41.75</v>
      </c>
      <c r="G924">
        <v>181.300003</v>
      </c>
      <c r="H924">
        <v>173.53950499999999</v>
      </c>
      <c r="I924">
        <v>159.949997</v>
      </c>
      <c r="J924">
        <v>326.17999300000002</v>
      </c>
      <c r="K924">
        <v>56.310001</v>
      </c>
      <c r="L924">
        <v>103</v>
      </c>
      <c r="M924">
        <v>117.489998</v>
      </c>
      <c r="N924">
        <v>4522.68</v>
      </c>
      <c r="O924">
        <f t="shared" si="85"/>
        <v>2021</v>
      </c>
      <c r="P924">
        <f t="shared" si="86"/>
        <v>8</v>
      </c>
      <c r="Q924">
        <f t="shared" si="87"/>
        <v>31</v>
      </c>
    </row>
    <row r="925" spans="1:30" x14ac:dyDescent="0.3">
      <c r="A925" s="1">
        <v>44440</v>
      </c>
      <c r="B925">
        <v>152.509995</v>
      </c>
      <c r="C925">
        <v>285.26001000000002</v>
      </c>
      <c r="D925">
        <v>53.77</v>
      </c>
      <c r="E925">
        <v>147.779999</v>
      </c>
      <c r="F925">
        <v>41.189999</v>
      </c>
      <c r="G925">
        <v>183.479996</v>
      </c>
      <c r="H925">
        <v>173.949997</v>
      </c>
      <c r="I925">
        <v>159.720001</v>
      </c>
      <c r="J925">
        <v>323.64001500000001</v>
      </c>
      <c r="K925">
        <v>56.689999</v>
      </c>
      <c r="L925">
        <v>103.55999799999999</v>
      </c>
      <c r="M925">
        <v>117.449997</v>
      </c>
      <c r="N925">
        <v>4524.09</v>
      </c>
      <c r="O925">
        <f t="shared" si="85"/>
        <v>2021</v>
      </c>
      <c r="P925">
        <f t="shared" si="86"/>
        <v>9</v>
      </c>
      <c r="Q925">
        <f t="shared" si="87"/>
        <v>1</v>
      </c>
      <c r="R925">
        <f>B925</f>
        <v>152.509995</v>
      </c>
      <c r="S925">
        <f t="shared" ref="S925:AB925" si="89">C925</f>
        <v>285.26001000000002</v>
      </c>
      <c r="T925">
        <f t="shared" si="89"/>
        <v>53.77</v>
      </c>
      <c r="U925">
        <f t="shared" si="89"/>
        <v>147.779999</v>
      </c>
      <c r="V925">
        <f t="shared" si="89"/>
        <v>41.189999</v>
      </c>
      <c r="W925">
        <f t="shared" si="89"/>
        <v>183.479996</v>
      </c>
      <c r="X925">
        <f t="shared" si="89"/>
        <v>173.949997</v>
      </c>
      <c r="Y925">
        <f t="shared" si="89"/>
        <v>159.720001</v>
      </c>
      <c r="Z925">
        <f t="shared" si="89"/>
        <v>323.64001500000001</v>
      </c>
      <c r="AA925">
        <f t="shared" si="89"/>
        <v>56.689999</v>
      </c>
      <c r="AB925">
        <f t="shared" si="89"/>
        <v>103.55999799999999</v>
      </c>
      <c r="AC925">
        <f>M925</f>
        <v>117.449997</v>
      </c>
      <c r="AD925">
        <f>N925</f>
        <v>4524.09</v>
      </c>
    </row>
    <row r="926" spans="1:30" hidden="1" x14ac:dyDescent="0.3">
      <c r="A926" s="1">
        <v>44441</v>
      </c>
      <c r="B926">
        <v>153.64999399999999</v>
      </c>
      <c r="C926">
        <v>285.04998799999998</v>
      </c>
      <c r="D926">
        <v>55.080002</v>
      </c>
      <c r="E926">
        <v>148.55999800000001</v>
      </c>
      <c r="F926">
        <v>41.02</v>
      </c>
      <c r="G926">
        <v>181.86000100000001</v>
      </c>
      <c r="H926">
        <v>173.15600599999999</v>
      </c>
      <c r="I926">
        <v>160.46000699999999</v>
      </c>
      <c r="J926">
        <v>327.73998999999998</v>
      </c>
      <c r="K926">
        <v>56.77</v>
      </c>
      <c r="L926">
        <v>105.639999</v>
      </c>
      <c r="M926">
        <v>117.370003</v>
      </c>
      <c r="N926">
        <v>4536.95</v>
      </c>
      <c r="O926">
        <f t="shared" si="85"/>
        <v>2021</v>
      </c>
      <c r="P926">
        <f t="shared" si="86"/>
        <v>9</v>
      </c>
      <c r="Q926">
        <f t="shared" si="87"/>
        <v>2</v>
      </c>
    </row>
    <row r="927" spans="1:30" hidden="1" x14ac:dyDescent="0.3">
      <c r="A927" s="1">
        <v>44442</v>
      </c>
      <c r="B927">
        <v>154.300003</v>
      </c>
      <c r="C927">
        <v>281.89001500000001</v>
      </c>
      <c r="D927">
        <v>54.869999</v>
      </c>
      <c r="E927">
        <v>149.25</v>
      </c>
      <c r="F927">
        <v>41.049999</v>
      </c>
      <c r="G927">
        <v>181</v>
      </c>
      <c r="H927">
        <v>173.90249600000001</v>
      </c>
      <c r="I927">
        <v>159.490005</v>
      </c>
      <c r="J927">
        <v>330.33999599999999</v>
      </c>
      <c r="K927">
        <v>56.73</v>
      </c>
      <c r="L927">
        <v>106.099998</v>
      </c>
      <c r="M927">
        <v>117.19000200000001</v>
      </c>
      <c r="N927">
        <v>4535.43</v>
      </c>
      <c r="O927">
        <f t="shared" si="85"/>
        <v>2021</v>
      </c>
      <c r="P927">
        <f t="shared" si="86"/>
        <v>9</v>
      </c>
      <c r="Q927">
        <f t="shared" si="87"/>
        <v>3</v>
      </c>
    </row>
    <row r="928" spans="1:30" hidden="1" x14ac:dyDescent="0.3">
      <c r="A928" s="1">
        <v>44446</v>
      </c>
      <c r="B928">
        <v>156.69000199999999</v>
      </c>
      <c r="C928">
        <v>278.89999399999999</v>
      </c>
      <c r="D928">
        <v>54.549999</v>
      </c>
      <c r="E928">
        <v>147.270004</v>
      </c>
      <c r="F928">
        <v>41.32</v>
      </c>
      <c r="G928">
        <v>184.33999600000001</v>
      </c>
      <c r="H928">
        <v>175.464493</v>
      </c>
      <c r="I928">
        <v>159.21000699999999</v>
      </c>
      <c r="J928">
        <v>328.95001200000002</v>
      </c>
      <c r="K928">
        <v>55.669998</v>
      </c>
      <c r="L928">
        <v>106.05999799999999</v>
      </c>
      <c r="M928">
        <v>115.790001</v>
      </c>
      <c r="N928">
        <v>4520.03</v>
      </c>
      <c r="O928">
        <f t="shared" si="85"/>
        <v>2021</v>
      </c>
      <c r="P928">
        <f t="shared" si="86"/>
        <v>9</v>
      </c>
      <c r="Q928">
        <f t="shared" si="87"/>
        <v>7</v>
      </c>
    </row>
    <row r="929" spans="1:17" hidden="1" x14ac:dyDescent="0.3">
      <c r="A929" s="1">
        <v>44447</v>
      </c>
      <c r="B929">
        <v>155.11000100000001</v>
      </c>
      <c r="C929">
        <v>279.33999599999999</v>
      </c>
      <c r="D929">
        <v>54.049999</v>
      </c>
      <c r="E929">
        <v>147.46000699999999</v>
      </c>
      <c r="F929">
        <v>40.779998999999997</v>
      </c>
      <c r="G929">
        <v>185.14999399999999</v>
      </c>
      <c r="H929">
        <v>176.27499399999999</v>
      </c>
      <c r="I929">
        <v>158.5</v>
      </c>
      <c r="J929">
        <v>331.57998700000002</v>
      </c>
      <c r="K929">
        <v>56.419998</v>
      </c>
      <c r="L929">
        <v>103.68</v>
      </c>
      <c r="M929">
        <v>118.040001</v>
      </c>
      <c r="N929">
        <v>4514.07</v>
      </c>
      <c r="O929">
        <f t="shared" si="85"/>
        <v>2021</v>
      </c>
      <c r="P929">
        <f t="shared" si="86"/>
        <v>9</v>
      </c>
      <c r="Q929">
        <f t="shared" si="87"/>
        <v>8</v>
      </c>
    </row>
    <row r="930" spans="1:17" hidden="1" x14ac:dyDescent="0.3">
      <c r="A930" s="1">
        <v>44448</v>
      </c>
      <c r="B930">
        <v>154.070007</v>
      </c>
      <c r="C930">
        <v>278.60998499999999</v>
      </c>
      <c r="D930">
        <v>54.09</v>
      </c>
      <c r="E930">
        <v>146.41999799999999</v>
      </c>
      <c r="F930">
        <v>40.93</v>
      </c>
      <c r="G930">
        <v>185.91000399999999</v>
      </c>
      <c r="H930">
        <v>174.20799299999999</v>
      </c>
      <c r="I930">
        <v>159.19000199999999</v>
      </c>
      <c r="J930">
        <v>331.76998900000001</v>
      </c>
      <c r="K930">
        <v>55.860000999999997</v>
      </c>
      <c r="L930">
        <v>102.58000199999999</v>
      </c>
      <c r="M930">
        <v>118.790001</v>
      </c>
      <c r="N930">
        <v>4493.28</v>
      </c>
      <c r="O930">
        <f t="shared" si="85"/>
        <v>2021</v>
      </c>
      <c r="P930">
        <f t="shared" si="86"/>
        <v>9</v>
      </c>
      <c r="Q930">
        <f t="shared" si="87"/>
        <v>9</v>
      </c>
    </row>
    <row r="931" spans="1:17" hidden="1" x14ac:dyDescent="0.3">
      <c r="A931" s="1">
        <v>44449</v>
      </c>
      <c r="B931">
        <v>148.970001</v>
      </c>
      <c r="C931">
        <v>277.60000600000001</v>
      </c>
      <c r="D931">
        <v>53.98</v>
      </c>
      <c r="E931">
        <v>145.88999899999999</v>
      </c>
      <c r="F931">
        <v>40.270000000000003</v>
      </c>
      <c r="G931">
        <v>184.11999499999999</v>
      </c>
      <c r="H931">
        <v>173.457504</v>
      </c>
      <c r="I931">
        <v>157.36000100000001</v>
      </c>
      <c r="J931">
        <v>331.95001200000002</v>
      </c>
      <c r="K931">
        <v>55.610000999999997</v>
      </c>
      <c r="L931">
        <v>103.57</v>
      </c>
      <c r="M931">
        <v>119.339996</v>
      </c>
      <c r="N931">
        <v>4458.58</v>
      </c>
      <c r="O931">
        <f t="shared" si="85"/>
        <v>2021</v>
      </c>
      <c r="P931">
        <f t="shared" si="86"/>
        <v>9</v>
      </c>
      <c r="Q931">
        <f t="shared" si="87"/>
        <v>10</v>
      </c>
    </row>
    <row r="932" spans="1:17" hidden="1" x14ac:dyDescent="0.3">
      <c r="A932" s="1">
        <v>44452</v>
      </c>
      <c r="B932">
        <v>149.550003</v>
      </c>
      <c r="C932">
        <v>279.92001299999998</v>
      </c>
      <c r="D932">
        <v>55.369999</v>
      </c>
      <c r="E932">
        <v>145.05999800000001</v>
      </c>
      <c r="F932">
        <v>40.939999</v>
      </c>
      <c r="G932">
        <v>184.979996</v>
      </c>
      <c r="H932">
        <v>172.85850500000001</v>
      </c>
      <c r="I932">
        <v>159.86000100000001</v>
      </c>
      <c r="J932">
        <v>335.45001200000002</v>
      </c>
      <c r="K932">
        <v>56.07</v>
      </c>
      <c r="L932">
        <v>102.589996</v>
      </c>
      <c r="M932">
        <v>119.18</v>
      </c>
      <c r="N932">
        <v>4468.7299999999996</v>
      </c>
      <c r="O932">
        <f t="shared" si="85"/>
        <v>2021</v>
      </c>
      <c r="P932">
        <f t="shared" si="86"/>
        <v>9</v>
      </c>
      <c r="Q932">
        <f t="shared" si="87"/>
        <v>13</v>
      </c>
    </row>
    <row r="933" spans="1:17" hidden="1" x14ac:dyDescent="0.3">
      <c r="A933" s="1">
        <v>44453</v>
      </c>
      <c r="B933">
        <v>148.11999499999999</v>
      </c>
      <c r="C933">
        <v>277.20001200000002</v>
      </c>
      <c r="D933">
        <v>54.580002</v>
      </c>
      <c r="E933">
        <v>144.300003</v>
      </c>
      <c r="F933">
        <v>39.840000000000003</v>
      </c>
      <c r="G933">
        <v>182.39999399999999</v>
      </c>
      <c r="H933">
        <v>172.5</v>
      </c>
      <c r="I933">
        <v>157.070007</v>
      </c>
      <c r="J933">
        <v>333.11999500000002</v>
      </c>
      <c r="K933">
        <v>55.689999</v>
      </c>
      <c r="L933">
        <v>101.959999</v>
      </c>
      <c r="M933">
        <v>118.860001</v>
      </c>
      <c r="N933">
        <v>4443.05</v>
      </c>
      <c r="O933">
        <f t="shared" si="85"/>
        <v>2021</v>
      </c>
      <c r="P933">
        <f t="shared" si="86"/>
        <v>9</v>
      </c>
      <c r="Q933">
        <f t="shared" si="87"/>
        <v>14</v>
      </c>
    </row>
    <row r="934" spans="1:17" hidden="1" x14ac:dyDescent="0.3">
      <c r="A934" s="1">
        <v>44454</v>
      </c>
      <c r="B934">
        <v>149.029999</v>
      </c>
      <c r="C934">
        <v>278.17999300000002</v>
      </c>
      <c r="D934">
        <v>56.419998</v>
      </c>
      <c r="E934">
        <v>144.550003</v>
      </c>
      <c r="F934">
        <v>40.139999000000003</v>
      </c>
      <c r="G934">
        <v>184.41000399999999</v>
      </c>
      <c r="H934">
        <v>173.78950499999999</v>
      </c>
      <c r="I934">
        <v>158.16000399999999</v>
      </c>
      <c r="J934">
        <v>333.36999500000002</v>
      </c>
      <c r="K934">
        <v>55.880001</v>
      </c>
      <c r="L934">
        <v>104</v>
      </c>
      <c r="M934">
        <v>114.639999</v>
      </c>
      <c r="N934">
        <v>4480.7</v>
      </c>
      <c r="O934">
        <f t="shared" si="85"/>
        <v>2021</v>
      </c>
      <c r="P934">
        <f t="shared" si="86"/>
        <v>9</v>
      </c>
      <c r="Q934">
        <f t="shared" si="87"/>
        <v>15</v>
      </c>
    </row>
    <row r="935" spans="1:17" hidden="1" x14ac:dyDescent="0.3">
      <c r="A935" s="1">
        <v>44455</v>
      </c>
      <c r="B935">
        <v>148.78999300000001</v>
      </c>
      <c r="C935">
        <v>277.51001000000002</v>
      </c>
      <c r="D935">
        <v>55.82</v>
      </c>
      <c r="E935">
        <v>145.029999</v>
      </c>
      <c r="F935">
        <v>40.450001</v>
      </c>
      <c r="G935">
        <v>183.33999600000001</v>
      </c>
      <c r="H935">
        <v>174.412003</v>
      </c>
      <c r="I935">
        <v>158.08999600000001</v>
      </c>
      <c r="J935">
        <v>336.39001500000001</v>
      </c>
      <c r="K935">
        <v>55.349997999999999</v>
      </c>
      <c r="L935">
        <v>102.83000199999999</v>
      </c>
      <c r="M935">
        <v>114.66999800000001</v>
      </c>
      <c r="N935">
        <v>4473.75</v>
      </c>
      <c r="O935">
        <f t="shared" si="85"/>
        <v>2021</v>
      </c>
      <c r="P935">
        <f t="shared" si="86"/>
        <v>9</v>
      </c>
      <c r="Q935">
        <f t="shared" si="87"/>
        <v>16</v>
      </c>
    </row>
    <row r="936" spans="1:17" hidden="1" x14ac:dyDescent="0.3">
      <c r="A936" s="1">
        <v>44456</v>
      </c>
      <c r="B936">
        <v>146.05999800000001</v>
      </c>
      <c r="C936">
        <v>276.76001000000002</v>
      </c>
      <c r="D936">
        <v>55.16</v>
      </c>
      <c r="E936">
        <v>144.729996</v>
      </c>
      <c r="F936">
        <v>40.5</v>
      </c>
      <c r="G936">
        <v>183.470001</v>
      </c>
      <c r="H936">
        <v>173.12600699999999</v>
      </c>
      <c r="I936">
        <v>157.679993</v>
      </c>
      <c r="J936">
        <v>335.67001299999998</v>
      </c>
      <c r="K936">
        <v>54.439999</v>
      </c>
      <c r="L936">
        <v>101.860001</v>
      </c>
      <c r="M936">
        <v>113.410004</v>
      </c>
      <c r="N936">
        <v>4432.99</v>
      </c>
      <c r="O936">
        <f t="shared" si="85"/>
        <v>2021</v>
      </c>
      <c r="P936">
        <f t="shared" si="86"/>
        <v>9</v>
      </c>
      <c r="Q936">
        <f t="shared" si="87"/>
        <v>17</v>
      </c>
    </row>
    <row r="937" spans="1:17" hidden="1" x14ac:dyDescent="0.3">
      <c r="A937" s="1">
        <v>44459</v>
      </c>
      <c r="B937">
        <v>142.94000199999999</v>
      </c>
      <c r="C937">
        <v>274.20001200000002</v>
      </c>
      <c r="D937">
        <v>53.689999</v>
      </c>
      <c r="E937">
        <v>142.740005</v>
      </c>
      <c r="F937">
        <v>39.110000999999997</v>
      </c>
      <c r="G937">
        <v>178.61000100000001</v>
      </c>
      <c r="H937">
        <v>167.78649899999999</v>
      </c>
      <c r="I937">
        <v>152.96000699999999</v>
      </c>
      <c r="J937">
        <v>331.209991</v>
      </c>
      <c r="K937">
        <v>54.060001</v>
      </c>
      <c r="L937">
        <v>100.989998</v>
      </c>
      <c r="M937">
        <v>111.82</v>
      </c>
      <c r="N937">
        <v>4357.7299999999996</v>
      </c>
      <c r="O937">
        <f t="shared" si="85"/>
        <v>2021</v>
      </c>
      <c r="P937">
        <f t="shared" si="86"/>
        <v>9</v>
      </c>
      <c r="Q937">
        <f t="shared" si="87"/>
        <v>20</v>
      </c>
    </row>
    <row r="938" spans="1:17" hidden="1" x14ac:dyDescent="0.3">
      <c r="A938" s="1">
        <v>44460</v>
      </c>
      <c r="B938">
        <v>143.429993</v>
      </c>
      <c r="C938">
        <v>273.17999300000002</v>
      </c>
      <c r="D938">
        <v>53.639999000000003</v>
      </c>
      <c r="E938">
        <v>143.020004</v>
      </c>
      <c r="F938">
        <v>39.130001</v>
      </c>
      <c r="G938">
        <v>171.16999799999999</v>
      </c>
      <c r="H938">
        <v>167.18150299999999</v>
      </c>
      <c r="I938">
        <v>152.979996</v>
      </c>
      <c r="J938">
        <v>334.22000100000002</v>
      </c>
      <c r="K938">
        <v>54.049999</v>
      </c>
      <c r="L938">
        <v>100.510002</v>
      </c>
      <c r="M938">
        <v>112.220001</v>
      </c>
      <c r="N938">
        <v>4354.1899999999996</v>
      </c>
      <c r="O938">
        <f t="shared" si="85"/>
        <v>2021</v>
      </c>
      <c r="P938">
        <f t="shared" si="86"/>
        <v>9</v>
      </c>
      <c r="Q938">
        <f t="shared" si="87"/>
        <v>21</v>
      </c>
    </row>
    <row r="939" spans="1:17" hidden="1" x14ac:dyDescent="0.3">
      <c r="A939" s="1">
        <v>44461</v>
      </c>
      <c r="B939">
        <v>145.85000600000001</v>
      </c>
      <c r="C939">
        <v>274.07000699999998</v>
      </c>
      <c r="D939">
        <v>55.209999000000003</v>
      </c>
      <c r="E939">
        <v>142.69000199999999</v>
      </c>
      <c r="F939">
        <v>40.139999000000003</v>
      </c>
      <c r="G939">
        <v>173.64999399999999</v>
      </c>
      <c r="H939">
        <v>169.00250199999999</v>
      </c>
      <c r="I939">
        <v>155.91000399999999</v>
      </c>
      <c r="J939">
        <v>335.92999300000002</v>
      </c>
      <c r="K939">
        <v>54.130001</v>
      </c>
      <c r="L939">
        <v>100.510002</v>
      </c>
      <c r="M939">
        <v>113.07</v>
      </c>
      <c r="N939">
        <v>4395.6400000000003</v>
      </c>
      <c r="O939">
        <f t="shared" si="85"/>
        <v>2021</v>
      </c>
      <c r="P939">
        <f t="shared" si="86"/>
        <v>9</v>
      </c>
      <c r="Q939">
        <f t="shared" si="87"/>
        <v>22</v>
      </c>
    </row>
    <row r="940" spans="1:17" hidden="1" x14ac:dyDescent="0.3">
      <c r="A940" s="1">
        <v>44462</v>
      </c>
      <c r="B940">
        <v>146.83000200000001</v>
      </c>
      <c r="C940">
        <v>278.11999500000002</v>
      </c>
      <c r="D940">
        <v>57.080002</v>
      </c>
      <c r="E940">
        <v>142.770004</v>
      </c>
      <c r="F940">
        <v>41.689999</v>
      </c>
      <c r="G940">
        <v>176.25</v>
      </c>
      <c r="H940">
        <v>170.800003</v>
      </c>
      <c r="I940">
        <v>161.179993</v>
      </c>
      <c r="J940">
        <v>335.91000400000001</v>
      </c>
      <c r="K940">
        <v>54.040000999999997</v>
      </c>
      <c r="L940">
        <v>101.449997</v>
      </c>
      <c r="M940">
        <v>114.139999</v>
      </c>
      <c r="N940">
        <v>4448.9799999999996</v>
      </c>
      <c r="O940">
        <f t="shared" si="85"/>
        <v>2021</v>
      </c>
      <c r="P940">
        <f t="shared" si="86"/>
        <v>9</v>
      </c>
      <c r="Q940">
        <f t="shared" si="87"/>
        <v>23</v>
      </c>
    </row>
    <row r="941" spans="1:17" hidden="1" x14ac:dyDescent="0.3">
      <c r="A941" s="1">
        <v>44463</v>
      </c>
      <c r="B941">
        <v>146.91999799999999</v>
      </c>
      <c r="C941">
        <v>277.86999500000002</v>
      </c>
      <c r="D941">
        <v>57.59</v>
      </c>
      <c r="E941">
        <v>143.16999799999999</v>
      </c>
      <c r="F941">
        <v>42.139999000000003</v>
      </c>
      <c r="G941">
        <v>176</v>
      </c>
      <c r="H941">
        <v>171.27600100000001</v>
      </c>
      <c r="I941">
        <v>163.03999300000001</v>
      </c>
      <c r="J941">
        <v>337.48998999999998</v>
      </c>
      <c r="K941">
        <v>53.889999000000003</v>
      </c>
      <c r="L941">
        <v>101.82</v>
      </c>
      <c r="M941">
        <v>114.110001</v>
      </c>
      <c r="N941">
        <v>4455.4799999999996</v>
      </c>
      <c r="O941">
        <f t="shared" si="85"/>
        <v>2021</v>
      </c>
      <c r="P941">
        <f t="shared" si="86"/>
        <v>9</v>
      </c>
      <c r="Q941">
        <f t="shared" si="87"/>
        <v>24</v>
      </c>
    </row>
    <row r="942" spans="1:17" hidden="1" x14ac:dyDescent="0.3">
      <c r="A942" s="1">
        <v>44466</v>
      </c>
      <c r="B942">
        <v>145.36999499999999</v>
      </c>
      <c r="C942">
        <v>279.72000100000002</v>
      </c>
      <c r="D942">
        <v>59.299999</v>
      </c>
      <c r="E942">
        <v>142.25</v>
      </c>
      <c r="F942">
        <v>43.259998000000003</v>
      </c>
      <c r="G942">
        <v>178.259995</v>
      </c>
      <c r="H942">
        <v>170.28999300000001</v>
      </c>
      <c r="I942">
        <v>166.979996</v>
      </c>
      <c r="J942">
        <v>341.41000400000001</v>
      </c>
      <c r="K942">
        <v>53.610000999999997</v>
      </c>
      <c r="L942">
        <v>102.510002</v>
      </c>
      <c r="M942">
        <v>113.68</v>
      </c>
      <c r="N942">
        <v>4443.1099999999997</v>
      </c>
      <c r="O942">
        <f t="shared" si="85"/>
        <v>2021</v>
      </c>
      <c r="P942">
        <f t="shared" si="86"/>
        <v>9</v>
      </c>
      <c r="Q942">
        <f t="shared" si="87"/>
        <v>27</v>
      </c>
    </row>
    <row r="943" spans="1:17" hidden="1" x14ac:dyDescent="0.3">
      <c r="A943" s="1">
        <v>44467</v>
      </c>
      <c r="B943">
        <v>141.91000399999999</v>
      </c>
      <c r="C943">
        <v>276.790009</v>
      </c>
      <c r="D943">
        <v>59.919998</v>
      </c>
      <c r="E943">
        <v>140.5</v>
      </c>
      <c r="F943">
        <v>43.16</v>
      </c>
      <c r="G943">
        <v>174.520004</v>
      </c>
      <c r="H943">
        <v>165.79800399999999</v>
      </c>
      <c r="I943">
        <v>166.08000200000001</v>
      </c>
      <c r="J943">
        <v>333.79998799999998</v>
      </c>
      <c r="K943">
        <v>52.639999000000003</v>
      </c>
      <c r="L943">
        <v>98.419998000000007</v>
      </c>
      <c r="M943">
        <v>111.709999</v>
      </c>
      <c r="N943">
        <v>4352.63</v>
      </c>
      <c r="O943">
        <f t="shared" si="85"/>
        <v>2021</v>
      </c>
      <c r="P943">
        <f t="shared" si="86"/>
        <v>9</v>
      </c>
      <c r="Q943">
        <f t="shared" si="87"/>
        <v>28</v>
      </c>
    </row>
    <row r="944" spans="1:17" hidden="1" x14ac:dyDescent="0.3">
      <c r="A944" s="1">
        <v>44468</v>
      </c>
      <c r="B944">
        <v>142.83000200000001</v>
      </c>
      <c r="C944">
        <v>277.290009</v>
      </c>
      <c r="D944">
        <v>59.880001</v>
      </c>
      <c r="E944">
        <v>140.44000199999999</v>
      </c>
      <c r="F944">
        <v>43.07</v>
      </c>
      <c r="G944">
        <v>172.679993</v>
      </c>
      <c r="H944">
        <v>165.05600000000001</v>
      </c>
      <c r="I944">
        <v>165.949997</v>
      </c>
      <c r="J944">
        <v>336.92999300000002</v>
      </c>
      <c r="K944">
        <v>52.959999000000003</v>
      </c>
      <c r="L944">
        <v>99.489998</v>
      </c>
      <c r="M944">
        <v>112.16999800000001</v>
      </c>
      <c r="N944">
        <v>4359.46</v>
      </c>
      <c r="O944">
        <f t="shared" si="85"/>
        <v>2021</v>
      </c>
      <c r="P944">
        <f t="shared" si="86"/>
        <v>9</v>
      </c>
      <c r="Q944">
        <f t="shared" si="87"/>
        <v>29</v>
      </c>
    </row>
    <row r="945" spans="1:30" hidden="1" x14ac:dyDescent="0.3">
      <c r="A945" s="1">
        <v>44469</v>
      </c>
      <c r="B945">
        <v>141.5</v>
      </c>
      <c r="C945">
        <v>272.94000199999999</v>
      </c>
      <c r="D945">
        <v>58.82</v>
      </c>
      <c r="E945">
        <v>139.38000500000001</v>
      </c>
      <c r="F945">
        <v>42.450001</v>
      </c>
      <c r="G945">
        <v>169.16999799999999</v>
      </c>
      <c r="H945">
        <v>164.25199900000001</v>
      </c>
      <c r="I945">
        <v>163.69000199999999</v>
      </c>
      <c r="J945">
        <v>328.26001000000002</v>
      </c>
      <c r="K945">
        <v>52.470001000000003</v>
      </c>
      <c r="L945">
        <v>94.790001000000004</v>
      </c>
      <c r="M945">
        <v>110.30999799999999</v>
      </c>
      <c r="N945">
        <v>4307.54</v>
      </c>
      <c r="O945">
        <f t="shared" si="85"/>
        <v>2021</v>
      </c>
      <c r="P945">
        <f t="shared" si="86"/>
        <v>9</v>
      </c>
      <c r="Q945">
        <f t="shared" si="87"/>
        <v>30</v>
      </c>
    </row>
    <row r="946" spans="1:30" x14ac:dyDescent="0.3">
      <c r="A946" s="1">
        <v>44470</v>
      </c>
      <c r="B946">
        <v>142.64999399999999</v>
      </c>
      <c r="C946">
        <v>275.709991</v>
      </c>
      <c r="D946">
        <v>60.93</v>
      </c>
      <c r="E946">
        <v>137.050003</v>
      </c>
      <c r="F946">
        <v>43.080002</v>
      </c>
      <c r="G946">
        <v>176.009995</v>
      </c>
      <c r="H946">
        <v>164.162994</v>
      </c>
      <c r="I946">
        <v>167.13000500000001</v>
      </c>
      <c r="J946">
        <v>329.85998499999999</v>
      </c>
      <c r="K946">
        <v>53.02</v>
      </c>
      <c r="L946">
        <v>96.080001999999993</v>
      </c>
      <c r="M946">
        <v>112.91999800000001</v>
      </c>
      <c r="N946">
        <v>4357.04</v>
      </c>
      <c r="O946">
        <f t="shared" si="85"/>
        <v>2021</v>
      </c>
      <c r="P946">
        <f t="shared" si="86"/>
        <v>10</v>
      </c>
      <c r="Q946">
        <f t="shared" si="87"/>
        <v>1</v>
      </c>
      <c r="R946">
        <f>B946</f>
        <v>142.64999399999999</v>
      </c>
      <c r="S946">
        <f t="shared" ref="S946:AB946" si="90">C946</f>
        <v>275.709991</v>
      </c>
      <c r="T946">
        <f t="shared" si="90"/>
        <v>60.93</v>
      </c>
      <c r="U946">
        <f t="shared" si="90"/>
        <v>137.050003</v>
      </c>
      <c r="V946">
        <f t="shared" si="90"/>
        <v>43.080002</v>
      </c>
      <c r="W946">
        <f t="shared" si="90"/>
        <v>176.009995</v>
      </c>
      <c r="X946">
        <f t="shared" si="90"/>
        <v>164.162994</v>
      </c>
      <c r="Y946">
        <f t="shared" si="90"/>
        <v>167.13000500000001</v>
      </c>
      <c r="Z946">
        <f t="shared" si="90"/>
        <v>329.85998499999999</v>
      </c>
      <c r="AA946">
        <f t="shared" si="90"/>
        <v>53.02</v>
      </c>
      <c r="AB946">
        <f t="shared" si="90"/>
        <v>96.080001999999993</v>
      </c>
      <c r="AC946">
        <f>M946</f>
        <v>112.91999800000001</v>
      </c>
      <c r="AD946">
        <f>N946</f>
        <v>4357.04</v>
      </c>
    </row>
    <row r="947" spans="1:30" hidden="1" x14ac:dyDescent="0.3">
      <c r="A947" s="1">
        <v>44473</v>
      </c>
      <c r="B947">
        <v>139.13999899999999</v>
      </c>
      <c r="C947">
        <v>273.64001500000001</v>
      </c>
      <c r="D947">
        <v>61.720001000000003</v>
      </c>
      <c r="E947">
        <v>135.729996</v>
      </c>
      <c r="F947">
        <v>43.34</v>
      </c>
      <c r="G947">
        <v>173.46000699999999</v>
      </c>
      <c r="H947">
        <v>159.48899800000001</v>
      </c>
      <c r="I947">
        <v>166.949997</v>
      </c>
      <c r="J947">
        <v>326.47000100000002</v>
      </c>
      <c r="K947">
        <v>52.990001999999997</v>
      </c>
      <c r="L947">
        <v>96.190002000000007</v>
      </c>
      <c r="M947">
        <v>111.459999</v>
      </c>
      <c r="N947">
        <v>4300.46</v>
      </c>
      <c r="O947">
        <f t="shared" si="85"/>
        <v>2021</v>
      </c>
      <c r="P947">
        <f t="shared" si="86"/>
        <v>10</v>
      </c>
      <c r="Q947">
        <f t="shared" si="87"/>
        <v>4</v>
      </c>
    </row>
    <row r="948" spans="1:30" hidden="1" x14ac:dyDescent="0.3">
      <c r="A948" s="1">
        <v>44474</v>
      </c>
      <c r="B948">
        <v>141.11000100000001</v>
      </c>
      <c r="C948">
        <v>278.04998799999998</v>
      </c>
      <c r="D948">
        <v>61.619999</v>
      </c>
      <c r="E948">
        <v>136.61999499999999</v>
      </c>
      <c r="F948">
        <v>44.220001000000003</v>
      </c>
      <c r="G948">
        <v>174.61000100000001</v>
      </c>
      <c r="H948">
        <v>161.050003</v>
      </c>
      <c r="I948">
        <v>168.66000399999999</v>
      </c>
      <c r="J948">
        <v>329.48001099999999</v>
      </c>
      <c r="K948">
        <v>53.080002</v>
      </c>
      <c r="L948">
        <v>96.389999000000003</v>
      </c>
      <c r="M948">
        <v>110.849998</v>
      </c>
      <c r="N948">
        <v>4345.72</v>
      </c>
      <c r="O948">
        <f t="shared" si="85"/>
        <v>2021</v>
      </c>
      <c r="P948">
        <f t="shared" si="86"/>
        <v>10</v>
      </c>
      <c r="Q948">
        <f t="shared" si="87"/>
        <v>5</v>
      </c>
    </row>
    <row r="949" spans="1:30" hidden="1" x14ac:dyDescent="0.3">
      <c r="A949" s="1">
        <v>44475</v>
      </c>
      <c r="B949">
        <v>142</v>
      </c>
      <c r="C949">
        <v>280.22000100000002</v>
      </c>
      <c r="D949">
        <v>60.490001999999997</v>
      </c>
      <c r="E949">
        <v>137.61999499999999</v>
      </c>
      <c r="F949">
        <v>44.240001999999997</v>
      </c>
      <c r="G949">
        <v>175.479996</v>
      </c>
      <c r="H949">
        <v>163.100494</v>
      </c>
      <c r="I949">
        <v>169.020004</v>
      </c>
      <c r="J949">
        <v>330.35998499999999</v>
      </c>
      <c r="K949">
        <v>53.709999000000003</v>
      </c>
      <c r="L949">
        <v>96.639999000000003</v>
      </c>
      <c r="M949">
        <v>111.639999</v>
      </c>
      <c r="N949">
        <v>4363.55</v>
      </c>
      <c r="O949">
        <f t="shared" si="85"/>
        <v>2021</v>
      </c>
      <c r="P949">
        <f t="shared" si="86"/>
        <v>10</v>
      </c>
      <c r="Q949">
        <f t="shared" si="87"/>
        <v>6</v>
      </c>
    </row>
    <row r="950" spans="1:30" hidden="1" x14ac:dyDescent="0.3">
      <c r="A950" s="1">
        <v>44476</v>
      </c>
      <c r="B950">
        <v>143.28999300000001</v>
      </c>
      <c r="C950">
        <v>282.95001200000002</v>
      </c>
      <c r="D950">
        <v>60.66</v>
      </c>
      <c r="E950">
        <v>139.240005</v>
      </c>
      <c r="F950">
        <v>44.119999</v>
      </c>
      <c r="G950">
        <v>177.71000699999999</v>
      </c>
      <c r="H950">
        <v>165.12150600000001</v>
      </c>
      <c r="I950">
        <v>170.08999600000001</v>
      </c>
      <c r="J950">
        <v>337.48001099999999</v>
      </c>
      <c r="K950">
        <v>53.880001</v>
      </c>
      <c r="L950">
        <v>95.650002000000001</v>
      </c>
      <c r="M950">
        <v>112.209999</v>
      </c>
      <c r="N950">
        <v>4399.76</v>
      </c>
      <c r="O950">
        <f t="shared" si="85"/>
        <v>2021</v>
      </c>
      <c r="P950">
        <f t="shared" si="86"/>
        <v>10</v>
      </c>
      <c r="Q950">
        <f t="shared" si="87"/>
        <v>7</v>
      </c>
    </row>
    <row r="951" spans="1:30" hidden="1" x14ac:dyDescent="0.3">
      <c r="A951" s="1">
        <v>44477</v>
      </c>
      <c r="B951">
        <v>142.89999399999999</v>
      </c>
      <c r="C951">
        <v>284.14001500000001</v>
      </c>
      <c r="D951">
        <v>62.18</v>
      </c>
      <c r="E951">
        <v>139.66000399999999</v>
      </c>
      <c r="F951">
        <v>44.34</v>
      </c>
      <c r="G951">
        <v>176.740005</v>
      </c>
      <c r="H951">
        <v>164.43100000000001</v>
      </c>
      <c r="I951">
        <v>170.220001</v>
      </c>
      <c r="J951">
        <v>334.33999599999999</v>
      </c>
      <c r="K951">
        <v>54.119999</v>
      </c>
      <c r="L951">
        <v>95.349997999999999</v>
      </c>
      <c r="M951">
        <v>111.220001</v>
      </c>
      <c r="N951">
        <v>4391.34</v>
      </c>
      <c r="O951">
        <f t="shared" si="85"/>
        <v>2021</v>
      </c>
      <c r="P951">
        <f t="shared" si="86"/>
        <v>10</v>
      </c>
      <c r="Q951">
        <f t="shared" si="87"/>
        <v>8</v>
      </c>
    </row>
    <row r="952" spans="1:30" hidden="1" x14ac:dyDescent="0.3">
      <c r="A952" s="1">
        <v>44480</v>
      </c>
      <c r="B952">
        <v>142.80999800000001</v>
      </c>
      <c r="C952">
        <v>280.92999300000002</v>
      </c>
      <c r="D952">
        <v>61.560001</v>
      </c>
      <c r="E952">
        <v>139.529999</v>
      </c>
      <c r="F952">
        <v>43.779998999999997</v>
      </c>
      <c r="G952">
        <v>173.520004</v>
      </c>
      <c r="H952">
        <v>162.31500199999999</v>
      </c>
      <c r="I952">
        <v>166.63999899999999</v>
      </c>
      <c r="J952">
        <v>336.97000100000002</v>
      </c>
      <c r="K952">
        <v>54.23</v>
      </c>
      <c r="L952">
        <v>95.120002999999997</v>
      </c>
      <c r="M952">
        <v>110.94000200000001</v>
      </c>
      <c r="N952">
        <v>4361.1899999999996</v>
      </c>
      <c r="O952">
        <f t="shared" si="85"/>
        <v>2021</v>
      </c>
      <c r="P952">
        <f t="shared" si="86"/>
        <v>10</v>
      </c>
      <c r="Q952">
        <f t="shared" si="87"/>
        <v>11</v>
      </c>
    </row>
    <row r="953" spans="1:30" hidden="1" x14ac:dyDescent="0.3">
      <c r="A953" s="1">
        <v>44481</v>
      </c>
      <c r="B953">
        <v>141.509995</v>
      </c>
      <c r="C953">
        <v>278.61999500000002</v>
      </c>
      <c r="D953">
        <v>61.240001999999997</v>
      </c>
      <c r="E953">
        <v>139.38000500000001</v>
      </c>
      <c r="F953">
        <v>43.540000999999997</v>
      </c>
      <c r="G953">
        <v>173.13000500000001</v>
      </c>
      <c r="H953">
        <v>162.366501</v>
      </c>
      <c r="I953">
        <v>165.36000100000001</v>
      </c>
      <c r="J953">
        <v>337.79998799999998</v>
      </c>
      <c r="K953">
        <v>54.23</v>
      </c>
      <c r="L953">
        <v>95.580001999999993</v>
      </c>
      <c r="M953">
        <v>111</v>
      </c>
      <c r="N953">
        <v>4350.6499999999996</v>
      </c>
      <c r="O953">
        <f t="shared" si="85"/>
        <v>2021</v>
      </c>
      <c r="P953">
        <f t="shared" si="86"/>
        <v>10</v>
      </c>
      <c r="Q953">
        <f t="shared" si="87"/>
        <v>12</v>
      </c>
    </row>
    <row r="954" spans="1:30" hidden="1" x14ac:dyDescent="0.3">
      <c r="A954" s="1">
        <v>44482</v>
      </c>
      <c r="B954">
        <v>140.91000399999999</v>
      </c>
      <c r="C954">
        <v>277.89999399999999</v>
      </c>
      <c r="D954">
        <v>61.07</v>
      </c>
      <c r="E954">
        <v>138.36999499999999</v>
      </c>
      <c r="F954">
        <v>43.139999000000003</v>
      </c>
      <c r="G954">
        <v>172.96000699999999</v>
      </c>
      <c r="H954">
        <v>164.21400499999999</v>
      </c>
      <c r="I954">
        <v>161</v>
      </c>
      <c r="J954">
        <v>338.27999899999998</v>
      </c>
      <c r="K954">
        <v>54.240001999999997</v>
      </c>
      <c r="L954">
        <v>97.470000999999996</v>
      </c>
      <c r="M954">
        <v>110.760002</v>
      </c>
      <c r="N954">
        <v>4363.8</v>
      </c>
      <c r="O954">
        <f t="shared" si="85"/>
        <v>2021</v>
      </c>
      <c r="P954">
        <f t="shared" si="86"/>
        <v>10</v>
      </c>
      <c r="Q954">
        <f t="shared" si="87"/>
        <v>13</v>
      </c>
    </row>
    <row r="955" spans="1:30" hidden="1" x14ac:dyDescent="0.3">
      <c r="A955" s="1">
        <v>44483</v>
      </c>
      <c r="B955">
        <v>143.759995</v>
      </c>
      <c r="C955">
        <v>281.64001500000001</v>
      </c>
      <c r="D955">
        <v>62</v>
      </c>
      <c r="E955">
        <v>139.86999499999999</v>
      </c>
      <c r="F955">
        <v>45.07</v>
      </c>
      <c r="G955">
        <v>174.41000399999999</v>
      </c>
      <c r="H955">
        <v>164.99299600000001</v>
      </c>
      <c r="I955">
        <v>163.470001</v>
      </c>
      <c r="J955">
        <v>344.04998799999998</v>
      </c>
      <c r="K955">
        <v>54.610000999999997</v>
      </c>
      <c r="L955">
        <v>98.849997999999999</v>
      </c>
      <c r="M955">
        <v>111.870003</v>
      </c>
      <c r="N955">
        <v>4438.26</v>
      </c>
      <c r="O955">
        <f t="shared" si="85"/>
        <v>2021</v>
      </c>
      <c r="P955">
        <f t="shared" si="86"/>
        <v>10</v>
      </c>
      <c r="Q955">
        <f t="shared" si="87"/>
        <v>14</v>
      </c>
    </row>
    <row r="956" spans="1:30" hidden="1" x14ac:dyDescent="0.3">
      <c r="A956" s="1">
        <v>44484</v>
      </c>
      <c r="B956">
        <v>144.83999600000001</v>
      </c>
      <c r="C956">
        <v>284.209991</v>
      </c>
      <c r="D956">
        <v>62.59</v>
      </c>
      <c r="E956">
        <v>140.550003</v>
      </c>
      <c r="F956">
        <v>46.369999</v>
      </c>
      <c r="G956">
        <v>176.46000699999999</v>
      </c>
      <c r="H956">
        <v>170.45100400000001</v>
      </c>
      <c r="I956">
        <v>166.61000100000001</v>
      </c>
      <c r="J956">
        <v>350.41000400000001</v>
      </c>
      <c r="K956">
        <v>54.48</v>
      </c>
      <c r="L956">
        <v>98.370002999999997</v>
      </c>
      <c r="M956">
        <v>111.449997</v>
      </c>
      <c r="N956">
        <v>4471.37</v>
      </c>
      <c r="O956">
        <f t="shared" si="85"/>
        <v>2021</v>
      </c>
      <c r="P956">
        <f t="shared" si="86"/>
        <v>10</v>
      </c>
      <c r="Q956">
        <f t="shared" si="87"/>
        <v>15</v>
      </c>
    </row>
    <row r="957" spans="1:30" hidden="1" x14ac:dyDescent="0.3">
      <c r="A957" s="1">
        <v>44487</v>
      </c>
      <c r="B957">
        <v>146.550003</v>
      </c>
      <c r="C957">
        <v>282.58999599999999</v>
      </c>
      <c r="D957">
        <v>62.560001</v>
      </c>
      <c r="E957">
        <v>141.679993</v>
      </c>
      <c r="F957">
        <v>46.279998999999997</v>
      </c>
      <c r="G957">
        <v>171.13999899999999</v>
      </c>
      <c r="H957">
        <v>172.337006</v>
      </c>
      <c r="I957">
        <v>166.550003</v>
      </c>
      <c r="J957">
        <v>355.01001000000002</v>
      </c>
      <c r="K957">
        <v>53.939999</v>
      </c>
      <c r="L957">
        <v>97.449996999999996</v>
      </c>
      <c r="M957">
        <v>113.370003</v>
      </c>
      <c r="N957">
        <v>4486.46</v>
      </c>
      <c r="O957">
        <f t="shared" si="85"/>
        <v>2021</v>
      </c>
      <c r="P957">
        <f t="shared" si="86"/>
        <v>10</v>
      </c>
      <c r="Q957">
        <f t="shared" si="87"/>
        <v>18</v>
      </c>
    </row>
    <row r="958" spans="1:30" hidden="1" x14ac:dyDescent="0.3">
      <c r="A958" s="1">
        <v>44488</v>
      </c>
      <c r="B958">
        <v>148.759995</v>
      </c>
      <c r="C958">
        <v>284.82998700000002</v>
      </c>
      <c r="D958">
        <v>63.5</v>
      </c>
      <c r="E958">
        <v>144.69000199999999</v>
      </c>
      <c r="F958">
        <v>46.48</v>
      </c>
      <c r="G958">
        <v>171.179993</v>
      </c>
      <c r="H958">
        <v>172.207504</v>
      </c>
      <c r="I958">
        <v>168.570007</v>
      </c>
      <c r="J958">
        <v>357.98998999999998</v>
      </c>
      <c r="K958">
        <v>54.150002000000001</v>
      </c>
      <c r="L958">
        <v>95.790001000000004</v>
      </c>
      <c r="M958">
        <v>113.489998</v>
      </c>
      <c r="N958">
        <v>4519.63</v>
      </c>
      <c r="O958">
        <f t="shared" si="85"/>
        <v>2021</v>
      </c>
      <c r="P958">
        <f t="shared" si="86"/>
        <v>10</v>
      </c>
      <c r="Q958">
        <f t="shared" si="87"/>
        <v>19</v>
      </c>
    </row>
    <row r="959" spans="1:30" hidden="1" x14ac:dyDescent="0.3">
      <c r="A959" s="1">
        <v>44489</v>
      </c>
      <c r="B959">
        <v>149.259995</v>
      </c>
      <c r="C959">
        <v>287.48998999999998</v>
      </c>
      <c r="D959">
        <v>63.849997999999999</v>
      </c>
      <c r="E959">
        <v>146</v>
      </c>
      <c r="F959">
        <v>47.09</v>
      </c>
      <c r="G959">
        <v>170.550003</v>
      </c>
      <c r="H959">
        <v>170.753006</v>
      </c>
      <c r="I959">
        <v>170.83999600000001</v>
      </c>
      <c r="J959">
        <v>358.23001099999999</v>
      </c>
      <c r="K959">
        <v>54.630001</v>
      </c>
      <c r="L959">
        <v>97.019997000000004</v>
      </c>
      <c r="M959">
        <v>113.860001</v>
      </c>
      <c r="N959">
        <v>4536.1899999999996</v>
      </c>
      <c r="O959">
        <f t="shared" si="85"/>
        <v>2021</v>
      </c>
      <c r="P959">
        <f t="shared" si="86"/>
        <v>10</v>
      </c>
      <c r="Q959">
        <f t="shared" si="87"/>
        <v>20</v>
      </c>
    </row>
    <row r="960" spans="1:30" hidden="1" x14ac:dyDescent="0.3">
      <c r="A960" s="1">
        <v>44490</v>
      </c>
      <c r="B960">
        <v>149.479996</v>
      </c>
      <c r="C960">
        <v>286.82000699999998</v>
      </c>
      <c r="D960">
        <v>62.689999</v>
      </c>
      <c r="E960">
        <v>146.80999800000001</v>
      </c>
      <c r="F960">
        <v>46.830002</v>
      </c>
      <c r="G960">
        <v>171.33999600000001</v>
      </c>
      <c r="H960">
        <v>171.75050400000001</v>
      </c>
      <c r="I960">
        <v>169.5</v>
      </c>
      <c r="J960">
        <v>364.61999500000002</v>
      </c>
      <c r="K960">
        <v>54.349997999999999</v>
      </c>
      <c r="L960">
        <v>96.519997000000004</v>
      </c>
      <c r="M960">
        <v>114.44000200000001</v>
      </c>
      <c r="N960">
        <v>4549.78</v>
      </c>
      <c r="O960">
        <f t="shared" si="85"/>
        <v>2021</v>
      </c>
      <c r="P960">
        <f t="shared" si="86"/>
        <v>10</v>
      </c>
      <c r="Q960">
        <f t="shared" si="87"/>
        <v>21</v>
      </c>
    </row>
    <row r="961" spans="1:30" hidden="1" x14ac:dyDescent="0.3">
      <c r="A961" s="1">
        <v>44491</v>
      </c>
      <c r="B961">
        <v>148.69000199999999</v>
      </c>
      <c r="C961">
        <v>289.23998999999998</v>
      </c>
      <c r="D961">
        <v>63.119999</v>
      </c>
      <c r="E961">
        <v>148.33999600000001</v>
      </c>
      <c r="F961">
        <v>47.57</v>
      </c>
      <c r="G961">
        <v>169.41999799999999</v>
      </c>
      <c r="H961">
        <v>166.77749600000001</v>
      </c>
      <c r="I961">
        <v>171.779999</v>
      </c>
      <c r="J961">
        <v>365.98998999999998</v>
      </c>
      <c r="K961">
        <v>54.450001</v>
      </c>
      <c r="L961">
        <v>96.879997000000003</v>
      </c>
      <c r="M961">
        <v>114.550003</v>
      </c>
      <c r="N961">
        <v>4544.8999999999996</v>
      </c>
      <c r="O961">
        <f t="shared" si="85"/>
        <v>2021</v>
      </c>
      <c r="P961">
        <f t="shared" si="86"/>
        <v>10</v>
      </c>
      <c r="Q961">
        <f t="shared" si="87"/>
        <v>22</v>
      </c>
    </row>
    <row r="962" spans="1:30" hidden="1" x14ac:dyDescent="0.3">
      <c r="A962" s="1">
        <v>44494</v>
      </c>
      <c r="B962">
        <v>148.63999899999999</v>
      </c>
      <c r="C962">
        <v>290.26001000000002</v>
      </c>
      <c r="D962">
        <v>64.349997999999999</v>
      </c>
      <c r="E962">
        <v>150.05999800000001</v>
      </c>
      <c r="F962">
        <v>47.509998000000003</v>
      </c>
      <c r="G962">
        <v>172.009995</v>
      </c>
      <c r="H962">
        <v>166.018494</v>
      </c>
      <c r="I962">
        <v>170.94000199999999</v>
      </c>
      <c r="J962">
        <v>371.26001000000002</v>
      </c>
      <c r="K962">
        <v>54.23</v>
      </c>
      <c r="L962">
        <v>96.540001000000004</v>
      </c>
      <c r="M962">
        <v>114.709999</v>
      </c>
      <c r="N962">
        <v>4566.4799999999996</v>
      </c>
      <c r="O962">
        <f t="shared" si="85"/>
        <v>2021</v>
      </c>
      <c r="P962">
        <f t="shared" si="86"/>
        <v>10</v>
      </c>
      <c r="Q962">
        <f t="shared" si="87"/>
        <v>25</v>
      </c>
    </row>
    <row r="963" spans="1:30" hidden="1" x14ac:dyDescent="0.3">
      <c r="A963" s="1">
        <v>44495</v>
      </c>
      <c r="B963">
        <v>149.320007</v>
      </c>
      <c r="C963">
        <v>290.85000600000001</v>
      </c>
      <c r="D963">
        <v>65.839995999999999</v>
      </c>
      <c r="E963">
        <v>148.75</v>
      </c>
      <c r="F963">
        <v>47.959999000000003</v>
      </c>
      <c r="G963">
        <v>172.03999300000001</v>
      </c>
      <c r="H963">
        <v>168.80349699999999</v>
      </c>
      <c r="I963">
        <v>171.39999399999999</v>
      </c>
      <c r="J963">
        <v>369.20001200000002</v>
      </c>
      <c r="K963">
        <v>54.470001000000003</v>
      </c>
      <c r="L963">
        <v>96.199996999999996</v>
      </c>
      <c r="M963">
        <v>114.91999800000001</v>
      </c>
      <c r="N963">
        <v>4574.79</v>
      </c>
      <c r="O963">
        <f t="shared" ref="O963:O1026" si="91">YEAR(A963)</f>
        <v>2021</v>
      </c>
      <c r="P963">
        <f t="shared" ref="P963:P1026" si="92">MONTH(A963)</f>
        <v>10</v>
      </c>
      <c r="Q963">
        <f t="shared" ref="Q963:Q1026" si="93">DAY(A963)</f>
        <v>26</v>
      </c>
    </row>
    <row r="964" spans="1:30" hidden="1" x14ac:dyDescent="0.3">
      <c r="A964" s="1">
        <v>44496</v>
      </c>
      <c r="B964">
        <v>148.85000600000001</v>
      </c>
      <c r="C964">
        <v>287.77999899999998</v>
      </c>
      <c r="D964">
        <v>64.129997000000003</v>
      </c>
      <c r="E964">
        <v>147.529999</v>
      </c>
      <c r="F964">
        <v>47.040000999999997</v>
      </c>
      <c r="G964">
        <v>169.550003</v>
      </c>
      <c r="H964">
        <v>169.62449599999999</v>
      </c>
      <c r="I964">
        <v>167.83000200000001</v>
      </c>
      <c r="J964">
        <v>372.32000699999998</v>
      </c>
      <c r="K964">
        <v>55.52</v>
      </c>
      <c r="L964">
        <v>94.870002999999997</v>
      </c>
      <c r="M964">
        <v>113.510002</v>
      </c>
      <c r="N964">
        <v>4551.68</v>
      </c>
      <c r="O964">
        <f t="shared" si="91"/>
        <v>2021</v>
      </c>
      <c r="P964">
        <f t="shared" si="92"/>
        <v>10</v>
      </c>
      <c r="Q964">
        <f t="shared" si="93"/>
        <v>27</v>
      </c>
    </row>
    <row r="965" spans="1:30" hidden="1" x14ac:dyDescent="0.3">
      <c r="A965" s="1">
        <v>44497</v>
      </c>
      <c r="B965">
        <v>152.570007</v>
      </c>
      <c r="C965">
        <v>289.72000100000002</v>
      </c>
      <c r="D965">
        <v>64.309997999999993</v>
      </c>
      <c r="E965">
        <v>148.449997</v>
      </c>
      <c r="F965">
        <v>47.779998999999997</v>
      </c>
      <c r="G965">
        <v>169.679993</v>
      </c>
      <c r="H965">
        <v>172.328506</v>
      </c>
      <c r="I965">
        <v>170.36000100000001</v>
      </c>
      <c r="J965">
        <v>371.57000699999998</v>
      </c>
      <c r="K965">
        <v>56.040000999999997</v>
      </c>
      <c r="L965">
        <v>95.970000999999996</v>
      </c>
      <c r="M965">
        <v>113.199997</v>
      </c>
      <c r="N965">
        <v>4596.42</v>
      </c>
      <c r="O965">
        <f t="shared" si="91"/>
        <v>2021</v>
      </c>
      <c r="P965">
        <f t="shared" si="92"/>
        <v>10</v>
      </c>
      <c r="Q965">
        <f t="shared" si="93"/>
        <v>28</v>
      </c>
    </row>
    <row r="966" spans="1:30" hidden="1" x14ac:dyDescent="0.3">
      <c r="A966" s="1">
        <v>44498</v>
      </c>
      <c r="B966">
        <v>149.800003</v>
      </c>
      <c r="C966">
        <v>287.01001000000002</v>
      </c>
      <c r="D966">
        <v>64.470000999999996</v>
      </c>
      <c r="E966">
        <v>149.41999799999999</v>
      </c>
      <c r="F966">
        <v>47.779998999999997</v>
      </c>
      <c r="G966">
        <v>169.070007</v>
      </c>
      <c r="H966">
        <v>168.62150600000001</v>
      </c>
      <c r="I966">
        <v>169.88999899999999</v>
      </c>
      <c r="J966">
        <v>371.73998999999998</v>
      </c>
      <c r="K966">
        <v>56.369999</v>
      </c>
      <c r="L966">
        <v>94.540001000000004</v>
      </c>
      <c r="M966">
        <v>106.07</v>
      </c>
      <c r="N966">
        <v>4605.38</v>
      </c>
      <c r="O966">
        <f t="shared" si="91"/>
        <v>2021</v>
      </c>
      <c r="P966">
        <f t="shared" si="92"/>
        <v>10</v>
      </c>
      <c r="Q966">
        <f t="shared" si="93"/>
        <v>29</v>
      </c>
    </row>
    <row r="967" spans="1:30" x14ac:dyDescent="0.3">
      <c r="A967" s="1">
        <v>44501</v>
      </c>
      <c r="B967">
        <v>148.96000699999999</v>
      </c>
      <c r="C967">
        <v>286.23998999999998</v>
      </c>
      <c r="D967">
        <v>65.629997000000003</v>
      </c>
      <c r="E967">
        <v>149.78999300000001</v>
      </c>
      <c r="F967">
        <v>47.849997999999999</v>
      </c>
      <c r="G967">
        <v>170.19000199999999</v>
      </c>
      <c r="H967">
        <v>165.90550200000001</v>
      </c>
      <c r="I967">
        <v>169.800003</v>
      </c>
      <c r="J967">
        <v>366.48001099999999</v>
      </c>
      <c r="K967">
        <v>56.169998</v>
      </c>
      <c r="L967">
        <v>93.419998000000007</v>
      </c>
      <c r="M967">
        <v>109.800003</v>
      </c>
      <c r="N967">
        <v>4613.67</v>
      </c>
      <c r="O967">
        <f t="shared" si="91"/>
        <v>2021</v>
      </c>
      <c r="P967">
        <f t="shared" si="92"/>
        <v>11</v>
      </c>
      <c r="Q967">
        <f t="shared" si="93"/>
        <v>1</v>
      </c>
      <c r="R967">
        <f>B967</f>
        <v>148.96000699999999</v>
      </c>
      <c r="S967">
        <f t="shared" ref="S967:AB967" si="94">C967</f>
        <v>286.23998999999998</v>
      </c>
      <c r="T967">
        <f t="shared" si="94"/>
        <v>65.629997000000003</v>
      </c>
      <c r="U967">
        <f t="shared" si="94"/>
        <v>149.78999300000001</v>
      </c>
      <c r="V967">
        <f t="shared" si="94"/>
        <v>47.849997999999999</v>
      </c>
      <c r="W967">
        <f t="shared" si="94"/>
        <v>170.19000199999999</v>
      </c>
      <c r="X967">
        <f t="shared" si="94"/>
        <v>165.90550200000001</v>
      </c>
      <c r="Y967">
        <f t="shared" si="94"/>
        <v>169.800003</v>
      </c>
      <c r="Z967">
        <f t="shared" si="94"/>
        <v>366.48001099999999</v>
      </c>
      <c r="AA967">
        <f t="shared" si="94"/>
        <v>56.169998</v>
      </c>
      <c r="AB967">
        <f t="shared" si="94"/>
        <v>93.419998000000007</v>
      </c>
      <c r="AC967">
        <f>M967</f>
        <v>109.800003</v>
      </c>
      <c r="AD967">
        <f>N967</f>
        <v>4613.67</v>
      </c>
    </row>
    <row r="968" spans="1:30" hidden="1" x14ac:dyDescent="0.3">
      <c r="A968" s="1">
        <v>44502</v>
      </c>
      <c r="B968">
        <v>150.020004</v>
      </c>
      <c r="C968">
        <v>287.92999300000002</v>
      </c>
      <c r="D968">
        <v>64.819999999999993</v>
      </c>
      <c r="E968">
        <v>149.720001</v>
      </c>
      <c r="F968">
        <v>47.880001</v>
      </c>
      <c r="G968">
        <v>169.83000200000001</v>
      </c>
      <c r="H968">
        <v>165.637497</v>
      </c>
      <c r="I968">
        <v>170.470001</v>
      </c>
      <c r="J968">
        <v>367.290009</v>
      </c>
      <c r="K968">
        <v>56.099997999999999</v>
      </c>
      <c r="L968">
        <v>94.019997000000004</v>
      </c>
      <c r="M968">
        <v>111.449997</v>
      </c>
      <c r="N968">
        <v>4630.6499999999996</v>
      </c>
      <c r="O968">
        <f t="shared" si="91"/>
        <v>2021</v>
      </c>
      <c r="P968">
        <f t="shared" si="92"/>
        <v>11</v>
      </c>
      <c r="Q968">
        <f t="shared" si="93"/>
        <v>2</v>
      </c>
    </row>
    <row r="969" spans="1:30" hidden="1" x14ac:dyDescent="0.3">
      <c r="A969" s="1">
        <v>44503</v>
      </c>
      <c r="B969">
        <v>151.490005</v>
      </c>
      <c r="C969">
        <v>288.72000100000002</v>
      </c>
      <c r="D969">
        <v>63.93</v>
      </c>
      <c r="E969">
        <v>150.179993</v>
      </c>
      <c r="F969">
        <v>48.369999</v>
      </c>
      <c r="G969">
        <v>170.08000200000001</v>
      </c>
      <c r="H969">
        <v>169.199997</v>
      </c>
      <c r="I969">
        <v>170.529999</v>
      </c>
      <c r="J969">
        <v>368.97000100000002</v>
      </c>
      <c r="K969">
        <v>56.290000999999997</v>
      </c>
      <c r="L969">
        <v>94.730002999999996</v>
      </c>
      <c r="M969">
        <v>112.610001</v>
      </c>
      <c r="N969">
        <v>4660.57</v>
      </c>
      <c r="O969">
        <f t="shared" si="91"/>
        <v>2021</v>
      </c>
      <c r="P969">
        <f t="shared" si="92"/>
        <v>11</v>
      </c>
      <c r="Q969">
        <f t="shared" si="93"/>
        <v>3</v>
      </c>
    </row>
    <row r="970" spans="1:30" hidden="1" x14ac:dyDescent="0.3">
      <c r="A970" s="1">
        <v>44504</v>
      </c>
      <c r="B970">
        <v>150.96000699999999</v>
      </c>
      <c r="C970">
        <v>287.69000199999999</v>
      </c>
      <c r="D970">
        <v>64.410004000000001</v>
      </c>
      <c r="E970">
        <v>151.279999</v>
      </c>
      <c r="F970">
        <v>47.330002</v>
      </c>
      <c r="G970">
        <v>170.279999</v>
      </c>
      <c r="H970">
        <v>173.85000600000001</v>
      </c>
      <c r="I970">
        <v>168.28999300000001</v>
      </c>
      <c r="J970">
        <v>372.17999300000002</v>
      </c>
      <c r="K970">
        <v>56.599997999999999</v>
      </c>
      <c r="L970">
        <v>93.720000999999996</v>
      </c>
      <c r="M970">
        <v>112.160004</v>
      </c>
      <c r="N970">
        <v>4680.0600000000004</v>
      </c>
      <c r="O970">
        <f t="shared" si="91"/>
        <v>2021</v>
      </c>
      <c r="P970">
        <f t="shared" si="92"/>
        <v>11</v>
      </c>
      <c r="Q970">
        <f t="shared" si="93"/>
        <v>4</v>
      </c>
    </row>
    <row r="971" spans="1:30" hidden="1" x14ac:dyDescent="0.3">
      <c r="A971" s="1">
        <v>44505</v>
      </c>
      <c r="B971">
        <v>151.279999</v>
      </c>
      <c r="C971">
        <v>287.88000499999998</v>
      </c>
      <c r="D971">
        <v>65.019997000000004</v>
      </c>
      <c r="E971">
        <v>150.229996</v>
      </c>
      <c r="F971">
        <v>46.970001000000003</v>
      </c>
      <c r="G971">
        <v>175.63000500000001</v>
      </c>
      <c r="H971">
        <v>175.94949299999999</v>
      </c>
      <c r="I971">
        <v>168.050003</v>
      </c>
      <c r="J971">
        <v>368.39999399999999</v>
      </c>
      <c r="K971">
        <v>56.84</v>
      </c>
      <c r="L971">
        <v>94.300003000000004</v>
      </c>
      <c r="M971">
        <v>116.910004</v>
      </c>
      <c r="N971">
        <v>4697.53</v>
      </c>
      <c r="O971">
        <f t="shared" si="91"/>
        <v>2021</v>
      </c>
      <c r="P971">
        <f t="shared" si="92"/>
        <v>11</v>
      </c>
      <c r="Q971">
        <f t="shared" si="93"/>
        <v>5</v>
      </c>
    </row>
    <row r="972" spans="1:30" hidden="1" x14ac:dyDescent="0.3">
      <c r="A972" s="1">
        <v>44508</v>
      </c>
      <c r="B972">
        <v>150.44000199999999</v>
      </c>
      <c r="C972">
        <v>288.79998799999998</v>
      </c>
      <c r="D972">
        <v>65.720000999999996</v>
      </c>
      <c r="E972">
        <v>149.270004</v>
      </c>
      <c r="F972">
        <v>47.34</v>
      </c>
      <c r="G972">
        <v>176.86999499999999</v>
      </c>
      <c r="H972">
        <v>174.449005</v>
      </c>
      <c r="I972">
        <v>169.05999800000001</v>
      </c>
      <c r="J972">
        <v>368.58999599999999</v>
      </c>
      <c r="K972">
        <v>56.330002</v>
      </c>
      <c r="L972">
        <v>92.889999000000003</v>
      </c>
      <c r="M972">
        <v>115.160004</v>
      </c>
      <c r="N972">
        <v>4701.7</v>
      </c>
      <c r="O972">
        <f t="shared" si="91"/>
        <v>2021</v>
      </c>
      <c r="P972">
        <f t="shared" si="92"/>
        <v>11</v>
      </c>
      <c r="Q972">
        <f t="shared" si="93"/>
        <v>8</v>
      </c>
    </row>
    <row r="973" spans="1:30" hidden="1" x14ac:dyDescent="0.3">
      <c r="A973" s="1">
        <v>44509</v>
      </c>
      <c r="B973">
        <v>150.80999800000001</v>
      </c>
      <c r="C973">
        <v>286.35000600000001</v>
      </c>
      <c r="D973">
        <v>66.360000999999997</v>
      </c>
      <c r="E973">
        <v>149.78999300000001</v>
      </c>
      <c r="F973">
        <v>46.880001</v>
      </c>
      <c r="G973">
        <v>175.11000100000001</v>
      </c>
      <c r="H973">
        <v>178.81149300000001</v>
      </c>
      <c r="I973">
        <v>167.779999</v>
      </c>
      <c r="J973">
        <v>370.64999399999999</v>
      </c>
      <c r="K973">
        <v>56.490001999999997</v>
      </c>
      <c r="L973">
        <v>93.669998000000007</v>
      </c>
      <c r="M973">
        <v>114.129997</v>
      </c>
      <c r="N973">
        <v>4685.25</v>
      </c>
      <c r="O973">
        <f t="shared" si="91"/>
        <v>2021</v>
      </c>
      <c r="P973">
        <f t="shared" si="92"/>
        <v>11</v>
      </c>
      <c r="Q973">
        <f t="shared" si="93"/>
        <v>9</v>
      </c>
    </row>
    <row r="974" spans="1:30" hidden="1" x14ac:dyDescent="0.3">
      <c r="A974" s="1">
        <v>44510</v>
      </c>
      <c r="B974">
        <v>147.91999799999999</v>
      </c>
      <c r="C974">
        <v>285.32000699999998</v>
      </c>
      <c r="D974">
        <v>64.190002000000007</v>
      </c>
      <c r="E974">
        <v>148.44000199999999</v>
      </c>
      <c r="F974">
        <v>47.23</v>
      </c>
      <c r="G974">
        <v>174.449997</v>
      </c>
      <c r="H974">
        <v>174.10249300000001</v>
      </c>
      <c r="I974">
        <v>167.61999499999999</v>
      </c>
      <c r="J974">
        <v>368.57998700000002</v>
      </c>
      <c r="K974">
        <v>56.720001000000003</v>
      </c>
      <c r="L974">
        <v>94.379997000000003</v>
      </c>
      <c r="M974">
        <v>113.25</v>
      </c>
      <c r="N974">
        <v>4646.71</v>
      </c>
      <c r="O974">
        <f t="shared" si="91"/>
        <v>2021</v>
      </c>
      <c r="P974">
        <f t="shared" si="92"/>
        <v>11</v>
      </c>
      <c r="Q974">
        <f t="shared" si="93"/>
        <v>10</v>
      </c>
    </row>
    <row r="975" spans="1:30" hidden="1" x14ac:dyDescent="0.3">
      <c r="A975" s="1">
        <v>44511</v>
      </c>
      <c r="B975">
        <v>147.86999499999999</v>
      </c>
      <c r="C975">
        <v>284.64999399999999</v>
      </c>
      <c r="D975">
        <v>64.309997999999993</v>
      </c>
      <c r="E975">
        <v>148.5</v>
      </c>
      <c r="F975">
        <v>47.490001999999997</v>
      </c>
      <c r="G975">
        <v>162.11000100000001</v>
      </c>
      <c r="H975">
        <v>173.625</v>
      </c>
      <c r="I975">
        <v>167.61000100000001</v>
      </c>
      <c r="J975">
        <v>367.63000499999998</v>
      </c>
      <c r="K975">
        <v>56.740001999999997</v>
      </c>
      <c r="L975">
        <v>95</v>
      </c>
      <c r="M975">
        <v>111.44000200000001</v>
      </c>
      <c r="N975">
        <v>4649.2700000000004</v>
      </c>
      <c r="O975">
        <f t="shared" si="91"/>
        <v>2021</v>
      </c>
      <c r="P975">
        <f t="shared" si="92"/>
        <v>11</v>
      </c>
      <c r="Q975">
        <f t="shared" si="93"/>
        <v>11</v>
      </c>
    </row>
    <row r="976" spans="1:30" hidden="1" x14ac:dyDescent="0.3">
      <c r="A976" s="1">
        <v>44512</v>
      </c>
      <c r="B976">
        <v>149.990005</v>
      </c>
      <c r="C976">
        <v>285.98998999999998</v>
      </c>
      <c r="D976">
        <v>63.82</v>
      </c>
      <c r="E976">
        <v>147.759995</v>
      </c>
      <c r="F976">
        <v>46.91</v>
      </c>
      <c r="G976">
        <v>159.63000500000001</v>
      </c>
      <c r="H976">
        <v>176.257507</v>
      </c>
      <c r="I976">
        <v>166.86000100000001</v>
      </c>
      <c r="J976">
        <v>372.63000499999998</v>
      </c>
      <c r="K976">
        <v>56.610000999999997</v>
      </c>
      <c r="L976">
        <v>94.760002</v>
      </c>
      <c r="M976">
        <v>111.720001</v>
      </c>
      <c r="N976">
        <v>4682.8500000000004</v>
      </c>
      <c r="O976">
        <f t="shared" si="91"/>
        <v>2021</v>
      </c>
      <c r="P976">
        <f t="shared" si="92"/>
        <v>11</v>
      </c>
      <c r="Q976">
        <f t="shared" si="93"/>
        <v>12</v>
      </c>
    </row>
    <row r="977" spans="1:30" hidden="1" x14ac:dyDescent="0.3">
      <c r="A977" s="1">
        <v>44515</v>
      </c>
      <c r="B977">
        <v>150</v>
      </c>
      <c r="C977">
        <v>284.67001299999998</v>
      </c>
      <c r="D977">
        <v>64.370002999999997</v>
      </c>
      <c r="E977">
        <v>146.91000399999999</v>
      </c>
      <c r="F977">
        <v>47.049999</v>
      </c>
      <c r="G977">
        <v>158.429993</v>
      </c>
      <c r="H977">
        <v>177.283997</v>
      </c>
      <c r="I977">
        <v>166.55999800000001</v>
      </c>
      <c r="J977">
        <v>371.07998700000002</v>
      </c>
      <c r="K977">
        <v>56.619999</v>
      </c>
      <c r="L977">
        <v>95.360000999999997</v>
      </c>
      <c r="M977">
        <v>111.870003</v>
      </c>
      <c r="N977">
        <v>4682.8</v>
      </c>
      <c r="O977">
        <f t="shared" si="91"/>
        <v>2021</v>
      </c>
      <c r="P977">
        <f t="shared" si="92"/>
        <v>11</v>
      </c>
      <c r="Q977">
        <f t="shared" si="93"/>
        <v>15</v>
      </c>
    </row>
    <row r="978" spans="1:30" hidden="1" x14ac:dyDescent="0.3">
      <c r="A978" s="1">
        <v>44516</v>
      </c>
      <c r="B978">
        <v>151</v>
      </c>
      <c r="C978">
        <v>283.35998499999999</v>
      </c>
      <c r="D978">
        <v>65.019997000000004</v>
      </c>
      <c r="E978">
        <v>143.16999799999999</v>
      </c>
      <c r="F978">
        <v>47.080002</v>
      </c>
      <c r="G978">
        <v>158.83000200000001</v>
      </c>
      <c r="H978">
        <v>177.03500399999999</v>
      </c>
      <c r="I978">
        <v>165.36000100000001</v>
      </c>
      <c r="J978">
        <v>392.32998700000002</v>
      </c>
      <c r="K978">
        <v>56.220001000000003</v>
      </c>
      <c r="L978">
        <v>93.07</v>
      </c>
      <c r="M978">
        <v>112.230003</v>
      </c>
      <c r="N978">
        <v>4700.8999999999996</v>
      </c>
      <c r="O978">
        <f t="shared" si="91"/>
        <v>2021</v>
      </c>
      <c r="P978">
        <f t="shared" si="92"/>
        <v>11</v>
      </c>
      <c r="Q978">
        <f t="shared" si="93"/>
        <v>16</v>
      </c>
    </row>
    <row r="979" spans="1:30" hidden="1" x14ac:dyDescent="0.3">
      <c r="A979" s="1">
        <v>44517</v>
      </c>
      <c r="B979">
        <v>153.490005</v>
      </c>
      <c r="C979">
        <v>281.58999599999999</v>
      </c>
      <c r="D979">
        <v>64.309997999999993</v>
      </c>
      <c r="E979">
        <v>141.94000199999999</v>
      </c>
      <c r="F979">
        <v>46.509998000000003</v>
      </c>
      <c r="G979">
        <v>157.33000200000001</v>
      </c>
      <c r="H979">
        <v>177.449997</v>
      </c>
      <c r="I979">
        <v>164.470001</v>
      </c>
      <c r="J979">
        <v>394.85000600000001</v>
      </c>
      <c r="K979">
        <v>55.91</v>
      </c>
      <c r="L979">
        <v>93.589995999999999</v>
      </c>
      <c r="M979">
        <v>112.519997</v>
      </c>
      <c r="N979">
        <v>4688.67</v>
      </c>
      <c r="O979">
        <f t="shared" si="91"/>
        <v>2021</v>
      </c>
      <c r="P979">
        <f t="shared" si="92"/>
        <v>11</v>
      </c>
      <c r="Q979">
        <f t="shared" si="93"/>
        <v>17</v>
      </c>
    </row>
    <row r="980" spans="1:30" hidden="1" x14ac:dyDescent="0.3">
      <c r="A980" s="1">
        <v>44518</v>
      </c>
      <c r="B980">
        <v>157.86999499999999</v>
      </c>
      <c r="C980">
        <v>280.63000499999998</v>
      </c>
      <c r="D980">
        <v>63.610000999999997</v>
      </c>
      <c r="E980">
        <v>143.16000399999999</v>
      </c>
      <c r="F980">
        <v>46.32</v>
      </c>
      <c r="G980">
        <v>155.58000200000001</v>
      </c>
      <c r="H980">
        <v>184.80299400000001</v>
      </c>
      <c r="I980">
        <v>163.050003</v>
      </c>
      <c r="J980">
        <v>405.85000600000001</v>
      </c>
      <c r="K980">
        <v>55.41</v>
      </c>
      <c r="L980">
        <v>91.550003000000004</v>
      </c>
      <c r="M980">
        <v>112.900002</v>
      </c>
      <c r="N980">
        <v>4704.54</v>
      </c>
      <c r="O980">
        <f t="shared" si="91"/>
        <v>2021</v>
      </c>
      <c r="P980">
        <f t="shared" si="92"/>
        <v>11</v>
      </c>
      <c r="Q980">
        <f t="shared" si="93"/>
        <v>18</v>
      </c>
    </row>
    <row r="981" spans="1:30" hidden="1" x14ac:dyDescent="0.3">
      <c r="A981" s="1">
        <v>44519</v>
      </c>
      <c r="B981">
        <v>160.550003</v>
      </c>
      <c r="C981">
        <v>279.98998999999998</v>
      </c>
      <c r="D981">
        <v>60.669998</v>
      </c>
      <c r="E981">
        <v>142.38999899999999</v>
      </c>
      <c r="F981">
        <v>45.400002000000001</v>
      </c>
      <c r="G981">
        <v>154</v>
      </c>
      <c r="H981">
        <v>183.828506</v>
      </c>
      <c r="I981">
        <v>160.91999799999999</v>
      </c>
      <c r="J981">
        <v>408.69000199999999</v>
      </c>
      <c r="K981">
        <v>55.130001</v>
      </c>
      <c r="L981">
        <v>90.400002000000001</v>
      </c>
      <c r="M981">
        <v>110.779999</v>
      </c>
      <c r="N981">
        <v>4697.96</v>
      </c>
      <c r="O981">
        <f t="shared" si="91"/>
        <v>2021</v>
      </c>
      <c r="P981">
        <f t="shared" si="92"/>
        <v>11</v>
      </c>
      <c r="Q981">
        <f t="shared" si="93"/>
        <v>19</v>
      </c>
    </row>
    <row r="982" spans="1:30" hidden="1" x14ac:dyDescent="0.3">
      <c r="A982" s="1">
        <v>44522</v>
      </c>
      <c r="B982">
        <v>161.020004</v>
      </c>
      <c r="C982">
        <v>284.97000100000002</v>
      </c>
      <c r="D982">
        <v>61.509998000000003</v>
      </c>
      <c r="E982">
        <v>144.779999</v>
      </c>
      <c r="F982">
        <v>46.279998999999997</v>
      </c>
      <c r="G982">
        <v>154.16000399999999</v>
      </c>
      <c r="H982">
        <v>178.62849399999999</v>
      </c>
      <c r="I982">
        <v>164.35000600000001</v>
      </c>
      <c r="J982">
        <v>408.790009</v>
      </c>
      <c r="K982">
        <v>55.470001000000003</v>
      </c>
      <c r="L982">
        <v>89.779999000000004</v>
      </c>
      <c r="M982">
        <v>111.449997</v>
      </c>
      <c r="N982">
        <v>4682.9399999999996</v>
      </c>
      <c r="O982">
        <f t="shared" si="91"/>
        <v>2021</v>
      </c>
      <c r="P982">
        <f t="shared" si="92"/>
        <v>11</v>
      </c>
      <c r="Q982">
        <f t="shared" si="93"/>
        <v>22</v>
      </c>
    </row>
    <row r="983" spans="1:30" hidden="1" x14ac:dyDescent="0.3">
      <c r="A983" s="1">
        <v>44523</v>
      </c>
      <c r="B983">
        <v>161.41000399999999</v>
      </c>
      <c r="C983">
        <v>288.55999800000001</v>
      </c>
      <c r="D983">
        <v>63.130001</v>
      </c>
      <c r="E983">
        <v>145.80999800000001</v>
      </c>
      <c r="F983">
        <v>47.5</v>
      </c>
      <c r="G983">
        <v>151.029999</v>
      </c>
      <c r="H983">
        <v>179.00199900000001</v>
      </c>
      <c r="I983">
        <v>168.279999</v>
      </c>
      <c r="J983">
        <v>408.36999500000002</v>
      </c>
      <c r="K983">
        <v>55.880001</v>
      </c>
      <c r="L983">
        <v>89.650002000000001</v>
      </c>
      <c r="M983">
        <v>113.58000199999999</v>
      </c>
      <c r="N983">
        <v>4690.7</v>
      </c>
      <c r="O983">
        <f t="shared" si="91"/>
        <v>2021</v>
      </c>
      <c r="P983">
        <f t="shared" si="92"/>
        <v>11</v>
      </c>
      <c r="Q983">
        <f t="shared" si="93"/>
        <v>23</v>
      </c>
    </row>
    <row r="984" spans="1:30" hidden="1" x14ac:dyDescent="0.3">
      <c r="A984" s="1">
        <v>44524</v>
      </c>
      <c r="B984">
        <v>161.94000199999999</v>
      </c>
      <c r="C984">
        <v>287.27999899999998</v>
      </c>
      <c r="D984">
        <v>63.48</v>
      </c>
      <c r="E984">
        <v>146.53999300000001</v>
      </c>
      <c r="F984">
        <v>47.630001</v>
      </c>
      <c r="G984">
        <v>151.33999600000001</v>
      </c>
      <c r="H984">
        <v>179.02049299999999</v>
      </c>
      <c r="I984">
        <v>166.96000699999999</v>
      </c>
      <c r="J984">
        <v>412.10998499999999</v>
      </c>
      <c r="K984">
        <v>55.43</v>
      </c>
      <c r="L984">
        <v>90.029999000000004</v>
      </c>
      <c r="M984">
        <v>113.970001</v>
      </c>
      <c r="N984">
        <v>4701.46</v>
      </c>
      <c r="O984">
        <f t="shared" si="91"/>
        <v>2021</v>
      </c>
      <c r="P984">
        <f t="shared" si="92"/>
        <v>11</v>
      </c>
      <c r="Q984">
        <f t="shared" si="93"/>
        <v>24</v>
      </c>
    </row>
    <row r="985" spans="1:30" hidden="1" x14ac:dyDescent="0.3">
      <c r="A985" s="1">
        <v>44526</v>
      </c>
      <c r="B985">
        <v>156.80999800000001</v>
      </c>
      <c r="C985">
        <v>283.08999599999999</v>
      </c>
      <c r="D985">
        <v>61.25</v>
      </c>
      <c r="E985">
        <v>144.89999399999999</v>
      </c>
      <c r="F985">
        <v>45.759998000000003</v>
      </c>
      <c r="G985">
        <v>148.11000100000001</v>
      </c>
      <c r="H985">
        <v>175.22799699999999</v>
      </c>
      <c r="I985">
        <v>161.929993</v>
      </c>
      <c r="J985">
        <v>402.70001200000002</v>
      </c>
      <c r="K985">
        <v>53.73</v>
      </c>
      <c r="L985">
        <v>88.68</v>
      </c>
      <c r="M985">
        <v>110.660004</v>
      </c>
      <c r="N985">
        <v>4594.62</v>
      </c>
      <c r="O985">
        <f t="shared" si="91"/>
        <v>2021</v>
      </c>
      <c r="P985">
        <f t="shared" si="92"/>
        <v>11</v>
      </c>
      <c r="Q985">
        <f t="shared" si="93"/>
        <v>26</v>
      </c>
    </row>
    <row r="986" spans="1:30" hidden="1" x14ac:dyDescent="0.3">
      <c r="A986" s="1">
        <v>44529</v>
      </c>
      <c r="B986">
        <v>160.240005</v>
      </c>
      <c r="C986">
        <v>282.11999500000002</v>
      </c>
      <c r="D986">
        <v>61.59</v>
      </c>
      <c r="E986">
        <v>142.63000500000001</v>
      </c>
      <c r="F986">
        <v>45.59</v>
      </c>
      <c r="G986">
        <v>147.80999800000001</v>
      </c>
      <c r="H986">
        <v>178.078506</v>
      </c>
      <c r="I986">
        <v>161.229996</v>
      </c>
      <c r="J986">
        <v>406.82000699999998</v>
      </c>
      <c r="K986">
        <v>54.580002</v>
      </c>
      <c r="L986">
        <v>87.349997999999999</v>
      </c>
      <c r="M986">
        <v>110.730003</v>
      </c>
      <c r="N986">
        <v>4655.2700000000004</v>
      </c>
      <c r="O986">
        <f t="shared" si="91"/>
        <v>2021</v>
      </c>
      <c r="P986">
        <f t="shared" si="92"/>
        <v>11</v>
      </c>
      <c r="Q986">
        <f t="shared" si="93"/>
        <v>29</v>
      </c>
    </row>
    <row r="987" spans="1:30" hidden="1" x14ac:dyDescent="0.3">
      <c r="A987" s="1">
        <v>44530</v>
      </c>
      <c r="B987">
        <v>165.300003</v>
      </c>
      <c r="C987">
        <v>276.69000199999999</v>
      </c>
      <c r="D987">
        <v>59.84</v>
      </c>
      <c r="E987">
        <v>140.63000500000001</v>
      </c>
      <c r="F987">
        <v>44.470001000000003</v>
      </c>
      <c r="G987">
        <v>144.89999399999999</v>
      </c>
      <c r="H987">
        <v>175.3535</v>
      </c>
      <c r="I987">
        <v>158.83000200000001</v>
      </c>
      <c r="J987">
        <v>400.60998499999999</v>
      </c>
      <c r="K987">
        <v>52.450001</v>
      </c>
      <c r="L987">
        <v>85.940002000000007</v>
      </c>
      <c r="M987">
        <v>109.639999</v>
      </c>
      <c r="N987">
        <v>4567</v>
      </c>
      <c r="O987">
        <f t="shared" si="91"/>
        <v>2021</v>
      </c>
      <c r="P987">
        <f t="shared" si="92"/>
        <v>11</v>
      </c>
      <c r="Q987">
        <f t="shared" si="93"/>
        <v>30</v>
      </c>
    </row>
    <row r="988" spans="1:30" x14ac:dyDescent="0.3">
      <c r="A988" s="1">
        <v>44531</v>
      </c>
      <c r="B988">
        <v>164.770004</v>
      </c>
      <c r="C988">
        <v>275</v>
      </c>
      <c r="D988">
        <v>59.790000999999997</v>
      </c>
      <c r="E988">
        <v>137.13999899999999</v>
      </c>
      <c r="F988">
        <v>43.84</v>
      </c>
      <c r="G988">
        <v>142.14999399999999</v>
      </c>
      <c r="H988">
        <v>172.18600499999999</v>
      </c>
      <c r="I988">
        <v>157.88999899999999</v>
      </c>
      <c r="J988">
        <v>400.42001299999998</v>
      </c>
      <c r="K988">
        <v>52.299999</v>
      </c>
      <c r="L988">
        <v>86.870002999999997</v>
      </c>
      <c r="M988">
        <v>108.660004</v>
      </c>
      <c r="N988">
        <v>4513.04</v>
      </c>
      <c r="O988">
        <f t="shared" si="91"/>
        <v>2021</v>
      </c>
      <c r="P988">
        <f t="shared" si="92"/>
        <v>12</v>
      </c>
      <c r="Q988">
        <f t="shared" si="93"/>
        <v>1</v>
      </c>
      <c r="R988">
        <f>B988</f>
        <v>164.770004</v>
      </c>
      <c r="S988">
        <f t="shared" ref="S988:AB988" si="95">C988</f>
        <v>275</v>
      </c>
      <c r="T988">
        <f t="shared" si="95"/>
        <v>59.790000999999997</v>
      </c>
      <c r="U988">
        <f t="shared" si="95"/>
        <v>137.13999899999999</v>
      </c>
      <c r="V988">
        <f t="shared" si="95"/>
        <v>43.84</v>
      </c>
      <c r="W988">
        <f t="shared" si="95"/>
        <v>142.14999399999999</v>
      </c>
      <c r="X988">
        <f t="shared" si="95"/>
        <v>172.18600499999999</v>
      </c>
      <c r="Y988">
        <f t="shared" si="95"/>
        <v>157.88999899999999</v>
      </c>
      <c r="Z988">
        <f t="shared" si="95"/>
        <v>400.42001299999998</v>
      </c>
      <c r="AA988">
        <f t="shared" si="95"/>
        <v>52.299999</v>
      </c>
      <c r="AB988">
        <f t="shared" si="95"/>
        <v>86.870002999999997</v>
      </c>
      <c r="AC988">
        <f>M988</f>
        <v>108.660004</v>
      </c>
      <c r="AD988">
        <f>N988</f>
        <v>4513.04</v>
      </c>
    </row>
    <row r="989" spans="1:30" hidden="1" x14ac:dyDescent="0.3">
      <c r="A989" s="1">
        <v>44532</v>
      </c>
      <c r="B989">
        <v>163.759995</v>
      </c>
      <c r="C989">
        <v>279.08999599999999</v>
      </c>
      <c r="D989">
        <v>61.279998999999997</v>
      </c>
      <c r="E989">
        <v>135.470001</v>
      </c>
      <c r="F989">
        <v>44.889999000000003</v>
      </c>
      <c r="G989">
        <v>147.199997</v>
      </c>
      <c r="H989">
        <v>171.86799600000001</v>
      </c>
      <c r="I989">
        <v>161.21000699999999</v>
      </c>
      <c r="J989">
        <v>407.76998900000001</v>
      </c>
      <c r="K989">
        <v>53.07</v>
      </c>
      <c r="L989">
        <v>87.839995999999999</v>
      </c>
      <c r="M989">
        <v>111.41999800000001</v>
      </c>
      <c r="N989">
        <v>4577.1000000000004</v>
      </c>
      <c r="O989">
        <f t="shared" si="91"/>
        <v>2021</v>
      </c>
      <c r="P989">
        <f t="shared" si="92"/>
        <v>12</v>
      </c>
      <c r="Q989">
        <f t="shared" si="93"/>
        <v>2</v>
      </c>
    </row>
    <row r="990" spans="1:30" hidden="1" x14ac:dyDescent="0.3">
      <c r="A990" s="1">
        <v>44533</v>
      </c>
      <c r="B990">
        <v>161.83999600000001</v>
      </c>
      <c r="C990">
        <v>277.42999300000002</v>
      </c>
      <c r="D990">
        <v>60.889999000000003</v>
      </c>
      <c r="E990">
        <v>137.509995</v>
      </c>
      <c r="F990">
        <v>43.869999</v>
      </c>
      <c r="G990">
        <v>146.220001</v>
      </c>
      <c r="H990">
        <v>169.48950199999999</v>
      </c>
      <c r="I990">
        <v>158.28999300000001</v>
      </c>
      <c r="J990">
        <v>407.80999800000001</v>
      </c>
      <c r="K990">
        <v>53.540000999999997</v>
      </c>
      <c r="L990">
        <v>89.379997000000003</v>
      </c>
      <c r="M990">
        <v>111.239998</v>
      </c>
      <c r="N990">
        <v>4538.43</v>
      </c>
      <c r="O990">
        <f t="shared" si="91"/>
        <v>2021</v>
      </c>
      <c r="P990">
        <f t="shared" si="92"/>
        <v>12</v>
      </c>
      <c r="Q990">
        <f t="shared" si="93"/>
        <v>3</v>
      </c>
    </row>
    <row r="991" spans="1:30" hidden="1" x14ac:dyDescent="0.3">
      <c r="A991" s="1">
        <v>44536</v>
      </c>
      <c r="B991">
        <v>165.320007</v>
      </c>
      <c r="C991">
        <v>281.38000499999998</v>
      </c>
      <c r="D991">
        <v>61.580002</v>
      </c>
      <c r="E991">
        <v>139</v>
      </c>
      <c r="F991">
        <v>44.150002000000001</v>
      </c>
      <c r="G991">
        <v>150.36999499999999</v>
      </c>
      <c r="H991">
        <v>171.36850000000001</v>
      </c>
      <c r="I991">
        <v>160.16000399999999</v>
      </c>
      <c r="J991">
        <v>415.70001200000002</v>
      </c>
      <c r="K991">
        <v>54.91</v>
      </c>
      <c r="L991">
        <v>91.389999000000003</v>
      </c>
      <c r="M991">
        <v>113.360001</v>
      </c>
      <c r="N991">
        <v>4591.67</v>
      </c>
      <c r="O991">
        <f t="shared" si="91"/>
        <v>2021</v>
      </c>
      <c r="P991">
        <f t="shared" si="92"/>
        <v>12</v>
      </c>
      <c r="Q991">
        <f t="shared" si="93"/>
        <v>6</v>
      </c>
    </row>
    <row r="992" spans="1:30" hidden="1" x14ac:dyDescent="0.3">
      <c r="A992" s="1">
        <v>44537</v>
      </c>
      <c r="B992">
        <v>171.179993</v>
      </c>
      <c r="C992">
        <v>284.97000100000002</v>
      </c>
      <c r="D992">
        <v>62.27</v>
      </c>
      <c r="E992">
        <v>138.550003</v>
      </c>
      <c r="F992">
        <v>44.709999000000003</v>
      </c>
      <c r="G992">
        <v>150.80999800000001</v>
      </c>
      <c r="H992">
        <v>176.16450499999999</v>
      </c>
      <c r="I992">
        <v>162.570007</v>
      </c>
      <c r="J992">
        <v>416.17999300000002</v>
      </c>
      <c r="K992">
        <v>55.209999000000003</v>
      </c>
      <c r="L992">
        <v>90.410004000000001</v>
      </c>
      <c r="M992">
        <v>116.260002</v>
      </c>
      <c r="N992">
        <v>4686.75</v>
      </c>
      <c r="O992">
        <f t="shared" si="91"/>
        <v>2021</v>
      </c>
      <c r="P992">
        <f t="shared" si="92"/>
        <v>12</v>
      </c>
      <c r="Q992">
        <f t="shared" si="93"/>
        <v>7</v>
      </c>
    </row>
    <row r="993" spans="1:17" hidden="1" x14ac:dyDescent="0.3">
      <c r="A993" s="1">
        <v>44538</v>
      </c>
      <c r="B993">
        <v>175.08000200000001</v>
      </c>
      <c r="C993">
        <v>283.72000100000002</v>
      </c>
      <c r="D993">
        <v>62.450001</v>
      </c>
      <c r="E993">
        <v>137.14999399999999</v>
      </c>
      <c r="F993">
        <v>44.16</v>
      </c>
      <c r="G993">
        <v>153.33999600000001</v>
      </c>
      <c r="H993">
        <v>176.158005</v>
      </c>
      <c r="I993">
        <v>160.71000699999999</v>
      </c>
      <c r="J993">
        <v>411.25</v>
      </c>
      <c r="K993">
        <v>55</v>
      </c>
      <c r="L993">
        <v>89.889999000000003</v>
      </c>
      <c r="M993">
        <v>116.25</v>
      </c>
      <c r="N993">
        <v>4701.21</v>
      </c>
      <c r="O993">
        <f t="shared" si="91"/>
        <v>2021</v>
      </c>
      <c r="P993">
        <f t="shared" si="92"/>
        <v>12</v>
      </c>
      <c r="Q993">
        <f t="shared" si="93"/>
        <v>8</v>
      </c>
    </row>
    <row r="994" spans="1:17" hidden="1" x14ac:dyDescent="0.3">
      <c r="A994" s="1">
        <v>44539</v>
      </c>
      <c r="B994">
        <v>174.55999800000001</v>
      </c>
      <c r="C994">
        <v>284.51998900000001</v>
      </c>
      <c r="D994">
        <v>62.610000999999997</v>
      </c>
      <c r="E994">
        <v>138.5</v>
      </c>
      <c r="F994">
        <v>44.490001999999997</v>
      </c>
      <c r="G994">
        <v>152.94000199999999</v>
      </c>
      <c r="H994">
        <v>174.17100500000001</v>
      </c>
      <c r="I994">
        <v>160.46000699999999</v>
      </c>
      <c r="J994">
        <v>411.33999599999999</v>
      </c>
      <c r="K994">
        <v>54.860000999999997</v>
      </c>
      <c r="L994">
        <v>89.5</v>
      </c>
      <c r="M994">
        <v>115.349998</v>
      </c>
      <c r="N994">
        <v>4667.45</v>
      </c>
      <c r="O994">
        <f t="shared" si="91"/>
        <v>2021</v>
      </c>
      <c r="P994">
        <f t="shared" si="92"/>
        <v>12</v>
      </c>
      <c r="Q994">
        <f t="shared" si="93"/>
        <v>9</v>
      </c>
    </row>
    <row r="995" spans="1:17" hidden="1" x14ac:dyDescent="0.3">
      <c r="A995" s="1">
        <v>44540</v>
      </c>
      <c r="B995">
        <v>179.449997</v>
      </c>
      <c r="C995">
        <v>288.23001099999999</v>
      </c>
      <c r="D995">
        <v>63.009998000000003</v>
      </c>
      <c r="E995">
        <v>141.029999</v>
      </c>
      <c r="F995">
        <v>44.52</v>
      </c>
      <c r="G995">
        <v>152.71000699999999</v>
      </c>
      <c r="H995">
        <v>172.212006</v>
      </c>
      <c r="I995">
        <v>159.820007</v>
      </c>
      <c r="J995">
        <v>415.39999399999999</v>
      </c>
      <c r="K995">
        <v>56.279998999999997</v>
      </c>
      <c r="L995">
        <v>90.040001000000004</v>
      </c>
      <c r="M995">
        <v>116.730003</v>
      </c>
      <c r="N995">
        <v>4712.0200000000004</v>
      </c>
      <c r="O995">
        <f t="shared" si="91"/>
        <v>2021</v>
      </c>
      <c r="P995">
        <f t="shared" si="92"/>
        <v>12</v>
      </c>
      <c r="Q995">
        <f t="shared" si="93"/>
        <v>10</v>
      </c>
    </row>
    <row r="996" spans="1:17" hidden="1" x14ac:dyDescent="0.3">
      <c r="A996" s="1">
        <v>44543</v>
      </c>
      <c r="B996">
        <v>175.740005</v>
      </c>
      <c r="C996">
        <v>290.01001000000002</v>
      </c>
      <c r="D996">
        <v>61.630001</v>
      </c>
      <c r="E996">
        <v>143.570007</v>
      </c>
      <c r="F996">
        <v>43.580002</v>
      </c>
      <c r="G996">
        <v>150.429993</v>
      </c>
      <c r="H996">
        <v>169.56750500000001</v>
      </c>
      <c r="I996">
        <v>157.91999799999999</v>
      </c>
      <c r="J996">
        <v>405.23998999999998</v>
      </c>
      <c r="K996">
        <v>57.759998000000003</v>
      </c>
      <c r="L996">
        <v>91.669998000000007</v>
      </c>
      <c r="M996">
        <v>115.55999799999999</v>
      </c>
      <c r="N996">
        <v>4668.97</v>
      </c>
      <c r="O996">
        <f t="shared" si="91"/>
        <v>2021</v>
      </c>
      <c r="P996">
        <f t="shared" si="92"/>
        <v>12</v>
      </c>
      <c r="Q996">
        <f t="shared" si="93"/>
        <v>13</v>
      </c>
    </row>
    <row r="997" spans="1:17" hidden="1" x14ac:dyDescent="0.3">
      <c r="A997" s="1">
        <v>44544</v>
      </c>
      <c r="B997">
        <v>174.33000200000001</v>
      </c>
      <c r="C997">
        <v>295.02999899999998</v>
      </c>
      <c r="D997">
        <v>61.540000999999997</v>
      </c>
      <c r="E997">
        <v>144.94000199999999</v>
      </c>
      <c r="F997">
        <v>44.130001</v>
      </c>
      <c r="G997">
        <v>149.10000600000001</v>
      </c>
      <c r="H997">
        <v>169.09150700000001</v>
      </c>
      <c r="I997">
        <v>159.13000500000001</v>
      </c>
      <c r="J997">
        <v>402.20001200000002</v>
      </c>
      <c r="K997">
        <v>57.799999</v>
      </c>
      <c r="L997">
        <v>91.919998000000007</v>
      </c>
      <c r="M997">
        <v>114.709999</v>
      </c>
      <c r="N997">
        <v>4634.09</v>
      </c>
      <c r="O997">
        <f t="shared" si="91"/>
        <v>2021</v>
      </c>
      <c r="P997">
        <f t="shared" si="92"/>
        <v>12</v>
      </c>
      <c r="Q997">
        <f t="shared" si="93"/>
        <v>14</v>
      </c>
    </row>
    <row r="998" spans="1:17" hidden="1" x14ac:dyDescent="0.3">
      <c r="A998" s="1">
        <v>44545</v>
      </c>
      <c r="B998">
        <v>179.300003</v>
      </c>
      <c r="C998">
        <v>294.57998700000002</v>
      </c>
      <c r="D998">
        <v>61.27</v>
      </c>
      <c r="E998">
        <v>145.770004</v>
      </c>
      <c r="F998">
        <v>43.939999</v>
      </c>
      <c r="G998">
        <v>150.39999399999999</v>
      </c>
      <c r="H998">
        <v>173.31500199999999</v>
      </c>
      <c r="I998">
        <v>157.94000199999999</v>
      </c>
      <c r="J998">
        <v>407.80999800000001</v>
      </c>
      <c r="K998">
        <v>58.060001</v>
      </c>
      <c r="L998">
        <v>92.730002999999996</v>
      </c>
      <c r="M998">
        <v>114.68</v>
      </c>
      <c r="N998">
        <v>4709.8500000000004</v>
      </c>
      <c r="O998">
        <f t="shared" si="91"/>
        <v>2021</v>
      </c>
      <c r="P998">
        <f t="shared" si="92"/>
        <v>12</v>
      </c>
      <c r="Q998">
        <f t="shared" si="93"/>
        <v>15</v>
      </c>
    </row>
    <row r="999" spans="1:17" hidden="1" x14ac:dyDescent="0.3">
      <c r="A999" s="1">
        <v>44546</v>
      </c>
      <c r="B999">
        <v>172.259995</v>
      </c>
      <c r="C999">
        <v>300.17001299999998</v>
      </c>
      <c r="D999">
        <v>61.369999</v>
      </c>
      <c r="E999">
        <v>143.33999600000001</v>
      </c>
      <c r="F999">
        <v>45</v>
      </c>
      <c r="G999">
        <v>148.75</v>
      </c>
      <c r="H999">
        <v>168.871002</v>
      </c>
      <c r="I999">
        <v>160.41000399999999</v>
      </c>
      <c r="J999">
        <v>399.52999899999998</v>
      </c>
      <c r="K999">
        <v>58.650002000000001</v>
      </c>
      <c r="L999">
        <v>94.379997000000003</v>
      </c>
      <c r="M999">
        <v>113.589996</v>
      </c>
      <c r="N999">
        <v>4668.67</v>
      </c>
      <c r="O999">
        <f t="shared" si="91"/>
        <v>2021</v>
      </c>
      <c r="P999">
        <f t="shared" si="92"/>
        <v>12</v>
      </c>
      <c r="Q999">
        <f t="shared" si="93"/>
        <v>16</v>
      </c>
    </row>
    <row r="1000" spans="1:17" hidden="1" x14ac:dyDescent="0.3">
      <c r="A1000" s="1">
        <v>44547</v>
      </c>
      <c r="B1000">
        <v>171.13999899999999</v>
      </c>
      <c r="C1000">
        <v>293.66000400000001</v>
      </c>
      <c r="D1000">
        <v>60.029998999999997</v>
      </c>
      <c r="E1000">
        <v>138.75</v>
      </c>
      <c r="F1000">
        <v>43.880001</v>
      </c>
      <c r="G1000">
        <v>148.759995</v>
      </c>
      <c r="H1000">
        <v>170.01750200000001</v>
      </c>
      <c r="I1000">
        <v>156.759995</v>
      </c>
      <c r="J1000">
        <v>387.98001099999999</v>
      </c>
      <c r="K1000">
        <v>57.73</v>
      </c>
      <c r="L1000">
        <v>93.449996999999996</v>
      </c>
      <c r="M1000">
        <v>108.629997</v>
      </c>
      <c r="N1000">
        <v>4620.6400000000003</v>
      </c>
      <c r="O1000">
        <f t="shared" si="91"/>
        <v>2021</v>
      </c>
      <c r="P1000">
        <f t="shared" si="92"/>
        <v>12</v>
      </c>
      <c r="Q1000">
        <f t="shared" si="93"/>
        <v>17</v>
      </c>
    </row>
    <row r="1001" spans="1:17" hidden="1" x14ac:dyDescent="0.3">
      <c r="A1001" s="1">
        <v>44550</v>
      </c>
      <c r="B1001">
        <v>169.75</v>
      </c>
      <c r="C1001">
        <v>289.60998499999999</v>
      </c>
      <c r="D1001">
        <v>59.16</v>
      </c>
      <c r="E1001">
        <v>139.199997</v>
      </c>
      <c r="F1001">
        <v>43.16</v>
      </c>
      <c r="G1001">
        <v>146.470001</v>
      </c>
      <c r="H1001">
        <v>167.07899499999999</v>
      </c>
      <c r="I1001">
        <v>153.94000199999999</v>
      </c>
      <c r="J1001">
        <v>389.39999399999999</v>
      </c>
      <c r="K1001">
        <v>57.540000999999997</v>
      </c>
      <c r="L1001">
        <v>92.860000999999997</v>
      </c>
      <c r="M1001">
        <v>108.089996</v>
      </c>
      <c r="N1001">
        <v>4568.0200000000004</v>
      </c>
      <c r="O1001">
        <f t="shared" si="91"/>
        <v>2021</v>
      </c>
      <c r="P1001">
        <f t="shared" si="92"/>
        <v>12</v>
      </c>
      <c r="Q1001">
        <f t="shared" si="93"/>
        <v>20</v>
      </c>
    </row>
    <row r="1002" spans="1:17" hidden="1" x14ac:dyDescent="0.3">
      <c r="A1002" s="1">
        <v>44551</v>
      </c>
      <c r="B1002">
        <v>172.990005</v>
      </c>
      <c r="C1002">
        <v>293.23998999999998</v>
      </c>
      <c r="D1002">
        <v>60.5</v>
      </c>
      <c r="E1002">
        <v>139.61999499999999</v>
      </c>
      <c r="F1002">
        <v>44.189999</v>
      </c>
      <c r="G1002">
        <v>151.050003</v>
      </c>
      <c r="H1002">
        <v>170.41700700000001</v>
      </c>
      <c r="I1002">
        <v>156.08999600000001</v>
      </c>
      <c r="J1002">
        <v>390.47000100000002</v>
      </c>
      <c r="K1002">
        <v>57.77</v>
      </c>
      <c r="L1002">
        <v>93.040001000000004</v>
      </c>
      <c r="M1002">
        <v>110.370003</v>
      </c>
      <c r="N1002">
        <v>4649.2299999999996</v>
      </c>
      <c r="O1002">
        <f t="shared" si="91"/>
        <v>2021</v>
      </c>
      <c r="P1002">
        <f t="shared" si="92"/>
        <v>12</v>
      </c>
      <c r="Q1002">
        <f t="shared" si="93"/>
        <v>21</v>
      </c>
    </row>
    <row r="1003" spans="1:17" hidden="1" x14ac:dyDescent="0.3">
      <c r="A1003" s="1">
        <v>44552</v>
      </c>
      <c r="B1003">
        <v>175.63999899999999</v>
      </c>
      <c r="C1003">
        <v>294.41000400000001</v>
      </c>
      <c r="D1003">
        <v>60.990001999999997</v>
      </c>
      <c r="E1003">
        <v>139.800003</v>
      </c>
      <c r="F1003">
        <v>44.279998999999997</v>
      </c>
      <c r="G1003">
        <v>151.88000500000001</v>
      </c>
      <c r="H1003">
        <v>171.037003</v>
      </c>
      <c r="I1003">
        <v>156.699997</v>
      </c>
      <c r="J1003">
        <v>395.64001500000001</v>
      </c>
      <c r="K1003">
        <v>58.18</v>
      </c>
      <c r="L1003">
        <v>92.910004000000001</v>
      </c>
      <c r="M1003">
        <v>111.739998</v>
      </c>
      <c r="N1003">
        <v>4696.5600000000004</v>
      </c>
      <c r="O1003">
        <f t="shared" si="91"/>
        <v>2021</v>
      </c>
      <c r="P1003">
        <f t="shared" si="92"/>
        <v>12</v>
      </c>
      <c r="Q1003">
        <f t="shared" si="93"/>
        <v>22</v>
      </c>
    </row>
    <row r="1004" spans="1:17" hidden="1" x14ac:dyDescent="0.3">
      <c r="A1004" s="1">
        <v>44553</v>
      </c>
      <c r="B1004">
        <v>176.279999</v>
      </c>
      <c r="C1004">
        <v>294.48998999999998</v>
      </c>
      <c r="D1004">
        <v>61.02</v>
      </c>
      <c r="E1004">
        <v>139.490005</v>
      </c>
      <c r="F1004">
        <v>44.419998</v>
      </c>
      <c r="G1004">
        <v>153.63000500000001</v>
      </c>
      <c r="H1004">
        <v>171.06849700000001</v>
      </c>
      <c r="I1004">
        <v>157.259995</v>
      </c>
      <c r="J1004">
        <v>397.07000699999998</v>
      </c>
      <c r="K1004">
        <v>58.220001000000003</v>
      </c>
      <c r="L1004">
        <v>92.93</v>
      </c>
      <c r="M1004">
        <v>112.370003</v>
      </c>
      <c r="N1004">
        <v>4725.79</v>
      </c>
      <c r="O1004">
        <f t="shared" si="91"/>
        <v>2021</v>
      </c>
      <c r="P1004">
        <f t="shared" si="92"/>
        <v>12</v>
      </c>
      <c r="Q1004">
        <f t="shared" si="93"/>
        <v>23</v>
      </c>
    </row>
    <row r="1005" spans="1:17" hidden="1" x14ac:dyDescent="0.3">
      <c r="A1005" s="1">
        <v>44557</v>
      </c>
      <c r="B1005">
        <v>180.33000200000001</v>
      </c>
      <c r="C1005">
        <v>296.67001299999998</v>
      </c>
      <c r="D1005">
        <v>61.889999000000003</v>
      </c>
      <c r="E1005">
        <v>140.759995</v>
      </c>
      <c r="F1005">
        <v>44.639999000000003</v>
      </c>
      <c r="G1005">
        <v>152.800003</v>
      </c>
      <c r="H1005">
        <v>169.66949500000001</v>
      </c>
      <c r="I1005">
        <v>158.16000399999999</v>
      </c>
      <c r="J1005">
        <v>404.08999599999999</v>
      </c>
      <c r="K1005">
        <v>58.650002000000001</v>
      </c>
      <c r="L1005">
        <v>93.540001000000004</v>
      </c>
      <c r="M1005">
        <v>114.220001</v>
      </c>
      <c r="N1005">
        <v>4791.1899999999996</v>
      </c>
      <c r="O1005">
        <f t="shared" si="91"/>
        <v>2021</v>
      </c>
      <c r="P1005">
        <f t="shared" si="92"/>
        <v>12</v>
      </c>
      <c r="Q1005">
        <f t="shared" si="93"/>
        <v>27</v>
      </c>
    </row>
    <row r="1006" spans="1:17" hidden="1" x14ac:dyDescent="0.3">
      <c r="A1006" s="1">
        <v>44558</v>
      </c>
      <c r="B1006">
        <v>179.28999300000001</v>
      </c>
      <c r="C1006">
        <v>298.290009</v>
      </c>
      <c r="D1006">
        <v>61.689999</v>
      </c>
      <c r="E1006">
        <v>142.779999</v>
      </c>
      <c r="F1006">
        <v>44.700001</v>
      </c>
      <c r="G1006">
        <v>155.199997</v>
      </c>
      <c r="H1006">
        <v>170.66099500000001</v>
      </c>
      <c r="I1006">
        <v>158.63999899999999</v>
      </c>
      <c r="J1006">
        <v>406.22000100000002</v>
      </c>
      <c r="K1006">
        <v>58.880001</v>
      </c>
      <c r="L1006">
        <v>93.860000999999997</v>
      </c>
      <c r="M1006">
        <v>115.57</v>
      </c>
      <c r="N1006">
        <v>4786.3500000000004</v>
      </c>
      <c r="O1006">
        <f t="shared" si="91"/>
        <v>2021</v>
      </c>
      <c r="P1006">
        <f t="shared" si="92"/>
        <v>12</v>
      </c>
      <c r="Q1006">
        <f t="shared" si="93"/>
        <v>28</v>
      </c>
    </row>
    <row r="1007" spans="1:17" hidden="1" x14ac:dyDescent="0.3">
      <c r="A1007" s="1">
        <v>44559</v>
      </c>
      <c r="B1007">
        <v>179.38000500000001</v>
      </c>
      <c r="C1007">
        <v>299.459991</v>
      </c>
      <c r="D1007">
        <v>61.150002000000001</v>
      </c>
      <c r="E1007">
        <v>142.71000699999999</v>
      </c>
      <c r="F1007">
        <v>44.630001</v>
      </c>
      <c r="G1007">
        <v>154.86999499999999</v>
      </c>
      <c r="H1007">
        <v>169.20100400000001</v>
      </c>
      <c r="I1007">
        <v>158.55999800000001</v>
      </c>
      <c r="J1007">
        <v>410.83999599999999</v>
      </c>
      <c r="K1007">
        <v>58.950001</v>
      </c>
      <c r="L1007">
        <v>94.300003000000004</v>
      </c>
      <c r="M1007">
        <v>116.379997</v>
      </c>
      <c r="N1007">
        <v>4793.0600000000004</v>
      </c>
      <c r="O1007">
        <f t="shared" si="91"/>
        <v>2021</v>
      </c>
      <c r="P1007">
        <f t="shared" si="92"/>
        <v>12</v>
      </c>
      <c r="Q1007">
        <f t="shared" si="93"/>
        <v>29</v>
      </c>
    </row>
    <row r="1008" spans="1:17" hidden="1" x14ac:dyDescent="0.3">
      <c r="A1008" s="1">
        <v>44560</v>
      </c>
      <c r="B1008">
        <v>178.199997</v>
      </c>
      <c r="C1008">
        <v>299.98001099999999</v>
      </c>
      <c r="D1008">
        <v>60.790000999999997</v>
      </c>
      <c r="E1008">
        <v>143.16999799999999</v>
      </c>
      <c r="F1008">
        <v>44.529998999999997</v>
      </c>
      <c r="G1008">
        <v>155.929993</v>
      </c>
      <c r="H1008">
        <v>168.64450099999999</v>
      </c>
      <c r="I1008">
        <v>158.479996</v>
      </c>
      <c r="J1008">
        <v>409.94000199999999</v>
      </c>
      <c r="K1008">
        <v>58.779998999999997</v>
      </c>
      <c r="L1008">
        <v>94.260002</v>
      </c>
      <c r="M1008">
        <v>116.239998</v>
      </c>
      <c r="N1008">
        <v>4778.7299999999996</v>
      </c>
      <c r="O1008">
        <f t="shared" si="91"/>
        <v>2021</v>
      </c>
      <c r="P1008">
        <f t="shared" si="92"/>
        <v>12</v>
      </c>
      <c r="Q1008">
        <f t="shared" si="93"/>
        <v>30</v>
      </c>
    </row>
    <row r="1009" spans="1:30" hidden="1" x14ac:dyDescent="0.3">
      <c r="A1009" s="1">
        <v>44561</v>
      </c>
      <c r="B1009">
        <v>177.570007</v>
      </c>
      <c r="C1009">
        <v>299</v>
      </c>
      <c r="D1009">
        <v>61.189999</v>
      </c>
      <c r="E1009">
        <v>144.69000199999999</v>
      </c>
      <c r="F1009">
        <v>44.490001999999997</v>
      </c>
      <c r="G1009">
        <v>154.88999899999999</v>
      </c>
      <c r="H1009">
        <v>166.716995</v>
      </c>
      <c r="I1009">
        <v>158.35000600000001</v>
      </c>
      <c r="J1009">
        <v>415.01001000000002</v>
      </c>
      <c r="K1009">
        <v>59.209999000000003</v>
      </c>
      <c r="L1009">
        <v>95</v>
      </c>
      <c r="M1009">
        <v>116.970001</v>
      </c>
      <c r="N1009">
        <v>4766.18</v>
      </c>
      <c r="O1009">
        <f t="shared" si="91"/>
        <v>2021</v>
      </c>
      <c r="P1009">
        <f t="shared" si="92"/>
        <v>12</v>
      </c>
      <c r="Q1009">
        <f t="shared" si="93"/>
        <v>31</v>
      </c>
    </row>
    <row r="1010" spans="1:30" x14ac:dyDescent="0.3">
      <c r="A1010" s="1">
        <v>44564</v>
      </c>
      <c r="B1010">
        <v>182.009995</v>
      </c>
      <c r="C1010">
        <v>300.790009</v>
      </c>
      <c r="D1010">
        <v>63.540000999999997</v>
      </c>
      <c r="E1010">
        <v>144.64999399999999</v>
      </c>
      <c r="F1010">
        <v>46.18</v>
      </c>
      <c r="G1010">
        <v>156.759995</v>
      </c>
      <c r="H1010">
        <v>170.404495</v>
      </c>
      <c r="I1010">
        <v>161.699997</v>
      </c>
      <c r="J1010">
        <v>408.64001500000001</v>
      </c>
      <c r="K1010">
        <v>59.299999</v>
      </c>
      <c r="L1010">
        <v>95.730002999999996</v>
      </c>
      <c r="M1010">
        <v>116.68</v>
      </c>
      <c r="N1010">
        <v>4796.5600000000004</v>
      </c>
      <c r="O1010">
        <f t="shared" si="91"/>
        <v>2022</v>
      </c>
      <c r="P1010">
        <f t="shared" si="92"/>
        <v>1</v>
      </c>
      <c r="Q1010">
        <f t="shared" si="93"/>
        <v>3</v>
      </c>
      <c r="R1010">
        <f>B1010</f>
        <v>182.009995</v>
      </c>
      <c r="S1010">
        <f t="shared" ref="S1010:AB1010" si="96">C1010</f>
        <v>300.790009</v>
      </c>
      <c r="T1010">
        <f t="shared" si="96"/>
        <v>63.540000999999997</v>
      </c>
      <c r="U1010">
        <f t="shared" si="96"/>
        <v>144.64999399999999</v>
      </c>
      <c r="V1010">
        <f t="shared" si="96"/>
        <v>46.18</v>
      </c>
      <c r="W1010">
        <f t="shared" si="96"/>
        <v>156.759995</v>
      </c>
      <c r="X1010">
        <f t="shared" si="96"/>
        <v>170.404495</v>
      </c>
      <c r="Y1010">
        <f t="shared" si="96"/>
        <v>161.699997</v>
      </c>
      <c r="Z1010">
        <f t="shared" si="96"/>
        <v>408.64001500000001</v>
      </c>
      <c r="AA1010">
        <f t="shared" si="96"/>
        <v>59.299999</v>
      </c>
      <c r="AB1010">
        <f t="shared" si="96"/>
        <v>95.730002999999996</v>
      </c>
      <c r="AC1010">
        <f>M1010</f>
        <v>116.68</v>
      </c>
      <c r="AD1010">
        <f>N1010</f>
        <v>4796.5600000000004</v>
      </c>
    </row>
    <row r="1011" spans="1:30" hidden="1" x14ac:dyDescent="0.3">
      <c r="A1011" s="1">
        <v>44565</v>
      </c>
      <c r="B1011">
        <v>179.699997</v>
      </c>
      <c r="C1011">
        <v>308.52999899999998</v>
      </c>
      <c r="D1011">
        <v>65.930000000000007</v>
      </c>
      <c r="E1011">
        <v>142</v>
      </c>
      <c r="F1011">
        <v>47.990001999999997</v>
      </c>
      <c r="G1011">
        <v>155.729996</v>
      </c>
      <c r="H1011">
        <v>167.52200300000001</v>
      </c>
      <c r="I1011">
        <v>167.83000200000001</v>
      </c>
      <c r="J1011">
        <v>412.83999599999999</v>
      </c>
      <c r="K1011">
        <v>60.290000999999997</v>
      </c>
      <c r="L1011">
        <v>96.339995999999999</v>
      </c>
      <c r="M1011">
        <v>114.239998</v>
      </c>
      <c r="N1011">
        <v>4793.54</v>
      </c>
      <c r="O1011">
        <f t="shared" si="91"/>
        <v>2022</v>
      </c>
      <c r="P1011">
        <f t="shared" si="92"/>
        <v>1</v>
      </c>
      <c r="Q1011">
        <f t="shared" si="93"/>
        <v>4</v>
      </c>
    </row>
    <row r="1012" spans="1:30" hidden="1" x14ac:dyDescent="0.3">
      <c r="A1012" s="1">
        <v>44566</v>
      </c>
      <c r="B1012">
        <v>174.91999799999999</v>
      </c>
      <c r="C1012">
        <v>309.92001299999998</v>
      </c>
      <c r="D1012">
        <v>66.75</v>
      </c>
      <c r="E1012">
        <v>143.91999799999999</v>
      </c>
      <c r="F1012">
        <v>47.18</v>
      </c>
      <c r="G1012">
        <v>155.19000199999999</v>
      </c>
      <c r="H1012">
        <v>164.35699500000001</v>
      </c>
      <c r="I1012">
        <v>163.779999</v>
      </c>
      <c r="J1012">
        <v>407.23998999999998</v>
      </c>
      <c r="K1012">
        <v>60.790000999999997</v>
      </c>
      <c r="L1012">
        <v>95.949996999999996</v>
      </c>
      <c r="M1012">
        <v>110.44000200000001</v>
      </c>
      <c r="N1012">
        <v>4700.58</v>
      </c>
      <c r="O1012">
        <f t="shared" si="91"/>
        <v>2022</v>
      </c>
      <c r="P1012">
        <f t="shared" si="92"/>
        <v>1</v>
      </c>
      <c r="Q1012">
        <f t="shared" si="93"/>
        <v>5</v>
      </c>
    </row>
    <row r="1013" spans="1:30" hidden="1" x14ac:dyDescent="0.3">
      <c r="A1013" s="1">
        <v>44567</v>
      </c>
      <c r="B1013">
        <v>172</v>
      </c>
      <c r="C1013">
        <v>313.22000100000002</v>
      </c>
      <c r="D1013">
        <v>68.319999999999993</v>
      </c>
      <c r="E1013">
        <v>143.520004</v>
      </c>
      <c r="F1013">
        <v>48.130001</v>
      </c>
      <c r="G1013">
        <v>156.89999399999999</v>
      </c>
      <c r="H1013">
        <v>163.253998</v>
      </c>
      <c r="I1013">
        <v>165.520004</v>
      </c>
      <c r="J1013">
        <v>405.76001000000002</v>
      </c>
      <c r="K1013">
        <v>60.470001000000003</v>
      </c>
      <c r="L1013">
        <v>97.410004000000001</v>
      </c>
      <c r="M1013">
        <v>111.139999</v>
      </c>
      <c r="N1013">
        <v>4696.05</v>
      </c>
      <c r="O1013">
        <f t="shared" si="91"/>
        <v>2022</v>
      </c>
      <c r="P1013">
        <f t="shared" si="92"/>
        <v>1</v>
      </c>
      <c r="Q1013">
        <f t="shared" si="93"/>
        <v>6</v>
      </c>
    </row>
    <row r="1014" spans="1:30" hidden="1" x14ac:dyDescent="0.3">
      <c r="A1014" s="1">
        <v>44568</v>
      </c>
      <c r="B1014">
        <v>172.16999799999999</v>
      </c>
      <c r="C1014">
        <v>319.77999899999998</v>
      </c>
      <c r="D1014">
        <v>68.879997000000003</v>
      </c>
      <c r="E1014">
        <v>144.88999899999999</v>
      </c>
      <c r="F1014">
        <v>49.18</v>
      </c>
      <c r="G1014">
        <v>157.83000200000001</v>
      </c>
      <c r="H1014">
        <v>162.554001</v>
      </c>
      <c r="I1014">
        <v>167.16000399999999</v>
      </c>
      <c r="J1014">
        <v>393.60998499999999</v>
      </c>
      <c r="K1014">
        <v>60.330002</v>
      </c>
      <c r="L1014">
        <v>99.139999000000003</v>
      </c>
      <c r="M1014">
        <v>107.57</v>
      </c>
      <c r="N1014">
        <v>4677.03</v>
      </c>
      <c r="O1014">
        <f t="shared" si="91"/>
        <v>2022</v>
      </c>
      <c r="P1014">
        <f t="shared" si="92"/>
        <v>1</v>
      </c>
      <c r="Q1014">
        <f t="shared" si="93"/>
        <v>7</v>
      </c>
    </row>
    <row r="1015" spans="1:30" hidden="1" x14ac:dyDescent="0.3">
      <c r="A1015" s="1">
        <v>44571</v>
      </c>
      <c r="B1015">
        <v>172.19000199999999</v>
      </c>
      <c r="C1015">
        <v>318.92999300000002</v>
      </c>
      <c r="D1015">
        <v>68.470000999999996</v>
      </c>
      <c r="E1015">
        <v>144.61000100000001</v>
      </c>
      <c r="F1015">
        <v>48.93</v>
      </c>
      <c r="G1015">
        <v>156.60000600000001</v>
      </c>
      <c r="H1015">
        <v>161.48599200000001</v>
      </c>
      <c r="I1015">
        <v>167.320007</v>
      </c>
      <c r="J1015">
        <v>387.459991</v>
      </c>
      <c r="K1015">
        <v>60.43</v>
      </c>
      <c r="L1015">
        <v>100.279999</v>
      </c>
      <c r="M1015">
        <v>106.029999</v>
      </c>
      <c r="N1015">
        <v>4670.29</v>
      </c>
      <c r="O1015">
        <f t="shared" si="91"/>
        <v>2022</v>
      </c>
      <c r="P1015">
        <f t="shared" si="92"/>
        <v>1</v>
      </c>
      <c r="Q1015">
        <f t="shared" si="93"/>
        <v>10</v>
      </c>
    </row>
    <row r="1016" spans="1:30" hidden="1" x14ac:dyDescent="0.3">
      <c r="A1016" s="1">
        <v>44572</v>
      </c>
      <c r="B1016">
        <v>175.08000200000001</v>
      </c>
      <c r="C1016">
        <v>319.79998799999998</v>
      </c>
      <c r="D1016">
        <v>71.349997999999999</v>
      </c>
      <c r="E1016">
        <v>144.199997</v>
      </c>
      <c r="F1016">
        <v>49.209999000000003</v>
      </c>
      <c r="G1016">
        <v>157.88999899999999</v>
      </c>
      <c r="H1016">
        <v>165.36199999999999</v>
      </c>
      <c r="I1016">
        <v>167.490005</v>
      </c>
      <c r="J1016">
        <v>386.67001299999998</v>
      </c>
      <c r="K1016">
        <v>60.450001</v>
      </c>
      <c r="L1016">
        <v>100.989998</v>
      </c>
      <c r="M1016">
        <v>104.040001</v>
      </c>
      <c r="N1016">
        <v>4713.07</v>
      </c>
      <c r="O1016">
        <f t="shared" si="91"/>
        <v>2022</v>
      </c>
      <c r="P1016">
        <f t="shared" si="92"/>
        <v>1</v>
      </c>
      <c r="Q1016">
        <f t="shared" si="93"/>
        <v>11</v>
      </c>
    </row>
    <row r="1017" spans="1:30" hidden="1" x14ac:dyDescent="0.3">
      <c r="A1017" s="1">
        <v>44573</v>
      </c>
      <c r="B1017">
        <v>175.529999</v>
      </c>
      <c r="C1017">
        <v>320.39001500000001</v>
      </c>
      <c r="D1017">
        <v>71.139999000000003</v>
      </c>
      <c r="E1017">
        <v>143.44000199999999</v>
      </c>
      <c r="F1017">
        <v>48.860000999999997</v>
      </c>
      <c r="G1017">
        <v>157.800003</v>
      </c>
      <c r="H1017">
        <v>165.20700099999999</v>
      </c>
      <c r="I1017">
        <v>168.44000199999999</v>
      </c>
      <c r="J1017">
        <v>389.39999399999999</v>
      </c>
      <c r="K1017">
        <v>60.540000999999997</v>
      </c>
      <c r="L1017">
        <v>101.44000200000001</v>
      </c>
      <c r="M1017">
        <v>103.870003</v>
      </c>
      <c r="N1017">
        <v>4726.3500000000004</v>
      </c>
      <c r="O1017">
        <f t="shared" si="91"/>
        <v>2022</v>
      </c>
      <c r="P1017">
        <f t="shared" si="92"/>
        <v>1</v>
      </c>
      <c r="Q1017">
        <f t="shared" si="93"/>
        <v>12</v>
      </c>
    </row>
    <row r="1018" spans="1:30" hidden="1" x14ac:dyDescent="0.3">
      <c r="A1018" s="1">
        <v>44574</v>
      </c>
      <c r="B1018">
        <v>172.19000199999999</v>
      </c>
      <c r="C1018">
        <v>321.26001000000002</v>
      </c>
      <c r="D1018">
        <v>70.629997000000003</v>
      </c>
      <c r="E1018">
        <v>145.470001</v>
      </c>
      <c r="F1018">
        <v>48.759998000000003</v>
      </c>
      <c r="G1018">
        <v>155.44000199999999</v>
      </c>
      <c r="H1018">
        <v>161.21400499999999</v>
      </c>
      <c r="I1018">
        <v>168.229996</v>
      </c>
      <c r="J1018">
        <v>386.98001099999999</v>
      </c>
      <c r="K1018">
        <v>60.900002000000001</v>
      </c>
      <c r="L1018">
        <v>102.099998</v>
      </c>
      <c r="M1018">
        <v>102.400002</v>
      </c>
      <c r="N1018">
        <v>4659.03</v>
      </c>
      <c r="O1018">
        <f t="shared" si="91"/>
        <v>2022</v>
      </c>
      <c r="P1018">
        <f t="shared" si="92"/>
        <v>1</v>
      </c>
      <c r="Q1018">
        <f t="shared" si="93"/>
        <v>13</v>
      </c>
    </row>
    <row r="1019" spans="1:30" hidden="1" x14ac:dyDescent="0.3">
      <c r="A1019" s="1">
        <v>44575</v>
      </c>
      <c r="B1019">
        <v>173.070007</v>
      </c>
      <c r="C1019">
        <v>324.13000499999998</v>
      </c>
      <c r="D1019">
        <v>71.870002999999997</v>
      </c>
      <c r="E1019">
        <v>145.05999800000001</v>
      </c>
      <c r="F1019">
        <v>47.91</v>
      </c>
      <c r="G1019">
        <v>151.94000199999999</v>
      </c>
      <c r="H1019">
        <v>162.13800000000001</v>
      </c>
      <c r="I1019">
        <v>157.88999899999999</v>
      </c>
      <c r="J1019">
        <v>372</v>
      </c>
      <c r="K1019">
        <v>61.389999000000003</v>
      </c>
      <c r="L1019">
        <v>103.379997</v>
      </c>
      <c r="M1019">
        <v>100.120003</v>
      </c>
      <c r="N1019">
        <v>4662.8500000000004</v>
      </c>
      <c r="O1019">
        <f t="shared" si="91"/>
        <v>2022</v>
      </c>
      <c r="P1019">
        <f t="shared" si="92"/>
        <v>1</v>
      </c>
      <c r="Q1019">
        <f t="shared" si="93"/>
        <v>14</v>
      </c>
    </row>
    <row r="1020" spans="1:30" hidden="1" x14ac:dyDescent="0.3">
      <c r="A1020" s="1">
        <v>44579</v>
      </c>
      <c r="B1020">
        <v>169.800003</v>
      </c>
      <c r="C1020">
        <v>320.290009</v>
      </c>
      <c r="D1020">
        <v>73.080001999999993</v>
      </c>
      <c r="E1020">
        <v>142.520004</v>
      </c>
      <c r="F1020">
        <v>46.259998000000003</v>
      </c>
      <c r="G1020">
        <v>152.270004</v>
      </c>
      <c r="H1020">
        <v>158.917496</v>
      </c>
      <c r="I1020">
        <v>151.270004</v>
      </c>
      <c r="J1020">
        <v>366.72000100000002</v>
      </c>
      <c r="K1020">
        <v>60.900002000000001</v>
      </c>
      <c r="L1020">
        <v>101.730003</v>
      </c>
      <c r="M1020">
        <v>97.730002999999996</v>
      </c>
      <c r="N1020">
        <v>4577.1099999999997</v>
      </c>
      <c r="O1020">
        <f t="shared" si="91"/>
        <v>2022</v>
      </c>
      <c r="P1020">
        <f t="shared" si="92"/>
        <v>1</v>
      </c>
      <c r="Q1020">
        <f t="shared" si="93"/>
        <v>18</v>
      </c>
    </row>
    <row r="1021" spans="1:30" hidden="1" x14ac:dyDescent="0.3">
      <c r="A1021" s="1">
        <v>44580</v>
      </c>
      <c r="B1021">
        <v>166.229996</v>
      </c>
      <c r="C1021">
        <v>314.75</v>
      </c>
      <c r="D1021">
        <v>73.110000999999997</v>
      </c>
      <c r="E1021">
        <v>143.94000199999999</v>
      </c>
      <c r="F1021">
        <v>46.439999</v>
      </c>
      <c r="G1021">
        <v>150.11000100000001</v>
      </c>
      <c r="H1021">
        <v>156.29899599999999</v>
      </c>
      <c r="I1021">
        <v>148.929993</v>
      </c>
      <c r="J1021">
        <v>359.69000199999999</v>
      </c>
      <c r="K1021">
        <v>61</v>
      </c>
      <c r="L1021">
        <v>101.489998</v>
      </c>
      <c r="M1021">
        <v>96.870002999999997</v>
      </c>
      <c r="N1021">
        <v>4532.76</v>
      </c>
      <c r="O1021">
        <f t="shared" si="91"/>
        <v>2022</v>
      </c>
      <c r="P1021">
        <f t="shared" si="92"/>
        <v>1</v>
      </c>
      <c r="Q1021">
        <f t="shared" si="93"/>
        <v>19</v>
      </c>
    </row>
    <row r="1022" spans="1:30" hidden="1" x14ac:dyDescent="0.3">
      <c r="A1022" s="1">
        <v>44581</v>
      </c>
      <c r="B1022">
        <v>164.509995</v>
      </c>
      <c r="C1022">
        <v>311.01001000000002</v>
      </c>
      <c r="D1022">
        <v>73.269997000000004</v>
      </c>
      <c r="E1022">
        <v>141.220001</v>
      </c>
      <c r="F1022">
        <v>45.75</v>
      </c>
      <c r="G1022">
        <v>147.61999499999999</v>
      </c>
      <c r="H1022">
        <v>151.667496</v>
      </c>
      <c r="I1022">
        <v>147.66000399999999</v>
      </c>
      <c r="J1022">
        <v>349.57998700000002</v>
      </c>
      <c r="K1022">
        <v>60.75</v>
      </c>
      <c r="L1022">
        <v>102.019997</v>
      </c>
      <c r="M1022">
        <v>95.720000999999996</v>
      </c>
      <c r="N1022">
        <v>4482.7299999999996</v>
      </c>
      <c r="O1022">
        <f t="shared" si="91"/>
        <v>2022</v>
      </c>
      <c r="P1022">
        <f t="shared" si="92"/>
        <v>1</v>
      </c>
      <c r="Q1022">
        <f t="shared" si="93"/>
        <v>20</v>
      </c>
    </row>
    <row r="1023" spans="1:30" hidden="1" x14ac:dyDescent="0.3">
      <c r="A1023" s="1">
        <v>44582</v>
      </c>
      <c r="B1023">
        <v>162.41000399999999</v>
      </c>
      <c r="C1023">
        <v>305.22000100000002</v>
      </c>
      <c r="D1023">
        <v>72.169998000000007</v>
      </c>
      <c r="E1023">
        <v>140.19000199999999</v>
      </c>
      <c r="F1023">
        <v>44.919998</v>
      </c>
      <c r="G1023">
        <v>137.38000500000001</v>
      </c>
      <c r="H1023">
        <v>142.64300499999999</v>
      </c>
      <c r="I1023">
        <v>145.08000200000001</v>
      </c>
      <c r="J1023">
        <v>349.10000600000001</v>
      </c>
      <c r="K1023">
        <v>60.450001</v>
      </c>
      <c r="L1023">
        <v>102.91999800000001</v>
      </c>
      <c r="M1023">
        <v>96.309997999999993</v>
      </c>
      <c r="N1023">
        <v>4397.9399999999996</v>
      </c>
      <c r="O1023">
        <f t="shared" si="91"/>
        <v>2022</v>
      </c>
      <c r="P1023">
        <f t="shared" si="92"/>
        <v>1</v>
      </c>
      <c r="Q1023">
        <f t="shared" si="93"/>
        <v>21</v>
      </c>
    </row>
    <row r="1024" spans="1:30" hidden="1" x14ac:dyDescent="0.3">
      <c r="A1024" s="1">
        <v>44585</v>
      </c>
      <c r="B1024">
        <v>161.61999499999999</v>
      </c>
      <c r="C1024">
        <v>303.73001099999999</v>
      </c>
      <c r="D1024">
        <v>72.790001000000004</v>
      </c>
      <c r="E1024">
        <v>140.199997</v>
      </c>
      <c r="F1024">
        <v>44.549999</v>
      </c>
      <c r="G1024">
        <v>137.46000699999999</v>
      </c>
      <c r="H1024">
        <v>144.544006</v>
      </c>
      <c r="I1024">
        <v>144.949997</v>
      </c>
      <c r="J1024">
        <v>363.80999800000001</v>
      </c>
      <c r="K1024">
        <v>59.959999000000003</v>
      </c>
      <c r="L1024">
        <v>100.58000199999999</v>
      </c>
      <c r="M1024">
        <v>98.099997999999999</v>
      </c>
      <c r="N1024">
        <v>4410.13</v>
      </c>
      <c r="O1024">
        <f t="shared" si="91"/>
        <v>2022</v>
      </c>
      <c r="P1024">
        <f t="shared" si="92"/>
        <v>1</v>
      </c>
      <c r="Q1024">
        <f t="shared" si="93"/>
        <v>24</v>
      </c>
    </row>
    <row r="1025" spans="1:30" hidden="1" x14ac:dyDescent="0.3">
      <c r="A1025" s="1">
        <v>44586</v>
      </c>
      <c r="B1025">
        <v>159.779999</v>
      </c>
      <c r="C1025">
        <v>307.19000199999999</v>
      </c>
      <c r="D1025">
        <v>74.930000000000007</v>
      </c>
      <c r="E1025">
        <v>137.14999399999999</v>
      </c>
      <c r="F1025">
        <v>45.43</v>
      </c>
      <c r="G1025">
        <v>136.509995</v>
      </c>
      <c r="H1025">
        <v>139.98599200000001</v>
      </c>
      <c r="I1025">
        <v>146.529999</v>
      </c>
      <c r="J1025">
        <v>358.98001099999999</v>
      </c>
      <c r="K1025">
        <v>59.82</v>
      </c>
      <c r="L1025">
        <v>102.139999</v>
      </c>
      <c r="M1025">
        <v>97.010002</v>
      </c>
      <c r="N1025">
        <v>4356.45</v>
      </c>
      <c r="O1025">
        <f t="shared" si="91"/>
        <v>2022</v>
      </c>
      <c r="P1025">
        <f t="shared" si="92"/>
        <v>1</v>
      </c>
      <c r="Q1025">
        <f t="shared" si="93"/>
        <v>25</v>
      </c>
    </row>
    <row r="1026" spans="1:30" hidden="1" x14ac:dyDescent="0.3">
      <c r="A1026" s="1">
        <v>44587</v>
      </c>
      <c r="B1026">
        <v>159.69000199999999</v>
      </c>
      <c r="C1026">
        <v>309.26001000000002</v>
      </c>
      <c r="D1026">
        <v>74.169998000000007</v>
      </c>
      <c r="E1026">
        <v>135.75</v>
      </c>
      <c r="F1026">
        <v>45.900002000000001</v>
      </c>
      <c r="G1026">
        <v>133.60000600000001</v>
      </c>
      <c r="H1026">
        <v>138.87249800000001</v>
      </c>
      <c r="I1026">
        <v>147.91999799999999</v>
      </c>
      <c r="J1026">
        <v>357.27999899999998</v>
      </c>
      <c r="K1026">
        <v>59.599997999999999</v>
      </c>
      <c r="L1026">
        <v>101.379997</v>
      </c>
      <c r="M1026">
        <v>95.580001999999993</v>
      </c>
      <c r="N1026">
        <v>4349.93</v>
      </c>
      <c r="O1026">
        <f t="shared" si="91"/>
        <v>2022</v>
      </c>
      <c r="P1026">
        <f t="shared" si="92"/>
        <v>1</v>
      </c>
      <c r="Q1026">
        <f t="shared" si="93"/>
        <v>26</v>
      </c>
    </row>
    <row r="1027" spans="1:30" hidden="1" x14ac:dyDescent="0.3">
      <c r="A1027" s="1">
        <v>44588</v>
      </c>
      <c r="B1027">
        <v>159.220001</v>
      </c>
      <c r="C1027">
        <v>307.67001299999998</v>
      </c>
      <c r="D1027">
        <v>75.120002999999997</v>
      </c>
      <c r="E1027">
        <v>135.83999600000001</v>
      </c>
      <c r="F1027">
        <v>45.470001000000003</v>
      </c>
      <c r="G1027">
        <v>135.41999799999999</v>
      </c>
      <c r="H1027">
        <v>139.637497</v>
      </c>
      <c r="I1027">
        <v>145.30999800000001</v>
      </c>
      <c r="J1027">
        <v>356.42999300000002</v>
      </c>
      <c r="K1027">
        <v>59.650002000000001</v>
      </c>
      <c r="L1027">
        <v>102.25</v>
      </c>
      <c r="M1027">
        <v>95.32</v>
      </c>
      <c r="N1027">
        <v>4326.51</v>
      </c>
      <c r="O1027">
        <f t="shared" ref="O1027:O1090" si="97">YEAR(A1027)</f>
        <v>2022</v>
      </c>
      <c r="P1027">
        <f t="shared" ref="P1027:P1090" si="98">MONTH(A1027)</f>
        <v>1</v>
      </c>
      <c r="Q1027">
        <f t="shared" ref="Q1027:Q1090" si="99">DAY(A1027)</f>
        <v>27</v>
      </c>
    </row>
    <row r="1028" spans="1:30" hidden="1" x14ac:dyDescent="0.3">
      <c r="A1028" s="1">
        <v>44589</v>
      </c>
      <c r="B1028">
        <v>170.33000200000001</v>
      </c>
      <c r="C1028">
        <v>312.89999399999999</v>
      </c>
      <c r="D1028">
        <v>75.279999000000004</v>
      </c>
      <c r="E1028">
        <v>137.520004</v>
      </c>
      <c r="F1028">
        <v>45.869999</v>
      </c>
      <c r="G1028">
        <v>138.63000500000001</v>
      </c>
      <c r="H1028">
        <v>143.97799699999999</v>
      </c>
      <c r="I1028">
        <v>146.61000100000001</v>
      </c>
      <c r="J1028">
        <v>366.540009</v>
      </c>
      <c r="K1028">
        <v>60.84</v>
      </c>
      <c r="L1028">
        <v>103.519997</v>
      </c>
      <c r="M1028">
        <v>97.209998999999996</v>
      </c>
      <c r="N1028">
        <v>4431.8500000000004</v>
      </c>
      <c r="O1028">
        <f t="shared" si="97"/>
        <v>2022</v>
      </c>
      <c r="P1028">
        <f t="shared" si="98"/>
        <v>1</v>
      </c>
      <c r="Q1028">
        <f t="shared" si="99"/>
        <v>28</v>
      </c>
    </row>
    <row r="1029" spans="1:30" hidden="1" x14ac:dyDescent="0.3">
      <c r="A1029" s="1">
        <v>44592</v>
      </c>
      <c r="B1029">
        <v>174.779999</v>
      </c>
      <c r="C1029">
        <v>313.01998900000001</v>
      </c>
      <c r="D1029">
        <v>75.959998999999996</v>
      </c>
      <c r="E1029">
        <v>139.80999800000001</v>
      </c>
      <c r="F1029">
        <v>46.139999000000003</v>
      </c>
      <c r="G1029">
        <v>142.970001</v>
      </c>
      <c r="H1029">
        <v>149.57350199999999</v>
      </c>
      <c r="I1029">
        <v>148.60000600000001</v>
      </c>
      <c r="J1029">
        <v>366.98001099999999</v>
      </c>
      <c r="K1029">
        <v>61.009998000000003</v>
      </c>
      <c r="L1029">
        <v>102.849998</v>
      </c>
      <c r="M1029">
        <v>98.32</v>
      </c>
      <c r="N1029">
        <v>4515.55</v>
      </c>
      <c r="O1029">
        <f t="shared" si="97"/>
        <v>2022</v>
      </c>
      <c r="P1029">
        <f t="shared" si="98"/>
        <v>1</v>
      </c>
      <c r="Q1029">
        <f t="shared" si="99"/>
        <v>31</v>
      </c>
    </row>
    <row r="1030" spans="1:30" x14ac:dyDescent="0.3">
      <c r="A1030" s="1">
        <v>44593</v>
      </c>
      <c r="B1030">
        <v>174.61000100000001</v>
      </c>
      <c r="C1030">
        <v>313.959991</v>
      </c>
      <c r="D1030">
        <v>80.830001999999993</v>
      </c>
      <c r="E1030">
        <v>140.91000399999999</v>
      </c>
      <c r="F1030">
        <v>46.939999</v>
      </c>
      <c r="G1030">
        <v>144.490005</v>
      </c>
      <c r="H1030">
        <v>151.19349700000001</v>
      </c>
      <c r="I1030">
        <v>151.14999399999999</v>
      </c>
      <c r="J1030">
        <v>368.70001200000002</v>
      </c>
      <c r="K1030">
        <v>60.560001</v>
      </c>
      <c r="L1030">
        <v>103.25</v>
      </c>
      <c r="M1030">
        <v>98.760002</v>
      </c>
      <c r="N1030">
        <v>4546.54</v>
      </c>
      <c r="O1030">
        <f t="shared" si="97"/>
        <v>2022</v>
      </c>
      <c r="P1030">
        <f t="shared" si="98"/>
        <v>2</v>
      </c>
      <c r="Q1030">
        <f t="shared" si="99"/>
        <v>1</v>
      </c>
      <c r="R1030">
        <f>B1030</f>
        <v>174.61000100000001</v>
      </c>
      <c r="S1030">
        <f t="shared" ref="S1030:AB1030" si="100">C1030</f>
        <v>313.959991</v>
      </c>
      <c r="T1030">
        <f t="shared" si="100"/>
        <v>80.830001999999993</v>
      </c>
      <c r="U1030">
        <f t="shared" si="100"/>
        <v>140.91000399999999</v>
      </c>
      <c r="V1030">
        <f t="shared" si="100"/>
        <v>46.939999</v>
      </c>
      <c r="W1030">
        <f t="shared" si="100"/>
        <v>144.490005</v>
      </c>
      <c r="X1030">
        <f t="shared" si="100"/>
        <v>151.19349700000001</v>
      </c>
      <c r="Y1030">
        <f t="shared" si="100"/>
        <v>151.14999399999999</v>
      </c>
      <c r="Z1030">
        <f t="shared" si="100"/>
        <v>368.70001200000002</v>
      </c>
      <c r="AA1030">
        <f t="shared" si="100"/>
        <v>60.560001</v>
      </c>
      <c r="AB1030">
        <f t="shared" si="100"/>
        <v>103.25</v>
      </c>
      <c r="AC1030">
        <f>M1030</f>
        <v>98.760002</v>
      </c>
      <c r="AD1030">
        <f>N1030</f>
        <v>4546.54</v>
      </c>
    </row>
    <row r="1031" spans="1:30" hidden="1" x14ac:dyDescent="0.3">
      <c r="A1031" s="1">
        <v>44594</v>
      </c>
      <c r="B1031">
        <v>175.83999600000001</v>
      </c>
      <c r="C1031">
        <v>319.60000600000001</v>
      </c>
      <c r="D1031">
        <v>80.620002999999997</v>
      </c>
      <c r="E1031">
        <v>140.85000600000001</v>
      </c>
      <c r="F1031">
        <v>46.889999000000003</v>
      </c>
      <c r="G1031">
        <v>142.61999499999999</v>
      </c>
      <c r="H1031">
        <v>150.612503</v>
      </c>
      <c r="I1031">
        <v>149.94000199999999</v>
      </c>
      <c r="J1031">
        <v>373.73001099999999</v>
      </c>
      <c r="K1031">
        <v>61.18</v>
      </c>
      <c r="L1031">
        <v>103.900002</v>
      </c>
      <c r="M1031">
        <v>97.730002999999996</v>
      </c>
      <c r="N1031">
        <v>4589.38</v>
      </c>
      <c r="O1031">
        <f t="shared" si="97"/>
        <v>2022</v>
      </c>
      <c r="P1031">
        <f t="shared" si="98"/>
        <v>2</v>
      </c>
      <c r="Q1031">
        <f t="shared" si="99"/>
        <v>2</v>
      </c>
    </row>
    <row r="1032" spans="1:30" hidden="1" x14ac:dyDescent="0.3">
      <c r="A1032" s="1">
        <v>44595</v>
      </c>
      <c r="B1032">
        <v>172.89999399999999</v>
      </c>
      <c r="C1032">
        <v>315.23001099999999</v>
      </c>
      <c r="D1032">
        <v>79.680000000000007</v>
      </c>
      <c r="E1032">
        <v>140.990005</v>
      </c>
      <c r="F1032">
        <v>46.43</v>
      </c>
      <c r="G1032">
        <v>140.029999</v>
      </c>
      <c r="H1032">
        <v>138.845505</v>
      </c>
      <c r="I1032">
        <v>148.699997</v>
      </c>
      <c r="J1032">
        <v>364.80999800000001</v>
      </c>
      <c r="K1032">
        <v>61.610000999999997</v>
      </c>
      <c r="L1032">
        <v>103.80999799999999</v>
      </c>
      <c r="M1032">
        <v>95.940002000000007</v>
      </c>
      <c r="N1032">
        <v>4477.4399999999996</v>
      </c>
      <c r="O1032">
        <f t="shared" si="97"/>
        <v>2022</v>
      </c>
      <c r="P1032">
        <f t="shared" si="98"/>
        <v>2</v>
      </c>
      <c r="Q1032">
        <f t="shared" si="99"/>
        <v>3</v>
      </c>
    </row>
    <row r="1033" spans="1:30" hidden="1" x14ac:dyDescent="0.3">
      <c r="A1033" s="1">
        <v>44596</v>
      </c>
      <c r="B1033">
        <v>172.38999899999999</v>
      </c>
      <c r="C1033">
        <v>314.98998999999998</v>
      </c>
      <c r="D1033">
        <v>81.410004000000001</v>
      </c>
      <c r="E1033">
        <v>139.33000200000001</v>
      </c>
      <c r="F1033">
        <v>48.279998999999997</v>
      </c>
      <c r="G1033">
        <v>142.020004</v>
      </c>
      <c r="H1033">
        <v>157.63949600000001</v>
      </c>
      <c r="I1033">
        <v>152.55999800000001</v>
      </c>
      <c r="J1033">
        <v>359.67001299999998</v>
      </c>
      <c r="K1033">
        <v>60.959999000000003</v>
      </c>
      <c r="L1033">
        <v>103.589996</v>
      </c>
      <c r="M1033">
        <v>95</v>
      </c>
      <c r="N1033">
        <v>4500.53</v>
      </c>
      <c r="O1033">
        <f t="shared" si="97"/>
        <v>2022</v>
      </c>
      <c r="P1033">
        <f t="shared" si="98"/>
        <v>2</v>
      </c>
      <c r="Q1033">
        <f t="shared" si="99"/>
        <v>4</v>
      </c>
    </row>
    <row r="1034" spans="1:30" hidden="1" x14ac:dyDescent="0.3">
      <c r="A1034" s="1">
        <v>44599</v>
      </c>
      <c r="B1034">
        <v>171.66000399999999</v>
      </c>
      <c r="C1034">
        <v>316.51001000000002</v>
      </c>
      <c r="D1034">
        <v>82.389999000000003</v>
      </c>
      <c r="E1034">
        <v>137.96000699999999</v>
      </c>
      <c r="F1034">
        <v>48.509998000000003</v>
      </c>
      <c r="G1034">
        <v>142.509995</v>
      </c>
      <c r="H1034">
        <v>157.93550099999999</v>
      </c>
      <c r="I1034">
        <v>153.070007</v>
      </c>
      <c r="J1034">
        <v>357.35000600000001</v>
      </c>
      <c r="K1034">
        <v>61.599997999999999</v>
      </c>
      <c r="L1034">
        <v>103.58000199999999</v>
      </c>
      <c r="M1034">
        <v>95.190002000000007</v>
      </c>
      <c r="N1034">
        <v>4483.87</v>
      </c>
      <c r="O1034">
        <f t="shared" si="97"/>
        <v>2022</v>
      </c>
      <c r="P1034">
        <f t="shared" si="98"/>
        <v>2</v>
      </c>
      <c r="Q1034">
        <f t="shared" si="99"/>
        <v>7</v>
      </c>
    </row>
    <row r="1035" spans="1:30" hidden="1" x14ac:dyDescent="0.3">
      <c r="A1035" s="1">
        <v>44600</v>
      </c>
      <c r="B1035">
        <v>174.83000200000001</v>
      </c>
      <c r="C1035">
        <v>321.44000199999999</v>
      </c>
      <c r="D1035">
        <v>80.260002</v>
      </c>
      <c r="E1035">
        <v>137.990005</v>
      </c>
      <c r="F1035">
        <v>49.380001</v>
      </c>
      <c r="G1035">
        <v>142.479996</v>
      </c>
      <c r="H1035">
        <v>161.413498</v>
      </c>
      <c r="I1035">
        <v>155.949997</v>
      </c>
      <c r="J1035">
        <v>361.44000199999999</v>
      </c>
      <c r="K1035">
        <v>62</v>
      </c>
      <c r="L1035">
        <v>103.849998</v>
      </c>
      <c r="M1035">
        <v>94.919998000000007</v>
      </c>
      <c r="N1035">
        <v>4521.54</v>
      </c>
      <c r="O1035">
        <f t="shared" si="97"/>
        <v>2022</v>
      </c>
      <c r="P1035">
        <f t="shared" si="98"/>
        <v>2</v>
      </c>
      <c r="Q1035">
        <f t="shared" si="99"/>
        <v>8</v>
      </c>
    </row>
    <row r="1036" spans="1:30" hidden="1" x14ac:dyDescent="0.3">
      <c r="A1036" s="1">
        <v>44601</v>
      </c>
      <c r="B1036">
        <v>176.279999</v>
      </c>
      <c r="C1036">
        <v>322.38000499999998</v>
      </c>
      <c r="D1036">
        <v>79</v>
      </c>
      <c r="E1036">
        <v>137.69000199999999</v>
      </c>
      <c r="F1036">
        <v>49.279998999999997</v>
      </c>
      <c r="G1036">
        <v>147.229996</v>
      </c>
      <c r="H1036">
        <v>161.18949900000001</v>
      </c>
      <c r="I1036">
        <v>156.60000600000001</v>
      </c>
      <c r="J1036">
        <v>364.36999500000002</v>
      </c>
      <c r="K1036">
        <v>61.040000999999997</v>
      </c>
      <c r="L1036">
        <v>104.099998</v>
      </c>
      <c r="M1036">
        <v>97.129997000000003</v>
      </c>
      <c r="N1036">
        <v>4587.18</v>
      </c>
      <c r="O1036">
        <f t="shared" si="97"/>
        <v>2022</v>
      </c>
      <c r="P1036">
        <f t="shared" si="98"/>
        <v>2</v>
      </c>
      <c r="Q1036">
        <f t="shared" si="99"/>
        <v>9</v>
      </c>
    </row>
    <row r="1037" spans="1:30" hidden="1" x14ac:dyDescent="0.3">
      <c r="A1037" s="1">
        <v>44602</v>
      </c>
      <c r="B1037">
        <v>172.11999499999999</v>
      </c>
      <c r="C1037">
        <v>319.85000600000001</v>
      </c>
      <c r="D1037">
        <v>78.239998</v>
      </c>
      <c r="E1037">
        <v>136.08000200000001</v>
      </c>
      <c r="F1037">
        <v>49.049999</v>
      </c>
      <c r="G1037">
        <v>152.16000399999999</v>
      </c>
      <c r="H1037">
        <v>159.00349399999999</v>
      </c>
      <c r="I1037">
        <v>155.949997</v>
      </c>
      <c r="J1037">
        <v>355.08999599999999</v>
      </c>
      <c r="K1037">
        <v>61.380001</v>
      </c>
      <c r="L1037">
        <v>105.07</v>
      </c>
      <c r="M1037">
        <v>95.309997999999993</v>
      </c>
      <c r="N1037">
        <v>4504.08</v>
      </c>
      <c r="O1037">
        <f t="shared" si="97"/>
        <v>2022</v>
      </c>
      <c r="P1037">
        <f t="shared" si="98"/>
        <v>2</v>
      </c>
      <c r="Q1037">
        <f t="shared" si="99"/>
        <v>10</v>
      </c>
    </row>
    <row r="1038" spans="1:30" hidden="1" x14ac:dyDescent="0.3">
      <c r="A1038" s="1">
        <v>44603</v>
      </c>
      <c r="B1038">
        <v>168.63999899999999</v>
      </c>
      <c r="C1038">
        <v>319.14001500000001</v>
      </c>
      <c r="D1038">
        <v>80.209998999999996</v>
      </c>
      <c r="E1038">
        <v>135.33000200000001</v>
      </c>
      <c r="F1038">
        <v>47.919998</v>
      </c>
      <c r="G1038">
        <v>149.470001</v>
      </c>
      <c r="H1038">
        <v>153.29350299999999</v>
      </c>
      <c r="I1038">
        <v>153.91999799999999</v>
      </c>
      <c r="J1038">
        <v>350.290009</v>
      </c>
      <c r="K1038">
        <v>60.290000999999997</v>
      </c>
      <c r="L1038">
        <v>107.959999</v>
      </c>
      <c r="M1038">
        <v>93.730002999999996</v>
      </c>
      <c r="N1038">
        <v>4418.6400000000003</v>
      </c>
      <c r="O1038">
        <f t="shared" si="97"/>
        <v>2022</v>
      </c>
      <c r="P1038">
        <f t="shared" si="98"/>
        <v>2</v>
      </c>
      <c r="Q1038">
        <f t="shared" si="99"/>
        <v>11</v>
      </c>
    </row>
    <row r="1039" spans="1:30" hidden="1" x14ac:dyDescent="0.3">
      <c r="A1039" s="1">
        <v>44606</v>
      </c>
      <c r="B1039">
        <v>168.88000500000001</v>
      </c>
      <c r="C1039">
        <v>314.27999899999998</v>
      </c>
      <c r="D1039">
        <v>78.980002999999996</v>
      </c>
      <c r="E1039">
        <v>133.949997</v>
      </c>
      <c r="F1039">
        <v>47.419998</v>
      </c>
      <c r="G1039">
        <v>150.85000600000001</v>
      </c>
      <c r="H1039">
        <v>155.16700700000001</v>
      </c>
      <c r="I1039">
        <v>152.490005</v>
      </c>
      <c r="J1039">
        <v>351.55999800000001</v>
      </c>
      <c r="K1039">
        <v>60.68</v>
      </c>
      <c r="L1039">
        <v>109.239998</v>
      </c>
      <c r="M1039">
        <v>93.650002000000001</v>
      </c>
      <c r="N1039">
        <v>4401.67</v>
      </c>
      <c r="O1039">
        <f t="shared" si="97"/>
        <v>2022</v>
      </c>
      <c r="P1039">
        <f t="shared" si="98"/>
        <v>2</v>
      </c>
      <c r="Q1039">
        <f t="shared" si="99"/>
        <v>14</v>
      </c>
    </row>
    <row r="1040" spans="1:30" hidden="1" x14ac:dyDescent="0.3">
      <c r="A1040" s="1">
        <v>44607</v>
      </c>
      <c r="B1040">
        <v>172.78999300000001</v>
      </c>
      <c r="C1040">
        <v>316.20001200000002</v>
      </c>
      <c r="D1040">
        <v>77.989998</v>
      </c>
      <c r="E1040">
        <v>134.36999499999999</v>
      </c>
      <c r="F1040">
        <v>47.790000999999997</v>
      </c>
      <c r="G1040">
        <v>154.720001</v>
      </c>
      <c r="H1040">
        <v>156.51049800000001</v>
      </c>
      <c r="I1040">
        <v>154.720001</v>
      </c>
      <c r="J1040">
        <v>353.26001000000002</v>
      </c>
      <c r="K1040">
        <v>60.91</v>
      </c>
      <c r="L1040">
        <v>109.66999800000001</v>
      </c>
      <c r="M1040">
        <v>94.510002</v>
      </c>
      <c r="N1040">
        <v>4471.07</v>
      </c>
      <c r="O1040">
        <f t="shared" si="97"/>
        <v>2022</v>
      </c>
      <c r="P1040">
        <f t="shared" si="98"/>
        <v>2</v>
      </c>
      <c r="Q1040">
        <f t="shared" si="99"/>
        <v>15</v>
      </c>
    </row>
    <row r="1041" spans="1:30" hidden="1" x14ac:dyDescent="0.3">
      <c r="A1041" s="1">
        <v>44608</v>
      </c>
      <c r="B1041">
        <v>172.550003</v>
      </c>
      <c r="C1041">
        <v>315.64999399999999</v>
      </c>
      <c r="D1041">
        <v>78.349997999999999</v>
      </c>
      <c r="E1041">
        <v>133.529999</v>
      </c>
      <c r="F1041">
        <v>47.68</v>
      </c>
      <c r="G1041">
        <v>156.35000600000001</v>
      </c>
      <c r="H1041">
        <v>158.100494</v>
      </c>
      <c r="I1041">
        <v>155</v>
      </c>
      <c r="J1041">
        <v>350.08999599999999</v>
      </c>
      <c r="K1041">
        <v>60.900002000000001</v>
      </c>
      <c r="L1041">
        <v>111.57</v>
      </c>
      <c r="M1041">
        <v>95.18</v>
      </c>
      <c r="N1041">
        <v>4475.01</v>
      </c>
      <c r="O1041">
        <f t="shared" si="97"/>
        <v>2022</v>
      </c>
      <c r="P1041">
        <f t="shared" si="98"/>
        <v>2</v>
      </c>
      <c r="Q1041">
        <f t="shared" si="99"/>
        <v>16</v>
      </c>
    </row>
    <row r="1042" spans="1:30" hidden="1" x14ac:dyDescent="0.3">
      <c r="A1042" s="1">
        <v>44609</v>
      </c>
      <c r="B1042">
        <v>168.88000500000001</v>
      </c>
      <c r="C1042">
        <v>313.54998799999998</v>
      </c>
      <c r="D1042">
        <v>78.230002999999996</v>
      </c>
      <c r="E1042">
        <v>138.88000500000001</v>
      </c>
      <c r="F1042">
        <v>46.07</v>
      </c>
      <c r="G1042">
        <v>152.949997</v>
      </c>
      <c r="H1042">
        <v>154.65249600000001</v>
      </c>
      <c r="I1042">
        <v>151.429993</v>
      </c>
      <c r="J1042">
        <v>347.94000199999999</v>
      </c>
      <c r="K1042">
        <v>62.119999</v>
      </c>
      <c r="L1042">
        <v>111.900002</v>
      </c>
      <c r="M1042">
        <v>93.050003000000004</v>
      </c>
      <c r="N1042">
        <v>4380.26</v>
      </c>
      <c r="O1042">
        <f t="shared" si="97"/>
        <v>2022</v>
      </c>
      <c r="P1042">
        <f t="shared" si="98"/>
        <v>2</v>
      </c>
      <c r="Q1042">
        <f t="shared" si="99"/>
        <v>17</v>
      </c>
    </row>
    <row r="1043" spans="1:30" hidden="1" x14ac:dyDescent="0.3">
      <c r="A1043" s="1">
        <v>44610</v>
      </c>
      <c r="B1043">
        <v>167.300003</v>
      </c>
      <c r="C1043">
        <v>314.79998799999998</v>
      </c>
      <c r="D1043">
        <v>77.360000999999997</v>
      </c>
      <c r="E1043">
        <v>137.990005</v>
      </c>
      <c r="F1043">
        <v>45.959999000000003</v>
      </c>
      <c r="G1043">
        <v>151.36000100000001</v>
      </c>
      <c r="H1043">
        <v>152.60150100000001</v>
      </c>
      <c r="I1043">
        <v>152.13999899999999</v>
      </c>
      <c r="J1043">
        <v>346.86999500000002</v>
      </c>
      <c r="K1043">
        <v>62.540000999999997</v>
      </c>
      <c r="L1043">
        <v>111.610001</v>
      </c>
      <c r="M1043">
        <v>93.339995999999999</v>
      </c>
      <c r="N1043">
        <v>4348.87</v>
      </c>
      <c r="O1043">
        <f t="shared" si="97"/>
        <v>2022</v>
      </c>
      <c r="P1043">
        <f t="shared" si="98"/>
        <v>2</v>
      </c>
      <c r="Q1043">
        <f t="shared" si="99"/>
        <v>18</v>
      </c>
    </row>
    <row r="1044" spans="1:30" hidden="1" x14ac:dyDescent="0.3">
      <c r="A1044" s="1">
        <v>44614</v>
      </c>
      <c r="B1044">
        <v>164.320007</v>
      </c>
      <c r="C1044">
        <v>314.16000400000001</v>
      </c>
      <c r="D1044">
        <v>76.459998999999996</v>
      </c>
      <c r="E1044">
        <v>136.449997</v>
      </c>
      <c r="F1044">
        <v>45.560001</v>
      </c>
      <c r="G1044">
        <v>148.08999600000001</v>
      </c>
      <c r="H1044">
        <v>150.197495</v>
      </c>
      <c r="I1044">
        <v>151.86999499999999</v>
      </c>
      <c r="J1044">
        <v>316.17001299999998</v>
      </c>
      <c r="K1044">
        <v>62.279998999999997</v>
      </c>
      <c r="L1044">
        <v>108.589996</v>
      </c>
      <c r="M1044">
        <v>93.110000999999997</v>
      </c>
      <c r="N1044">
        <v>4304.76</v>
      </c>
      <c r="O1044">
        <f t="shared" si="97"/>
        <v>2022</v>
      </c>
      <c r="P1044">
        <f t="shared" si="98"/>
        <v>2</v>
      </c>
      <c r="Q1044">
        <f t="shared" si="99"/>
        <v>22</v>
      </c>
    </row>
    <row r="1045" spans="1:30" hidden="1" x14ac:dyDescent="0.3">
      <c r="A1045" s="1">
        <v>44615</v>
      </c>
      <c r="B1045">
        <v>160.070007</v>
      </c>
      <c r="C1045">
        <v>309.98998999999998</v>
      </c>
      <c r="D1045">
        <v>76.769997000000004</v>
      </c>
      <c r="E1045">
        <v>135.050003</v>
      </c>
      <c r="F1045">
        <v>44.779998999999997</v>
      </c>
      <c r="G1045">
        <v>145.86999499999999</v>
      </c>
      <c r="H1045">
        <v>144.82699600000001</v>
      </c>
      <c r="I1045">
        <v>148.69000199999999</v>
      </c>
      <c r="J1045">
        <v>308.45001200000002</v>
      </c>
      <c r="K1045">
        <v>61.59</v>
      </c>
      <c r="L1045">
        <v>108.589996</v>
      </c>
      <c r="M1045">
        <v>89.650002000000001</v>
      </c>
      <c r="N1045">
        <v>4225.5</v>
      </c>
      <c r="O1045">
        <f t="shared" si="97"/>
        <v>2022</v>
      </c>
      <c r="P1045">
        <f t="shared" si="98"/>
        <v>2</v>
      </c>
      <c r="Q1045">
        <f t="shared" si="99"/>
        <v>23</v>
      </c>
    </row>
    <row r="1046" spans="1:30" hidden="1" x14ac:dyDescent="0.3">
      <c r="A1046" s="1">
        <v>44616</v>
      </c>
      <c r="B1046">
        <v>162.740005</v>
      </c>
      <c r="C1046">
        <v>308.27999899999998</v>
      </c>
      <c r="D1046">
        <v>75.800003000000004</v>
      </c>
      <c r="E1046">
        <v>134.529999</v>
      </c>
      <c r="F1046">
        <v>43.599997999999999</v>
      </c>
      <c r="G1046">
        <v>149.39999399999999</v>
      </c>
      <c r="H1046">
        <v>151.358002</v>
      </c>
      <c r="I1046">
        <v>144.550003</v>
      </c>
      <c r="J1046">
        <v>313.23998999999998</v>
      </c>
      <c r="K1046">
        <v>60.509998000000003</v>
      </c>
      <c r="L1046">
        <v>102.790001</v>
      </c>
      <c r="M1046">
        <v>91.010002</v>
      </c>
      <c r="N1046">
        <v>4288.7</v>
      </c>
      <c r="O1046">
        <f t="shared" si="97"/>
        <v>2022</v>
      </c>
      <c r="P1046">
        <f t="shared" si="98"/>
        <v>2</v>
      </c>
      <c r="Q1046">
        <f t="shared" si="99"/>
        <v>24</v>
      </c>
    </row>
    <row r="1047" spans="1:30" hidden="1" x14ac:dyDescent="0.3">
      <c r="A1047" s="1">
        <v>44617</v>
      </c>
      <c r="B1047">
        <v>164.85000600000001</v>
      </c>
      <c r="C1047">
        <v>319.23998999999998</v>
      </c>
      <c r="D1047">
        <v>77.839995999999999</v>
      </c>
      <c r="E1047">
        <v>136.38000500000001</v>
      </c>
      <c r="F1047">
        <v>45.02</v>
      </c>
      <c r="G1047">
        <v>149.529999</v>
      </c>
      <c r="H1047">
        <v>153.788498</v>
      </c>
      <c r="I1047">
        <v>147.970001</v>
      </c>
      <c r="J1047">
        <v>316.64999399999999</v>
      </c>
      <c r="K1047">
        <v>62.849997999999999</v>
      </c>
      <c r="L1047">
        <v>105.239998</v>
      </c>
      <c r="M1047">
        <v>92.580001999999993</v>
      </c>
      <c r="N1047">
        <v>4384.6499999999996</v>
      </c>
      <c r="O1047">
        <f t="shared" si="97"/>
        <v>2022</v>
      </c>
      <c r="P1047">
        <f t="shared" si="98"/>
        <v>2</v>
      </c>
      <c r="Q1047">
        <f t="shared" si="99"/>
        <v>25</v>
      </c>
    </row>
    <row r="1048" spans="1:30" hidden="1" x14ac:dyDescent="0.3">
      <c r="A1048" s="1">
        <v>44620</v>
      </c>
      <c r="B1048">
        <v>165.11999499999999</v>
      </c>
      <c r="C1048">
        <v>321.45001200000002</v>
      </c>
      <c r="D1048">
        <v>78.419998000000007</v>
      </c>
      <c r="E1048">
        <v>135.16000399999999</v>
      </c>
      <c r="F1048">
        <v>44.200001</v>
      </c>
      <c r="G1048">
        <v>148.46000699999999</v>
      </c>
      <c r="H1048">
        <v>153.56300400000001</v>
      </c>
      <c r="I1048">
        <v>141.800003</v>
      </c>
      <c r="J1048">
        <v>315.82998700000002</v>
      </c>
      <c r="K1048">
        <v>62.240001999999997</v>
      </c>
      <c r="L1048">
        <v>101.07</v>
      </c>
      <c r="M1048">
        <v>91.790001000000004</v>
      </c>
      <c r="N1048">
        <v>4373.9399999999996</v>
      </c>
      <c r="O1048">
        <f t="shared" si="97"/>
        <v>2022</v>
      </c>
      <c r="P1048">
        <f t="shared" si="98"/>
        <v>2</v>
      </c>
      <c r="Q1048">
        <f t="shared" si="99"/>
        <v>28</v>
      </c>
    </row>
    <row r="1049" spans="1:30" x14ac:dyDescent="0.3">
      <c r="A1049" s="1">
        <v>44621</v>
      </c>
      <c r="B1049">
        <v>163.199997</v>
      </c>
      <c r="C1049">
        <v>316.83999599999999</v>
      </c>
      <c r="D1049">
        <v>79.169998000000007</v>
      </c>
      <c r="E1049">
        <v>135.990005</v>
      </c>
      <c r="F1049">
        <v>42.470001000000003</v>
      </c>
      <c r="G1049">
        <v>145.699997</v>
      </c>
      <c r="H1049">
        <v>151.141998</v>
      </c>
      <c r="I1049">
        <v>136.449997</v>
      </c>
      <c r="J1049">
        <v>320.25</v>
      </c>
      <c r="K1049">
        <v>61.970001000000003</v>
      </c>
      <c r="L1049">
        <v>101.44000200000001</v>
      </c>
      <c r="M1049">
        <v>90.139999000000003</v>
      </c>
      <c r="N1049">
        <v>4306.26</v>
      </c>
      <c r="O1049">
        <f t="shared" si="97"/>
        <v>2022</v>
      </c>
      <c r="P1049">
        <f t="shared" si="98"/>
        <v>3</v>
      </c>
      <c r="Q1049">
        <f t="shared" si="99"/>
        <v>1</v>
      </c>
      <c r="R1049">
        <f>B1049</f>
        <v>163.199997</v>
      </c>
      <c r="S1049">
        <f t="shared" ref="S1049:AB1049" si="101">C1049</f>
        <v>316.83999599999999</v>
      </c>
      <c r="T1049">
        <f t="shared" si="101"/>
        <v>79.169998000000007</v>
      </c>
      <c r="U1049">
        <f t="shared" si="101"/>
        <v>135.990005</v>
      </c>
      <c r="V1049">
        <f t="shared" si="101"/>
        <v>42.470001000000003</v>
      </c>
      <c r="W1049">
        <f t="shared" si="101"/>
        <v>145.699997</v>
      </c>
      <c r="X1049">
        <f t="shared" si="101"/>
        <v>151.141998</v>
      </c>
      <c r="Y1049">
        <f t="shared" si="101"/>
        <v>136.449997</v>
      </c>
      <c r="Z1049">
        <f t="shared" si="101"/>
        <v>320.25</v>
      </c>
      <c r="AA1049">
        <f t="shared" si="101"/>
        <v>61.970001000000003</v>
      </c>
      <c r="AB1049">
        <f t="shared" si="101"/>
        <v>101.44000200000001</v>
      </c>
      <c r="AC1049">
        <f>M1049</f>
        <v>90.139999000000003</v>
      </c>
      <c r="AD1049">
        <f>N1049</f>
        <v>4306.26</v>
      </c>
    </row>
    <row r="1050" spans="1:30" hidden="1" x14ac:dyDescent="0.3">
      <c r="A1050" s="1">
        <v>44622</v>
      </c>
      <c r="B1050">
        <v>166.55999800000001</v>
      </c>
      <c r="C1050">
        <v>323.64001500000001</v>
      </c>
      <c r="D1050">
        <v>80.529999000000004</v>
      </c>
      <c r="E1050">
        <v>136.16000399999999</v>
      </c>
      <c r="F1050">
        <v>43.16</v>
      </c>
      <c r="G1050">
        <v>147.33999600000001</v>
      </c>
      <c r="H1050">
        <v>152.052505</v>
      </c>
      <c r="I1050">
        <v>139.279999</v>
      </c>
      <c r="J1050">
        <v>327.36999500000002</v>
      </c>
      <c r="K1050">
        <v>62.43</v>
      </c>
      <c r="L1050">
        <v>102.540001</v>
      </c>
      <c r="M1050">
        <v>92.769997000000004</v>
      </c>
      <c r="N1050">
        <v>4386.54</v>
      </c>
      <c r="O1050">
        <f t="shared" si="97"/>
        <v>2022</v>
      </c>
      <c r="P1050">
        <f t="shared" si="98"/>
        <v>3</v>
      </c>
      <c r="Q1050">
        <f t="shared" si="99"/>
        <v>2</v>
      </c>
    </row>
    <row r="1051" spans="1:30" hidden="1" x14ac:dyDescent="0.3">
      <c r="A1051" s="1">
        <v>44623</v>
      </c>
      <c r="B1051">
        <v>166.229996</v>
      </c>
      <c r="C1051">
        <v>327.73998999999998</v>
      </c>
      <c r="D1051">
        <v>81.040001000000004</v>
      </c>
      <c r="E1051">
        <v>139.28999300000001</v>
      </c>
      <c r="F1051">
        <v>42.490001999999997</v>
      </c>
      <c r="G1051">
        <v>145.570007</v>
      </c>
      <c r="H1051">
        <v>147.89849899999999</v>
      </c>
      <c r="I1051">
        <v>138.28999300000001</v>
      </c>
      <c r="J1051">
        <v>324.35998499999999</v>
      </c>
      <c r="K1051">
        <v>62.470001000000003</v>
      </c>
      <c r="L1051">
        <v>102.480003</v>
      </c>
      <c r="M1051">
        <v>91.529999000000004</v>
      </c>
      <c r="N1051">
        <v>4363.49</v>
      </c>
      <c r="O1051">
        <f t="shared" si="97"/>
        <v>2022</v>
      </c>
      <c r="P1051">
        <f t="shared" si="98"/>
        <v>3</v>
      </c>
      <c r="Q1051">
        <f t="shared" si="99"/>
        <v>3</v>
      </c>
    </row>
    <row r="1052" spans="1:30" hidden="1" x14ac:dyDescent="0.3">
      <c r="A1052" s="1">
        <v>44624</v>
      </c>
      <c r="B1052">
        <v>163.16999799999999</v>
      </c>
      <c r="C1052">
        <v>325.33999599999999</v>
      </c>
      <c r="D1052">
        <v>84.089995999999999</v>
      </c>
      <c r="E1052">
        <v>142.820007</v>
      </c>
      <c r="F1052">
        <v>40.950001</v>
      </c>
      <c r="G1052">
        <v>140.720001</v>
      </c>
      <c r="H1052">
        <v>145.641006</v>
      </c>
      <c r="I1052">
        <v>134.39999399999999</v>
      </c>
      <c r="J1052">
        <v>324.26001000000002</v>
      </c>
      <c r="K1052">
        <v>62.57</v>
      </c>
      <c r="L1052">
        <v>99.800003000000004</v>
      </c>
      <c r="M1052">
        <v>90.029999000000004</v>
      </c>
      <c r="N1052">
        <v>4328.87</v>
      </c>
      <c r="O1052">
        <f t="shared" si="97"/>
        <v>2022</v>
      </c>
      <c r="P1052">
        <f t="shared" si="98"/>
        <v>3</v>
      </c>
      <c r="Q1052">
        <f t="shared" si="99"/>
        <v>4</v>
      </c>
    </row>
    <row r="1053" spans="1:30" hidden="1" x14ac:dyDescent="0.3">
      <c r="A1053" s="1">
        <v>44627</v>
      </c>
      <c r="B1053">
        <v>159.300003</v>
      </c>
      <c r="C1053">
        <v>322.72000100000002</v>
      </c>
      <c r="D1053">
        <v>87.120002999999997</v>
      </c>
      <c r="E1053">
        <v>141.66999799999999</v>
      </c>
      <c r="F1053">
        <v>38.340000000000003</v>
      </c>
      <c r="G1053">
        <v>133.5</v>
      </c>
      <c r="H1053">
        <v>137.453003</v>
      </c>
      <c r="I1053">
        <v>129.21000699999999</v>
      </c>
      <c r="J1053">
        <v>322.76998900000001</v>
      </c>
      <c r="K1053">
        <v>61.080002</v>
      </c>
      <c r="L1053">
        <v>93.199996999999996</v>
      </c>
      <c r="M1053">
        <v>84.459998999999996</v>
      </c>
      <c r="N1053">
        <v>4201.09</v>
      </c>
      <c r="O1053">
        <f t="shared" si="97"/>
        <v>2022</v>
      </c>
      <c r="P1053">
        <f t="shared" si="98"/>
        <v>3</v>
      </c>
      <c r="Q1053">
        <f t="shared" si="99"/>
        <v>7</v>
      </c>
    </row>
    <row r="1054" spans="1:30" hidden="1" x14ac:dyDescent="0.3">
      <c r="A1054" s="1">
        <v>44628</v>
      </c>
      <c r="B1054">
        <v>157.44000199999999</v>
      </c>
      <c r="C1054">
        <v>318.51998900000001</v>
      </c>
      <c r="D1054">
        <v>87.779999000000004</v>
      </c>
      <c r="E1054">
        <v>138.740005</v>
      </c>
      <c r="F1054">
        <v>38.590000000000003</v>
      </c>
      <c r="G1054">
        <v>131.75</v>
      </c>
      <c r="H1054">
        <v>136.01449600000001</v>
      </c>
      <c r="I1054">
        <v>128.300003</v>
      </c>
      <c r="J1054">
        <v>316.73998999999998</v>
      </c>
      <c r="K1054">
        <v>58.66</v>
      </c>
      <c r="L1054">
        <v>93.970000999999996</v>
      </c>
      <c r="M1054">
        <v>84</v>
      </c>
      <c r="N1054">
        <v>4170.7</v>
      </c>
      <c r="O1054">
        <f t="shared" si="97"/>
        <v>2022</v>
      </c>
      <c r="P1054">
        <f t="shared" si="98"/>
        <v>3</v>
      </c>
      <c r="Q1054">
        <f t="shared" si="99"/>
        <v>8</v>
      </c>
    </row>
    <row r="1055" spans="1:30" hidden="1" x14ac:dyDescent="0.3">
      <c r="A1055" s="1">
        <v>44629</v>
      </c>
      <c r="B1055">
        <v>162.949997</v>
      </c>
      <c r="C1055">
        <v>325.39999399999999</v>
      </c>
      <c r="D1055">
        <v>82.790001000000004</v>
      </c>
      <c r="E1055">
        <v>139.46000699999999</v>
      </c>
      <c r="F1055">
        <v>41.040000999999997</v>
      </c>
      <c r="G1055">
        <v>133.64999399999999</v>
      </c>
      <c r="H1055">
        <v>139.27900700000001</v>
      </c>
      <c r="I1055">
        <v>133.44000199999999</v>
      </c>
      <c r="J1055">
        <v>317.20001200000002</v>
      </c>
      <c r="K1055">
        <v>58.959999000000003</v>
      </c>
      <c r="L1055">
        <v>93.809997999999993</v>
      </c>
      <c r="M1055">
        <v>87.599997999999999</v>
      </c>
      <c r="N1055">
        <v>4277.88</v>
      </c>
      <c r="O1055">
        <f t="shared" si="97"/>
        <v>2022</v>
      </c>
      <c r="P1055">
        <f t="shared" si="98"/>
        <v>3</v>
      </c>
      <c r="Q1055">
        <f t="shared" si="99"/>
        <v>9</v>
      </c>
    </row>
    <row r="1056" spans="1:30" hidden="1" x14ac:dyDescent="0.3">
      <c r="A1056" s="1">
        <v>44630</v>
      </c>
      <c r="B1056">
        <v>158.520004</v>
      </c>
      <c r="C1056">
        <v>325.29998799999998</v>
      </c>
      <c r="D1056">
        <v>85.360000999999997</v>
      </c>
      <c r="E1056">
        <v>142.63000500000001</v>
      </c>
      <c r="F1056">
        <v>40.669998</v>
      </c>
      <c r="G1056">
        <v>133.63999899999999</v>
      </c>
      <c r="H1056">
        <v>146.81750500000001</v>
      </c>
      <c r="I1056">
        <v>131.86000100000001</v>
      </c>
      <c r="J1056">
        <v>317.94000199999999</v>
      </c>
      <c r="K1056">
        <v>57.880001</v>
      </c>
      <c r="L1056">
        <v>91.889999000000003</v>
      </c>
      <c r="M1056">
        <v>87.160004000000001</v>
      </c>
      <c r="N1056">
        <v>4259.5200000000004</v>
      </c>
      <c r="O1056">
        <f t="shared" si="97"/>
        <v>2022</v>
      </c>
      <c r="P1056">
        <f t="shared" si="98"/>
        <v>3</v>
      </c>
      <c r="Q1056">
        <f t="shared" si="99"/>
        <v>10</v>
      </c>
    </row>
    <row r="1057" spans="1:30" hidden="1" x14ac:dyDescent="0.3">
      <c r="A1057" s="1">
        <v>44631</v>
      </c>
      <c r="B1057">
        <v>154.729996</v>
      </c>
      <c r="C1057">
        <v>326.60000600000001</v>
      </c>
      <c r="D1057">
        <v>84.919998000000007</v>
      </c>
      <c r="E1057">
        <v>142.070007</v>
      </c>
      <c r="F1057">
        <v>40.330002</v>
      </c>
      <c r="G1057">
        <v>131.75</v>
      </c>
      <c r="H1057">
        <v>145.524506</v>
      </c>
      <c r="I1057">
        <v>128.88999899999999</v>
      </c>
      <c r="J1057">
        <v>316.790009</v>
      </c>
      <c r="K1057">
        <v>57.919998</v>
      </c>
      <c r="L1057">
        <v>88.870002999999997</v>
      </c>
      <c r="M1057">
        <v>82.730002999999996</v>
      </c>
      <c r="N1057">
        <v>4204.3100000000004</v>
      </c>
      <c r="O1057">
        <f t="shared" si="97"/>
        <v>2022</v>
      </c>
      <c r="P1057">
        <f t="shared" si="98"/>
        <v>3</v>
      </c>
      <c r="Q1057">
        <f t="shared" si="99"/>
        <v>11</v>
      </c>
    </row>
    <row r="1058" spans="1:30" hidden="1" x14ac:dyDescent="0.3">
      <c r="A1058" s="1">
        <v>44634</v>
      </c>
      <c r="B1058">
        <v>150.61999499999999</v>
      </c>
      <c r="C1058">
        <v>329.98001099999999</v>
      </c>
      <c r="D1058">
        <v>81.879997000000003</v>
      </c>
      <c r="E1058">
        <v>144.050003</v>
      </c>
      <c r="F1058">
        <v>41.200001</v>
      </c>
      <c r="G1058">
        <v>129.029999</v>
      </c>
      <c r="H1058">
        <v>141.85299699999999</v>
      </c>
      <c r="I1058">
        <v>130.16999799999999</v>
      </c>
      <c r="J1058">
        <v>318.35998499999999</v>
      </c>
      <c r="K1058">
        <v>58.540000999999997</v>
      </c>
      <c r="L1058">
        <v>89.589995999999999</v>
      </c>
      <c r="M1058">
        <v>79.290001000000004</v>
      </c>
      <c r="N1058">
        <v>4173.1099999999997</v>
      </c>
      <c r="O1058">
        <f t="shared" si="97"/>
        <v>2022</v>
      </c>
      <c r="P1058">
        <f t="shared" si="98"/>
        <v>3</v>
      </c>
      <c r="Q1058">
        <f t="shared" si="99"/>
        <v>14</v>
      </c>
    </row>
    <row r="1059" spans="1:30" hidden="1" x14ac:dyDescent="0.3">
      <c r="A1059" s="1">
        <v>44635</v>
      </c>
      <c r="B1059">
        <v>155.08999600000001</v>
      </c>
      <c r="C1059">
        <v>332.54998799999998</v>
      </c>
      <c r="D1059">
        <v>77.220000999999996</v>
      </c>
      <c r="E1059">
        <v>145.779999</v>
      </c>
      <c r="F1059">
        <v>41.5</v>
      </c>
      <c r="G1059">
        <v>134.199997</v>
      </c>
      <c r="H1059">
        <v>147.366501</v>
      </c>
      <c r="I1059">
        <v>132.479996</v>
      </c>
      <c r="J1059">
        <v>328.540009</v>
      </c>
      <c r="K1059">
        <v>59.619999</v>
      </c>
      <c r="L1059">
        <v>92.660004000000001</v>
      </c>
      <c r="M1059">
        <v>83.120002999999997</v>
      </c>
      <c r="N1059">
        <v>4262.45</v>
      </c>
      <c r="O1059">
        <f t="shared" si="97"/>
        <v>2022</v>
      </c>
      <c r="P1059">
        <f t="shared" si="98"/>
        <v>3</v>
      </c>
      <c r="Q1059">
        <f t="shared" si="99"/>
        <v>15</v>
      </c>
    </row>
    <row r="1060" spans="1:30" hidden="1" x14ac:dyDescent="0.3">
      <c r="A1060" s="1">
        <v>44636</v>
      </c>
      <c r="B1060">
        <v>159.58999600000001</v>
      </c>
      <c r="C1060">
        <v>336.10998499999999</v>
      </c>
      <c r="D1060">
        <v>76.930000000000007</v>
      </c>
      <c r="E1060">
        <v>145.35000600000001</v>
      </c>
      <c r="F1060">
        <v>42.799999</v>
      </c>
      <c r="G1060">
        <v>138.13999899999999</v>
      </c>
      <c r="H1060">
        <v>153.104004</v>
      </c>
      <c r="I1060">
        <v>138.39999399999999</v>
      </c>
      <c r="J1060">
        <v>330.91000400000001</v>
      </c>
      <c r="K1060">
        <v>59.459999000000003</v>
      </c>
      <c r="L1060">
        <v>93.769997000000004</v>
      </c>
      <c r="M1060">
        <v>87.410004000000001</v>
      </c>
      <c r="N1060">
        <v>4357.8599999999997</v>
      </c>
      <c r="O1060">
        <f t="shared" si="97"/>
        <v>2022</v>
      </c>
      <c r="P1060">
        <f t="shared" si="98"/>
        <v>3</v>
      </c>
      <c r="Q1060">
        <f t="shared" si="99"/>
        <v>16</v>
      </c>
    </row>
    <row r="1061" spans="1:30" hidden="1" x14ac:dyDescent="0.3">
      <c r="A1061" s="1">
        <v>44637</v>
      </c>
      <c r="B1061">
        <v>160.61999499999999</v>
      </c>
      <c r="C1061">
        <v>344.97000100000002</v>
      </c>
      <c r="D1061">
        <v>78.980002999999996</v>
      </c>
      <c r="E1061">
        <v>145.009995</v>
      </c>
      <c r="F1061">
        <v>43.029998999999997</v>
      </c>
      <c r="G1061">
        <v>139.470001</v>
      </c>
      <c r="H1061">
        <v>157.23899800000001</v>
      </c>
      <c r="I1061">
        <v>140.14999399999999</v>
      </c>
      <c r="J1061">
        <v>336.35998499999999</v>
      </c>
      <c r="K1061">
        <v>60.09</v>
      </c>
      <c r="L1061">
        <v>93.330001999999993</v>
      </c>
      <c r="M1061">
        <v>87.660004000000001</v>
      </c>
      <c r="N1061">
        <v>4411.67</v>
      </c>
      <c r="O1061">
        <f t="shared" si="97"/>
        <v>2022</v>
      </c>
      <c r="P1061">
        <f t="shared" si="98"/>
        <v>3</v>
      </c>
      <c r="Q1061">
        <f t="shared" si="99"/>
        <v>17</v>
      </c>
    </row>
    <row r="1062" spans="1:30" hidden="1" x14ac:dyDescent="0.3">
      <c r="A1062" s="1">
        <v>44638</v>
      </c>
      <c r="B1062">
        <v>163.979996</v>
      </c>
      <c r="C1062">
        <v>342.41000400000001</v>
      </c>
      <c r="D1062">
        <v>78.669998000000007</v>
      </c>
      <c r="E1062">
        <v>145.44000199999999</v>
      </c>
      <c r="F1062">
        <v>42.900002000000001</v>
      </c>
      <c r="G1062">
        <v>140.300003</v>
      </c>
      <c r="H1062">
        <v>161.25050400000001</v>
      </c>
      <c r="I1062">
        <v>140.10000600000001</v>
      </c>
      <c r="J1062">
        <v>340.73998999999998</v>
      </c>
      <c r="K1062">
        <v>60.099997999999999</v>
      </c>
      <c r="L1062">
        <v>93.900002000000001</v>
      </c>
      <c r="M1062">
        <v>89.599997999999999</v>
      </c>
      <c r="N1062">
        <v>4463.12</v>
      </c>
      <c r="O1062">
        <f t="shared" si="97"/>
        <v>2022</v>
      </c>
      <c r="P1062">
        <f t="shared" si="98"/>
        <v>3</v>
      </c>
      <c r="Q1062">
        <f t="shared" si="99"/>
        <v>18</v>
      </c>
    </row>
    <row r="1063" spans="1:30" hidden="1" x14ac:dyDescent="0.3">
      <c r="A1063" s="1">
        <v>44641</v>
      </c>
      <c r="B1063">
        <v>165.38000500000001</v>
      </c>
      <c r="C1063">
        <v>349.66000400000001</v>
      </c>
      <c r="D1063">
        <v>82.199996999999996</v>
      </c>
      <c r="E1063">
        <v>144.229996</v>
      </c>
      <c r="F1063">
        <v>42.84</v>
      </c>
      <c r="G1063">
        <v>138.61999499999999</v>
      </c>
      <c r="H1063">
        <v>161.491501</v>
      </c>
      <c r="I1063">
        <v>139.64999399999999</v>
      </c>
      <c r="J1063">
        <v>329.36999500000002</v>
      </c>
      <c r="K1063">
        <v>60.580002</v>
      </c>
      <c r="L1063">
        <v>94.139999000000003</v>
      </c>
      <c r="M1063">
        <v>86.860000999999997</v>
      </c>
      <c r="N1063">
        <v>4461.18</v>
      </c>
      <c r="O1063">
        <f t="shared" si="97"/>
        <v>2022</v>
      </c>
      <c r="P1063">
        <f t="shared" si="98"/>
        <v>3</v>
      </c>
      <c r="Q1063">
        <f t="shared" si="99"/>
        <v>21</v>
      </c>
    </row>
    <row r="1064" spans="1:30" hidden="1" x14ac:dyDescent="0.3">
      <c r="A1064" s="1">
        <v>44642</v>
      </c>
      <c r="B1064">
        <v>168.820007</v>
      </c>
      <c r="C1064">
        <v>349.92999300000002</v>
      </c>
      <c r="D1064">
        <v>81.839995999999999</v>
      </c>
      <c r="E1064">
        <v>143.800003</v>
      </c>
      <c r="F1064">
        <v>44.18</v>
      </c>
      <c r="G1064">
        <v>140.11000100000001</v>
      </c>
      <c r="H1064">
        <v>164.88900799999999</v>
      </c>
      <c r="I1064">
        <v>142.61999499999999</v>
      </c>
      <c r="J1064">
        <v>329.73001099999999</v>
      </c>
      <c r="K1064">
        <v>60.799999</v>
      </c>
      <c r="L1064">
        <v>93.650002000000001</v>
      </c>
      <c r="M1064">
        <v>87.889999000000003</v>
      </c>
      <c r="N1064">
        <v>4511.6099999999997</v>
      </c>
      <c r="O1064">
        <f t="shared" si="97"/>
        <v>2022</v>
      </c>
      <c r="P1064">
        <f t="shared" si="98"/>
        <v>3</v>
      </c>
      <c r="Q1064">
        <f t="shared" si="99"/>
        <v>22</v>
      </c>
    </row>
    <row r="1065" spans="1:30" hidden="1" x14ac:dyDescent="0.3">
      <c r="A1065" s="1">
        <v>44643</v>
      </c>
      <c r="B1065">
        <v>170.21000699999999</v>
      </c>
      <c r="C1065">
        <v>348.16000400000001</v>
      </c>
      <c r="D1065">
        <v>83.129997000000003</v>
      </c>
      <c r="E1065">
        <v>141.949997</v>
      </c>
      <c r="F1065">
        <v>43.09</v>
      </c>
      <c r="G1065">
        <v>137.63999899999999</v>
      </c>
      <c r="H1065">
        <v>163.408005</v>
      </c>
      <c r="I1065">
        <v>139.779999</v>
      </c>
      <c r="J1065">
        <v>317.04998799999998</v>
      </c>
      <c r="K1065">
        <v>60.400002000000001</v>
      </c>
      <c r="L1065">
        <v>91.25</v>
      </c>
      <c r="M1065">
        <v>86.220000999999996</v>
      </c>
      <c r="N1065">
        <v>4456.24</v>
      </c>
      <c r="O1065">
        <f t="shared" si="97"/>
        <v>2022</v>
      </c>
      <c r="P1065">
        <f t="shared" si="98"/>
        <v>3</v>
      </c>
      <c r="Q1065">
        <f t="shared" si="99"/>
        <v>23</v>
      </c>
    </row>
    <row r="1066" spans="1:30" hidden="1" x14ac:dyDescent="0.3">
      <c r="A1066" s="1">
        <v>44644</v>
      </c>
      <c r="B1066">
        <v>174.070007</v>
      </c>
      <c r="C1066">
        <v>352.36999500000002</v>
      </c>
      <c r="D1066">
        <v>83.379997000000003</v>
      </c>
      <c r="E1066">
        <v>142.83000200000001</v>
      </c>
      <c r="F1066">
        <v>43.07</v>
      </c>
      <c r="G1066">
        <v>138.96000699999999</v>
      </c>
      <c r="H1066">
        <v>163.649506</v>
      </c>
      <c r="I1066">
        <v>140.69000199999999</v>
      </c>
      <c r="J1066">
        <v>315.77999899999998</v>
      </c>
      <c r="K1066">
        <v>60.98</v>
      </c>
      <c r="L1066">
        <v>92.580001999999993</v>
      </c>
      <c r="M1066">
        <v>87.120002999999997</v>
      </c>
      <c r="N1066">
        <v>4520.16</v>
      </c>
      <c r="O1066">
        <f t="shared" si="97"/>
        <v>2022</v>
      </c>
      <c r="P1066">
        <f t="shared" si="98"/>
        <v>3</v>
      </c>
      <c r="Q1066">
        <f t="shared" si="99"/>
        <v>24</v>
      </c>
    </row>
    <row r="1067" spans="1:30" hidden="1" x14ac:dyDescent="0.3">
      <c r="A1067" s="1">
        <v>44645</v>
      </c>
      <c r="B1067">
        <v>174.720001</v>
      </c>
      <c r="C1067">
        <v>358.76001000000002</v>
      </c>
      <c r="D1067">
        <v>85.199996999999996</v>
      </c>
      <c r="E1067">
        <v>143.449997</v>
      </c>
      <c r="F1067">
        <v>43.73</v>
      </c>
      <c r="G1067">
        <v>139.13999899999999</v>
      </c>
      <c r="H1067">
        <v>164.77349899999999</v>
      </c>
      <c r="I1067">
        <v>141.91999799999999</v>
      </c>
      <c r="J1067">
        <v>310.67999300000002</v>
      </c>
      <c r="K1067">
        <v>61.529998999999997</v>
      </c>
      <c r="L1067">
        <v>93.449996999999996</v>
      </c>
      <c r="M1067">
        <v>87.449996999999996</v>
      </c>
      <c r="N1067">
        <v>4543.0600000000004</v>
      </c>
      <c r="O1067">
        <f t="shared" si="97"/>
        <v>2022</v>
      </c>
      <c r="P1067">
        <f t="shared" si="98"/>
        <v>3</v>
      </c>
      <c r="Q1067">
        <f t="shared" si="99"/>
        <v>25</v>
      </c>
    </row>
    <row r="1068" spans="1:30" hidden="1" x14ac:dyDescent="0.3">
      <c r="A1068" s="1">
        <v>44648</v>
      </c>
      <c r="B1068">
        <v>175.60000600000001</v>
      </c>
      <c r="C1068">
        <v>359.57000699999998</v>
      </c>
      <c r="D1068">
        <v>82.809997999999993</v>
      </c>
      <c r="E1068">
        <v>146</v>
      </c>
      <c r="F1068">
        <v>43.549999</v>
      </c>
      <c r="G1068">
        <v>138.720001</v>
      </c>
      <c r="H1068">
        <v>168.99049400000001</v>
      </c>
      <c r="I1068">
        <v>140.86999499999999</v>
      </c>
      <c r="J1068">
        <v>314.27999899999998</v>
      </c>
      <c r="K1068">
        <v>61.919998</v>
      </c>
      <c r="L1068">
        <v>92.07</v>
      </c>
      <c r="M1068">
        <v>88.379997000000003</v>
      </c>
      <c r="N1068">
        <v>4575.5200000000004</v>
      </c>
      <c r="O1068">
        <f t="shared" si="97"/>
        <v>2022</v>
      </c>
      <c r="P1068">
        <f t="shared" si="98"/>
        <v>3</v>
      </c>
      <c r="Q1068">
        <f t="shared" si="99"/>
        <v>28</v>
      </c>
    </row>
    <row r="1069" spans="1:30" hidden="1" x14ac:dyDescent="0.3">
      <c r="A1069" s="1">
        <v>44649</v>
      </c>
      <c r="B1069">
        <v>178.96000699999999</v>
      </c>
      <c r="C1069">
        <v>355.11999500000002</v>
      </c>
      <c r="D1069">
        <v>82.370002999999997</v>
      </c>
      <c r="E1069">
        <v>147.229996</v>
      </c>
      <c r="F1069">
        <v>43.439999</v>
      </c>
      <c r="G1069">
        <v>142.38000500000001</v>
      </c>
      <c r="H1069">
        <v>169.31500199999999</v>
      </c>
      <c r="I1069">
        <v>141.179993</v>
      </c>
      <c r="J1069">
        <v>317.709991</v>
      </c>
      <c r="K1069">
        <v>62.16</v>
      </c>
      <c r="L1069">
        <v>93.629997000000003</v>
      </c>
      <c r="M1069">
        <v>91.230002999999996</v>
      </c>
      <c r="N1069">
        <v>4631.6000000000004</v>
      </c>
      <c r="O1069">
        <f t="shared" si="97"/>
        <v>2022</v>
      </c>
      <c r="P1069">
        <f t="shared" si="98"/>
        <v>3</v>
      </c>
      <c r="Q1069">
        <f t="shared" si="99"/>
        <v>29</v>
      </c>
    </row>
    <row r="1070" spans="1:30" hidden="1" x14ac:dyDescent="0.3">
      <c r="A1070" s="1">
        <v>44650</v>
      </c>
      <c r="B1070">
        <v>177.770004</v>
      </c>
      <c r="C1070">
        <v>357.60998499999999</v>
      </c>
      <c r="D1070">
        <v>83.779999000000004</v>
      </c>
      <c r="E1070">
        <v>149.86999499999999</v>
      </c>
      <c r="F1070">
        <v>43</v>
      </c>
      <c r="G1070">
        <v>140.96000699999999</v>
      </c>
      <c r="H1070">
        <v>166.300995</v>
      </c>
      <c r="I1070">
        <v>140.53999300000001</v>
      </c>
      <c r="J1070">
        <v>308.459991</v>
      </c>
      <c r="K1070">
        <v>62.209999000000003</v>
      </c>
      <c r="L1070">
        <v>93.940002000000007</v>
      </c>
      <c r="M1070">
        <v>91.029999000000004</v>
      </c>
      <c r="N1070">
        <v>4602.45</v>
      </c>
      <c r="O1070">
        <f t="shared" si="97"/>
        <v>2022</v>
      </c>
      <c r="P1070">
        <f t="shared" si="98"/>
        <v>3</v>
      </c>
      <c r="Q1070">
        <f t="shared" si="99"/>
        <v>30</v>
      </c>
    </row>
    <row r="1071" spans="1:30" hidden="1" x14ac:dyDescent="0.3">
      <c r="A1071" s="1">
        <v>44651</v>
      </c>
      <c r="B1071">
        <v>174.61000100000001</v>
      </c>
      <c r="C1071">
        <v>352.91000400000001</v>
      </c>
      <c r="D1071">
        <v>82.589995999999999</v>
      </c>
      <c r="E1071">
        <v>148.91999799999999</v>
      </c>
      <c r="F1071">
        <v>41.220001000000003</v>
      </c>
      <c r="G1071">
        <v>137.16000399999999</v>
      </c>
      <c r="H1071">
        <v>162.99749800000001</v>
      </c>
      <c r="I1071">
        <v>136.320007</v>
      </c>
      <c r="J1071">
        <v>299.32998700000002</v>
      </c>
      <c r="K1071">
        <v>62</v>
      </c>
      <c r="L1071">
        <v>93.940002000000007</v>
      </c>
      <c r="M1071">
        <v>90.970000999999996</v>
      </c>
      <c r="N1071">
        <v>4530.41</v>
      </c>
      <c r="O1071">
        <f t="shared" si="97"/>
        <v>2022</v>
      </c>
      <c r="P1071">
        <f t="shared" si="98"/>
        <v>3</v>
      </c>
      <c r="Q1071">
        <f t="shared" si="99"/>
        <v>31</v>
      </c>
    </row>
    <row r="1072" spans="1:30" x14ac:dyDescent="0.3">
      <c r="A1072" s="1">
        <v>44652</v>
      </c>
      <c r="B1072">
        <v>174.30999800000001</v>
      </c>
      <c r="C1072">
        <v>351.88000499999998</v>
      </c>
      <c r="D1072">
        <v>83.120002999999997</v>
      </c>
      <c r="E1072">
        <v>151.009995</v>
      </c>
      <c r="F1072">
        <v>40.900002000000001</v>
      </c>
      <c r="G1072">
        <v>137</v>
      </c>
      <c r="H1072">
        <v>163.55999800000001</v>
      </c>
      <c r="I1072">
        <v>135.30999800000001</v>
      </c>
      <c r="J1072">
        <v>301.89001500000001</v>
      </c>
      <c r="K1072">
        <v>62.869999</v>
      </c>
      <c r="L1072">
        <v>96.779999000000004</v>
      </c>
      <c r="M1072">
        <v>91.489998</v>
      </c>
      <c r="N1072">
        <v>4545.8599999999997</v>
      </c>
      <c r="O1072">
        <f t="shared" si="97"/>
        <v>2022</v>
      </c>
      <c r="P1072">
        <f t="shared" si="98"/>
        <v>4</v>
      </c>
      <c r="Q1072">
        <f t="shared" si="99"/>
        <v>1</v>
      </c>
      <c r="R1072">
        <f>B1072</f>
        <v>174.30999800000001</v>
      </c>
      <c r="S1072">
        <f t="shared" ref="S1072:AB1072" si="102">C1072</f>
        <v>351.88000499999998</v>
      </c>
      <c r="T1072">
        <f t="shared" si="102"/>
        <v>83.120002999999997</v>
      </c>
      <c r="U1072">
        <f t="shared" si="102"/>
        <v>151.009995</v>
      </c>
      <c r="V1072">
        <f t="shared" si="102"/>
        <v>40.900002000000001</v>
      </c>
      <c r="W1072">
        <f t="shared" si="102"/>
        <v>137</v>
      </c>
      <c r="X1072">
        <f t="shared" si="102"/>
        <v>163.55999800000001</v>
      </c>
      <c r="Y1072">
        <f t="shared" si="102"/>
        <v>135.30999800000001</v>
      </c>
      <c r="Z1072">
        <f t="shared" si="102"/>
        <v>301.89001500000001</v>
      </c>
      <c r="AA1072">
        <f t="shared" si="102"/>
        <v>62.869999</v>
      </c>
      <c r="AB1072">
        <f t="shared" si="102"/>
        <v>96.779999000000004</v>
      </c>
      <c r="AC1072">
        <f>M1072</f>
        <v>91.489998</v>
      </c>
      <c r="AD1072">
        <f>N1072</f>
        <v>4545.8599999999997</v>
      </c>
    </row>
    <row r="1073" spans="1:17" hidden="1" x14ac:dyDescent="0.3">
      <c r="A1073" s="1">
        <v>44655</v>
      </c>
      <c r="B1073">
        <v>178.44000199999999</v>
      </c>
      <c r="C1073">
        <v>345.42999300000002</v>
      </c>
      <c r="D1073">
        <v>83.160004000000001</v>
      </c>
      <c r="E1073">
        <v>151.03999300000001</v>
      </c>
      <c r="F1073">
        <v>40.830002</v>
      </c>
      <c r="G1073">
        <v>138.58000200000001</v>
      </c>
      <c r="H1073">
        <v>168.346497</v>
      </c>
      <c r="I1073">
        <v>135.91000399999999</v>
      </c>
      <c r="J1073">
        <v>305.57998700000002</v>
      </c>
      <c r="K1073">
        <v>62.540000999999997</v>
      </c>
      <c r="L1073">
        <v>96.279999000000004</v>
      </c>
      <c r="M1073">
        <v>88.089995999999999</v>
      </c>
      <c r="N1073">
        <v>4582.6400000000003</v>
      </c>
      <c r="O1073">
        <f t="shared" si="97"/>
        <v>2022</v>
      </c>
      <c r="P1073">
        <f t="shared" si="98"/>
        <v>4</v>
      </c>
      <c r="Q1073">
        <f t="shared" si="99"/>
        <v>4</v>
      </c>
    </row>
    <row r="1074" spans="1:17" hidden="1" x14ac:dyDescent="0.3">
      <c r="A1074" s="1">
        <v>44656</v>
      </c>
      <c r="B1074">
        <v>175.05999800000001</v>
      </c>
      <c r="C1074">
        <v>344.79998799999998</v>
      </c>
      <c r="D1074">
        <v>82.730002999999996</v>
      </c>
      <c r="E1074">
        <v>151.470001</v>
      </c>
      <c r="F1074">
        <v>40.139999000000003</v>
      </c>
      <c r="G1074">
        <v>135.61999499999999</v>
      </c>
      <c r="H1074">
        <v>164.054993</v>
      </c>
      <c r="I1074">
        <v>133.33999600000001</v>
      </c>
      <c r="J1074">
        <v>304.85998499999999</v>
      </c>
      <c r="K1074">
        <v>62.470001000000003</v>
      </c>
      <c r="L1074">
        <v>95.660004000000001</v>
      </c>
      <c r="M1074">
        <v>84.120002999999997</v>
      </c>
      <c r="N1074">
        <v>4525.12</v>
      </c>
      <c r="O1074">
        <f t="shared" si="97"/>
        <v>2022</v>
      </c>
      <c r="P1074">
        <f t="shared" si="98"/>
        <v>4</v>
      </c>
      <c r="Q1074">
        <f t="shared" si="99"/>
        <v>5</v>
      </c>
    </row>
    <row r="1075" spans="1:17" hidden="1" x14ac:dyDescent="0.3">
      <c r="A1075" s="1">
        <v>44657</v>
      </c>
      <c r="B1075">
        <v>171.83000200000001</v>
      </c>
      <c r="C1075">
        <v>344.709991</v>
      </c>
      <c r="D1075">
        <v>83.650002000000001</v>
      </c>
      <c r="E1075">
        <v>154.990005</v>
      </c>
      <c r="F1075">
        <v>39.700001</v>
      </c>
      <c r="G1075">
        <v>132.570007</v>
      </c>
      <c r="H1075">
        <v>158.75599700000001</v>
      </c>
      <c r="I1075">
        <v>131.490005</v>
      </c>
      <c r="J1075">
        <v>298.540009</v>
      </c>
      <c r="K1075">
        <v>63.099997999999999</v>
      </c>
      <c r="L1075">
        <v>99.019997000000004</v>
      </c>
      <c r="M1075">
        <v>83.360000999999997</v>
      </c>
      <c r="N1075">
        <v>4481.1499999999996</v>
      </c>
      <c r="O1075">
        <f t="shared" si="97"/>
        <v>2022</v>
      </c>
      <c r="P1075">
        <f t="shared" si="98"/>
        <v>4</v>
      </c>
      <c r="Q1075">
        <f t="shared" si="99"/>
        <v>6</v>
      </c>
    </row>
    <row r="1076" spans="1:17" hidden="1" x14ac:dyDescent="0.3">
      <c r="A1076" s="1">
        <v>44658</v>
      </c>
      <c r="B1076">
        <v>172.13999899999999</v>
      </c>
      <c r="C1076">
        <v>346.51001000000002</v>
      </c>
      <c r="D1076">
        <v>85.050003000000004</v>
      </c>
      <c r="E1076">
        <v>156.53999300000001</v>
      </c>
      <c r="F1076">
        <v>39.389999000000003</v>
      </c>
      <c r="G1076">
        <v>131.86999499999999</v>
      </c>
      <c r="H1076">
        <v>157.78450000000001</v>
      </c>
      <c r="I1076">
        <v>131.08999600000001</v>
      </c>
      <c r="J1076">
        <v>302.75</v>
      </c>
      <c r="K1076">
        <v>63.439999</v>
      </c>
      <c r="L1076">
        <v>99.669998000000007</v>
      </c>
      <c r="M1076">
        <v>83.120002999999997</v>
      </c>
      <c r="N1076">
        <v>4500.21</v>
      </c>
      <c r="O1076">
        <f t="shared" si="97"/>
        <v>2022</v>
      </c>
      <c r="P1076">
        <f t="shared" si="98"/>
        <v>4</v>
      </c>
      <c r="Q1076">
        <f t="shared" si="99"/>
        <v>7</v>
      </c>
    </row>
    <row r="1077" spans="1:17" hidden="1" x14ac:dyDescent="0.3">
      <c r="A1077" s="1">
        <v>44659</v>
      </c>
      <c r="B1077">
        <v>170.08999600000001</v>
      </c>
      <c r="C1077">
        <v>353.10000600000001</v>
      </c>
      <c r="D1077">
        <v>86.839995999999999</v>
      </c>
      <c r="E1077">
        <v>157.41000399999999</v>
      </c>
      <c r="F1077">
        <v>39.669998</v>
      </c>
      <c r="G1077">
        <v>131.86999499999999</v>
      </c>
      <c r="H1077">
        <v>154.46049500000001</v>
      </c>
      <c r="I1077">
        <v>133.490005</v>
      </c>
      <c r="J1077">
        <v>311.10998499999999</v>
      </c>
      <c r="K1077">
        <v>63.830002</v>
      </c>
      <c r="L1077">
        <v>100.07</v>
      </c>
      <c r="M1077">
        <v>81.519997000000004</v>
      </c>
      <c r="N1077">
        <v>4488.28</v>
      </c>
      <c r="O1077">
        <f t="shared" si="97"/>
        <v>2022</v>
      </c>
      <c r="P1077">
        <f t="shared" si="98"/>
        <v>4</v>
      </c>
      <c r="Q1077">
        <f t="shared" si="99"/>
        <v>8</v>
      </c>
    </row>
    <row r="1078" spans="1:17" hidden="1" x14ac:dyDescent="0.3">
      <c r="A1078" s="1">
        <v>44662</v>
      </c>
      <c r="B1078">
        <v>165.75</v>
      </c>
      <c r="C1078">
        <v>352.01998900000001</v>
      </c>
      <c r="D1078">
        <v>83.849997999999999</v>
      </c>
      <c r="E1078">
        <v>154.28999300000001</v>
      </c>
      <c r="F1078">
        <v>39.590000000000003</v>
      </c>
      <c r="G1078">
        <v>130.64999399999999</v>
      </c>
      <c r="H1078">
        <v>151.121994</v>
      </c>
      <c r="I1078">
        <v>133</v>
      </c>
      <c r="J1078">
        <v>306.72000100000002</v>
      </c>
      <c r="K1078">
        <v>63.810001</v>
      </c>
      <c r="L1078">
        <v>101.239998</v>
      </c>
      <c r="M1078">
        <v>80.680000000000007</v>
      </c>
      <c r="N1078">
        <v>4412.53</v>
      </c>
      <c r="O1078">
        <f t="shared" si="97"/>
        <v>2022</v>
      </c>
      <c r="P1078">
        <f t="shared" si="98"/>
        <v>4</v>
      </c>
      <c r="Q1078">
        <f t="shared" si="99"/>
        <v>11</v>
      </c>
    </row>
    <row r="1079" spans="1:17" hidden="1" x14ac:dyDescent="0.3">
      <c r="A1079" s="1">
        <v>44663</v>
      </c>
      <c r="B1079">
        <v>167.66000399999999</v>
      </c>
      <c r="C1079">
        <v>349.73998999999998</v>
      </c>
      <c r="D1079">
        <v>85.599997999999999</v>
      </c>
      <c r="E1079">
        <v>153.229996</v>
      </c>
      <c r="F1079">
        <v>39.169998</v>
      </c>
      <c r="G1079">
        <v>130.83999600000001</v>
      </c>
      <c r="H1079">
        <v>150.78750600000001</v>
      </c>
      <c r="I1079">
        <v>131.53999300000001</v>
      </c>
      <c r="J1079">
        <v>306.290009</v>
      </c>
      <c r="K1079">
        <v>64.559997999999993</v>
      </c>
      <c r="L1079">
        <v>100.489998</v>
      </c>
      <c r="M1079">
        <v>79.790001000000004</v>
      </c>
      <c r="N1079">
        <v>4397.45</v>
      </c>
      <c r="O1079">
        <f t="shared" si="97"/>
        <v>2022</v>
      </c>
      <c r="P1079">
        <f t="shared" si="98"/>
        <v>4</v>
      </c>
      <c r="Q1079">
        <f t="shared" si="99"/>
        <v>12</v>
      </c>
    </row>
    <row r="1080" spans="1:17" hidden="1" x14ac:dyDescent="0.3">
      <c r="A1080" s="1">
        <v>44664</v>
      </c>
      <c r="B1080">
        <v>170.39999399999999</v>
      </c>
      <c r="C1080">
        <v>346.22000100000002</v>
      </c>
      <c r="D1080">
        <v>86.809997999999993</v>
      </c>
      <c r="E1080">
        <v>157.220001</v>
      </c>
      <c r="F1080">
        <v>38.82</v>
      </c>
      <c r="G1080">
        <v>132.35000600000001</v>
      </c>
      <c r="H1080">
        <v>155.541</v>
      </c>
      <c r="I1080">
        <v>127.300003</v>
      </c>
      <c r="J1080">
        <v>310.42001299999998</v>
      </c>
      <c r="K1080">
        <v>64.730002999999996</v>
      </c>
      <c r="L1080">
        <v>101.199997</v>
      </c>
      <c r="M1080">
        <v>80.919998000000007</v>
      </c>
      <c r="N1080">
        <v>4446.59</v>
      </c>
      <c r="O1080">
        <f t="shared" si="97"/>
        <v>2022</v>
      </c>
      <c r="P1080">
        <f t="shared" si="98"/>
        <v>4</v>
      </c>
      <c r="Q1080">
        <f t="shared" si="99"/>
        <v>13</v>
      </c>
    </row>
    <row r="1081" spans="1:17" hidden="1" x14ac:dyDescent="0.3">
      <c r="A1081" s="1">
        <v>44665</v>
      </c>
      <c r="B1081">
        <v>165.28999300000001</v>
      </c>
      <c r="C1081">
        <v>344.32998700000002</v>
      </c>
      <c r="D1081">
        <v>87.830001999999993</v>
      </c>
      <c r="E1081">
        <v>157.08000200000001</v>
      </c>
      <c r="F1081">
        <v>37.57</v>
      </c>
      <c r="G1081">
        <v>130.470001</v>
      </c>
      <c r="H1081">
        <v>151.70649700000001</v>
      </c>
      <c r="I1081">
        <v>126.120003</v>
      </c>
      <c r="J1081">
        <v>304.51998900000001</v>
      </c>
      <c r="K1081">
        <v>65.019997000000004</v>
      </c>
      <c r="L1081">
        <v>101.769997</v>
      </c>
      <c r="M1081">
        <v>79.5</v>
      </c>
      <c r="N1081">
        <v>4392.59</v>
      </c>
      <c r="O1081">
        <f t="shared" si="97"/>
        <v>2022</v>
      </c>
      <c r="P1081">
        <f t="shared" si="98"/>
        <v>4</v>
      </c>
      <c r="Q1081">
        <f t="shared" si="99"/>
        <v>14</v>
      </c>
    </row>
    <row r="1082" spans="1:17" hidden="1" x14ac:dyDescent="0.3">
      <c r="A1082" s="1">
        <v>44669</v>
      </c>
      <c r="B1082">
        <v>165.070007</v>
      </c>
      <c r="C1082">
        <v>346.64999399999999</v>
      </c>
      <c r="D1082">
        <v>88.550003000000004</v>
      </c>
      <c r="E1082">
        <v>155.88000500000001</v>
      </c>
      <c r="F1082">
        <v>38.849997999999999</v>
      </c>
      <c r="G1082">
        <v>127.769997</v>
      </c>
      <c r="H1082">
        <v>152.78500399999999</v>
      </c>
      <c r="I1082">
        <v>128.46000699999999</v>
      </c>
      <c r="J1082">
        <v>300.209991</v>
      </c>
      <c r="K1082">
        <v>64.440002000000007</v>
      </c>
      <c r="L1082">
        <v>101.050003</v>
      </c>
      <c r="M1082">
        <v>79.599997999999999</v>
      </c>
      <c r="N1082">
        <v>4391.6899999999996</v>
      </c>
      <c r="O1082">
        <f t="shared" si="97"/>
        <v>2022</v>
      </c>
      <c r="P1082">
        <f t="shared" si="98"/>
        <v>4</v>
      </c>
      <c r="Q1082">
        <f t="shared" si="99"/>
        <v>18</v>
      </c>
    </row>
    <row r="1083" spans="1:17" hidden="1" x14ac:dyDescent="0.3">
      <c r="A1083" s="1">
        <v>44670</v>
      </c>
      <c r="B1083">
        <v>167.39999399999999</v>
      </c>
      <c r="C1083">
        <v>348.5</v>
      </c>
      <c r="D1083">
        <v>87.760002</v>
      </c>
      <c r="E1083">
        <v>157.64999399999999</v>
      </c>
      <c r="F1083">
        <v>39.57</v>
      </c>
      <c r="G1083">
        <v>131.89999399999999</v>
      </c>
      <c r="H1083">
        <v>158.11549400000001</v>
      </c>
      <c r="I1083">
        <v>131.11999499999999</v>
      </c>
      <c r="J1083">
        <v>307.79998799999998</v>
      </c>
      <c r="K1083">
        <v>65.069999999999993</v>
      </c>
      <c r="L1083">
        <v>102.58000199999999</v>
      </c>
      <c r="M1083">
        <v>81.220000999999996</v>
      </c>
      <c r="N1083">
        <v>4462.21</v>
      </c>
      <c r="O1083">
        <f t="shared" si="97"/>
        <v>2022</v>
      </c>
      <c r="P1083">
        <f t="shared" si="98"/>
        <v>4</v>
      </c>
      <c r="Q1083">
        <f t="shared" si="99"/>
        <v>19</v>
      </c>
    </row>
    <row r="1084" spans="1:17" hidden="1" x14ac:dyDescent="0.3">
      <c r="A1084" s="1">
        <v>44671</v>
      </c>
      <c r="B1084">
        <v>167.229996</v>
      </c>
      <c r="C1084">
        <v>348.82000699999998</v>
      </c>
      <c r="D1084">
        <v>87.959998999999996</v>
      </c>
      <c r="E1084">
        <v>159.63000500000001</v>
      </c>
      <c r="F1084">
        <v>39.659999999999997</v>
      </c>
      <c r="G1084">
        <v>124.57</v>
      </c>
      <c r="H1084">
        <v>153.99800099999999</v>
      </c>
      <c r="I1084">
        <v>131.58000200000001</v>
      </c>
      <c r="J1084">
        <v>315.14001500000001</v>
      </c>
      <c r="K1084">
        <v>65.959998999999996</v>
      </c>
      <c r="L1084">
        <v>103.050003</v>
      </c>
      <c r="M1084">
        <v>80.169998000000007</v>
      </c>
      <c r="N1084">
        <v>4459.45</v>
      </c>
      <c r="O1084">
        <f t="shared" si="97"/>
        <v>2022</v>
      </c>
      <c r="P1084">
        <f t="shared" si="98"/>
        <v>4</v>
      </c>
      <c r="Q1084">
        <f t="shared" si="99"/>
        <v>20</v>
      </c>
    </row>
    <row r="1085" spans="1:17" hidden="1" x14ac:dyDescent="0.3">
      <c r="A1085" s="1">
        <v>44672</v>
      </c>
      <c r="B1085">
        <v>166.41999799999999</v>
      </c>
      <c r="C1085">
        <v>343.60000600000001</v>
      </c>
      <c r="D1085">
        <v>87.029999000000004</v>
      </c>
      <c r="E1085">
        <v>159.86999499999999</v>
      </c>
      <c r="F1085">
        <v>38.909999999999997</v>
      </c>
      <c r="G1085">
        <v>121.660004</v>
      </c>
      <c r="H1085">
        <v>148.29600500000001</v>
      </c>
      <c r="I1085">
        <v>130.55999800000001</v>
      </c>
      <c r="J1085">
        <v>310.35998499999999</v>
      </c>
      <c r="K1085">
        <v>66.209998999999996</v>
      </c>
      <c r="L1085">
        <v>105.05999799999999</v>
      </c>
      <c r="M1085">
        <v>78.959998999999996</v>
      </c>
      <c r="N1085">
        <v>4393.66</v>
      </c>
      <c r="O1085">
        <f t="shared" si="97"/>
        <v>2022</v>
      </c>
      <c r="P1085">
        <f t="shared" si="98"/>
        <v>4</v>
      </c>
      <c r="Q1085">
        <f t="shared" si="99"/>
        <v>21</v>
      </c>
    </row>
    <row r="1086" spans="1:17" hidden="1" x14ac:dyDescent="0.3">
      <c r="A1086" s="1">
        <v>44673</v>
      </c>
      <c r="B1086">
        <v>161.78999300000001</v>
      </c>
      <c r="C1086">
        <v>335.55999800000001</v>
      </c>
      <c r="D1086">
        <v>85.129997000000003</v>
      </c>
      <c r="E1086">
        <v>156.86000100000001</v>
      </c>
      <c r="F1086">
        <v>37.560001</v>
      </c>
      <c r="G1086">
        <v>118.269997</v>
      </c>
      <c r="H1086">
        <v>144.35000600000001</v>
      </c>
      <c r="I1086">
        <v>126.80999799999999</v>
      </c>
      <c r="J1086">
        <v>300.10998499999999</v>
      </c>
      <c r="K1086">
        <v>65.25</v>
      </c>
      <c r="L1086">
        <v>102.69000200000001</v>
      </c>
      <c r="M1086">
        <v>77.919998000000007</v>
      </c>
      <c r="N1086">
        <v>4271.78</v>
      </c>
      <c r="O1086">
        <f t="shared" si="97"/>
        <v>2022</v>
      </c>
      <c r="P1086">
        <f t="shared" si="98"/>
        <v>4</v>
      </c>
      <c r="Q1086">
        <f t="shared" si="99"/>
        <v>22</v>
      </c>
    </row>
    <row r="1087" spans="1:17" hidden="1" x14ac:dyDescent="0.3">
      <c r="A1087" s="1">
        <v>44676</v>
      </c>
      <c r="B1087">
        <v>162.88000500000001</v>
      </c>
      <c r="C1087">
        <v>336.95001200000002</v>
      </c>
      <c r="D1087">
        <v>82.260002</v>
      </c>
      <c r="E1087">
        <v>156.94000199999999</v>
      </c>
      <c r="F1087">
        <v>37.290000999999997</v>
      </c>
      <c r="G1087">
        <v>119.949997</v>
      </c>
      <c r="H1087">
        <v>146.074005</v>
      </c>
      <c r="I1087">
        <v>126.769997</v>
      </c>
      <c r="J1087">
        <v>304.94000199999999</v>
      </c>
      <c r="K1087">
        <v>65.940002000000007</v>
      </c>
      <c r="L1087">
        <v>102.529999</v>
      </c>
      <c r="M1087">
        <v>77.980002999999996</v>
      </c>
      <c r="N1087">
        <v>4296.12</v>
      </c>
      <c r="O1087">
        <f t="shared" si="97"/>
        <v>2022</v>
      </c>
      <c r="P1087">
        <f t="shared" si="98"/>
        <v>4</v>
      </c>
      <c r="Q1087">
        <f t="shared" si="99"/>
        <v>25</v>
      </c>
    </row>
    <row r="1088" spans="1:17" hidden="1" x14ac:dyDescent="0.3">
      <c r="A1088" s="1">
        <v>44677</v>
      </c>
      <c r="B1088">
        <v>156.800003</v>
      </c>
      <c r="C1088">
        <v>330.64999399999999</v>
      </c>
      <c r="D1088">
        <v>82.290001000000004</v>
      </c>
      <c r="E1088">
        <v>155.300003</v>
      </c>
      <c r="F1088">
        <v>36.450001</v>
      </c>
      <c r="G1088">
        <v>115.769997</v>
      </c>
      <c r="H1088">
        <v>139.391006</v>
      </c>
      <c r="I1088">
        <v>123.019997</v>
      </c>
      <c r="J1088">
        <v>299.959991</v>
      </c>
      <c r="K1088">
        <v>65.050003000000004</v>
      </c>
      <c r="L1088">
        <v>102.769997</v>
      </c>
      <c r="M1088">
        <v>75.629997000000003</v>
      </c>
      <c r="N1088">
        <v>4175.2</v>
      </c>
      <c r="O1088">
        <f t="shared" si="97"/>
        <v>2022</v>
      </c>
      <c r="P1088">
        <f t="shared" si="98"/>
        <v>4</v>
      </c>
      <c r="Q1088">
        <f t="shared" si="99"/>
        <v>26</v>
      </c>
    </row>
    <row r="1089" spans="1:30" hidden="1" x14ac:dyDescent="0.3">
      <c r="A1089" s="1">
        <v>44678</v>
      </c>
      <c r="B1089">
        <v>156.570007</v>
      </c>
      <c r="C1089">
        <v>329.57998700000002</v>
      </c>
      <c r="D1089">
        <v>84.639999000000003</v>
      </c>
      <c r="E1089">
        <v>154.240005</v>
      </c>
      <c r="F1089">
        <v>36.25</v>
      </c>
      <c r="G1089">
        <v>115.209999</v>
      </c>
      <c r="H1089">
        <v>138.16700700000001</v>
      </c>
      <c r="I1089">
        <v>121.41999800000001</v>
      </c>
      <c r="J1089">
        <v>301.60000600000001</v>
      </c>
      <c r="K1089">
        <v>65.559997999999993</v>
      </c>
      <c r="L1089">
        <v>101.69000200000001</v>
      </c>
      <c r="M1089">
        <v>74.739998</v>
      </c>
      <c r="N1089">
        <v>4183.96</v>
      </c>
      <c r="O1089">
        <f t="shared" si="97"/>
        <v>2022</v>
      </c>
      <c r="P1089">
        <f t="shared" si="98"/>
        <v>4</v>
      </c>
      <c r="Q1089">
        <f t="shared" si="99"/>
        <v>27</v>
      </c>
    </row>
    <row r="1090" spans="1:30" hidden="1" x14ac:dyDescent="0.3">
      <c r="A1090" s="1">
        <v>44679</v>
      </c>
      <c r="B1090">
        <v>163.63999899999999</v>
      </c>
      <c r="C1090">
        <v>331.26998900000001</v>
      </c>
      <c r="D1090">
        <v>87.199996999999996</v>
      </c>
      <c r="E1090">
        <v>156.21000699999999</v>
      </c>
      <c r="F1090">
        <v>36.810001</v>
      </c>
      <c r="G1090">
        <v>115.290001</v>
      </c>
      <c r="H1090">
        <v>144.596497</v>
      </c>
      <c r="I1090">
        <v>123.339996</v>
      </c>
      <c r="J1090">
        <v>311.76001000000002</v>
      </c>
      <c r="K1090">
        <v>66.190002000000007</v>
      </c>
      <c r="L1090">
        <v>102.410004</v>
      </c>
      <c r="M1090">
        <v>76.580001999999993</v>
      </c>
      <c r="N1090">
        <v>4287.5</v>
      </c>
      <c r="O1090">
        <f t="shared" si="97"/>
        <v>2022</v>
      </c>
      <c r="P1090">
        <f t="shared" si="98"/>
        <v>4</v>
      </c>
      <c r="Q1090">
        <f t="shared" si="99"/>
        <v>28</v>
      </c>
    </row>
    <row r="1091" spans="1:30" hidden="1" x14ac:dyDescent="0.3">
      <c r="A1091" s="1">
        <v>44680</v>
      </c>
      <c r="B1091">
        <v>157.64999399999999</v>
      </c>
      <c r="C1091">
        <v>322.82998700000002</v>
      </c>
      <c r="D1091">
        <v>85.25</v>
      </c>
      <c r="E1091">
        <v>152.990005</v>
      </c>
      <c r="F1091">
        <v>35.68</v>
      </c>
      <c r="G1091">
        <v>111.629997</v>
      </c>
      <c r="H1091">
        <v>124.281502</v>
      </c>
      <c r="I1091">
        <v>119.360001</v>
      </c>
      <c r="J1091">
        <v>300.39999399999999</v>
      </c>
      <c r="K1091">
        <v>64.610000999999997</v>
      </c>
      <c r="L1091">
        <v>100</v>
      </c>
      <c r="M1091">
        <v>74.639999000000003</v>
      </c>
      <c r="N1091">
        <v>4131.93</v>
      </c>
      <c r="O1091">
        <f t="shared" ref="O1091:O1154" si="103">YEAR(A1091)</f>
        <v>2022</v>
      </c>
      <c r="P1091">
        <f t="shared" ref="P1091:P1154" si="104">MONTH(A1091)</f>
        <v>4</v>
      </c>
      <c r="Q1091">
        <f t="shared" ref="Q1091:Q1154" si="105">DAY(A1091)</f>
        <v>29</v>
      </c>
    </row>
    <row r="1092" spans="1:30" x14ac:dyDescent="0.3">
      <c r="A1092" s="1">
        <v>44683</v>
      </c>
      <c r="B1092">
        <v>157.96000699999999</v>
      </c>
      <c r="C1092">
        <v>318.19000199999999</v>
      </c>
      <c r="D1092">
        <v>86.410004000000001</v>
      </c>
      <c r="E1092">
        <v>151.979996</v>
      </c>
      <c r="F1092">
        <v>36.139999000000003</v>
      </c>
      <c r="G1092">
        <v>113.5</v>
      </c>
      <c r="H1092">
        <v>124.5</v>
      </c>
      <c r="I1092">
        <v>120.449997</v>
      </c>
      <c r="J1092">
        <v>306.97000100000002</v>
      </c>
      <c r="K1092">
        <v>63.439999</v>
      </c>
      <c r="L1092">
        <v>98.57</v>
      </c>
      <c r="M1092">
        <v>75.370002999999997</v>
      </c>
      <c r="N1092">
        <v>4155.38</v>
      </c>
      <c r="O1092">
        <f t="shared" si="103"/>
        <v>2022</v>
      </c>
      <c r="P1092">
        <f t="shared" si="104"/>
        <v>5</v>
      </c>
      <c r="Q1092">
        <f t="shared" si="105"/>
        <v>2</v>
      </c>
      <c r="R1092">
        <f>B1092</f>
        <v>157.96000699999999</v>
      </c>
      <c r="S1092">
        <f t="shared" ref="S1092:AB1092" si="106">C1092</f>
        <v>318.19000199999999</v>
      </c>
      <c r="T1092">
        <f t="shared" si="106"/>
        <v>86.410004000000001</v>
      </c>
      <c r="U1092">
        <f t="shared" si="106"/>
        <v>151.979996</v>
      </c>
      <c r="V1092">
        <f t="shared" si="106"/>
        <v>36.139999000000003</v>
      </c>
      <c r="W1092">
        <f t="shared" si="106"/>
        <v>113.5</v>
      </c>
      <c r="X1092">
        <f t="shared" si="106"/>
        <v>124.5</v>
      </c>
      <c r="Y1092">
        <f t="shared" si="106"/>
        <v>120.449997</v>
      </c>
      <c r="Z1092">
        <f t="shared" si="106"/>
        <v>306.97000100000002</v>
      </c>
      <c r="AA1092">
        <f t="shared" si="106"/>
        <v>63.439999</v>
      </c>
      <c r="AB1092">
        <f t="shared" si="106"/>
        <v>98.57</v>
      </c>
      <c r="AC1092">
        <f>M1092</f>
        <v>75.370002999999997</v>
      </c>
      <c r="AD1092">
        <f>N1092</f>
        <v>4155.38</v>
      </c>
    </row>
    <row r="1093" spans="1:30" hidden="1" x14ac:dyDescent="0.3">
      <c r="A1093" s="1">
        <v>44684</v>
      </c>
      <c r="B1093">
        <v>159.479996</v>
      </c>
      <c r="C1093">
        <v>318.98998999999998</v>
      </c>
      <c r="D1093">
        <v>88.190002000000007</v>
      </c>
      <c r="E1093">
        <v>152.509995</v>
      </c>
      <c r="F1093">
        <v>37.130001</v>
      </c>
      <c r="G1093">
        <v>113.550003</v>
      </c>
      <c r="H1093">
        <v>124.253502</v>
      </c>
      <c r="I1093">
        <v>123.029999</v>
      </c>
      <c r="J1093">
        <v>304.959991</v>
      </c>
      <c r="K1093">
        <v>63.080002</v>
      </c>
      <c r="L1093">
        <v>98.989998</v>
      </c>
      <c r="M1093">
        <v>74.330001999999993</v>
      </c>
      <c r="N1093">
        <v>4175.4799999999996</v>
      </c>
      <c r="O1093">
        <f t="shared" si="103"/>
        <v>2022</v>
      </c>
      <c r="P1093">
        <f t="shared" si="104"/>
        <v>5</v>
      </c>
      <c r="Q1093">
        <f t="shared" si="105"/>
        <v>3</v>
      </c>
    </row>
    <row r="1094" spans="1:30" hidden="1" x14ac:dyDescent="0.3">
      <c r="A1094" s="1">
        <v>44685</v>
      </c>
      <c r="B1094">
        <v>166.020004</v>
      </c>
      <c r="C1094">
        <v>326.79998799999998</v>
      </c>
      <c r="D1094">
        <v>91.699996999999996</v>
      </c>
      <c r="E1094">
        <v>154.61999499999999</v>
      </c>
      <c r="F1094">
        <v>38.619999</v>
      </c>
      <c r="G1094">
        <v>116.19000200000001</v>
      </c>
      <c r="H1094">
        <v>125.92849699999999</v>
      </c>
      <c r="I1094">
        <v>127.099998</v>
      </c>
      <c r="J1094">
        <v>315.30999800000001</v>
      </c>
      <c r="K1094">
        <v>65.029999000000004</v>
      </c>
      <c r="L1094">
        <v>100.55999799999999</v>
      </c>
      <c r="M1094">
        <v>81.639999000000003</v>
      </c>
      <c r="N1094">
        <v>4300.17</v>
      </c>
      <c r="O1094">
        <f t="shared" si="103"/>
        <v>2022</v>
      </c>
      <c r="P1094">
        <f t="shared" si="104"/>
        <v>5</v>
      </c>
      <c r="Q1094">
        <f t="shared" si="105"/>
        <v>4</v>
      </c>
    </row>
    <row r="1095" spans="1:30" hidden="1" x14ac:dyDescent="0.3">
      <c r="A1095" s="1">
        <v>44686</v>
      </c>
      <c r="B1095">
        <v>156.770004</v>
      </c>
      <c r="C1095">
        <v>318.67999300000002</v>
      </c>
      <c r="D1095">
        <v>90.309997999999993</v>
      </c>
      <c r="E1095">
        <v>152.740005</v>
      </c>
      <c r="F1095">
        <v>37.540000999999997</v>
      </c>
      <c r="G1095">
        <v>112.610001</v>
      </c>
      <c r="H1095">
        <v>116.406998</v>
      </c>
      <c r="I1095">
        <v>123.91999800000001</v>
      </c>
      <c r="J1095">
        <v>299.10998499999999</v>
      </c>
      <c r="K1095">
        <v>64.510002</v>
      </c>
      <c r="L1095">
        <v>99.769997000000004</v>
      </c>
      <c r="M1095">
        <v>77.480002999999996</v>
      </c>
      <c r="N1095">
        <v>4146.87</v>
      </c>
      <c r="O1095">
        <f t="shared" si="103"/>
        <v>2022</v>
      </c>
      <c r="P1095">
        <f t="shared" si="104"/>
        <v>5</v>
      </c>
      <c r="Q1095">
        <f t="shared" si="105"/>
        <v>5</v>
      </c>
    </row>
    <row r="1096" spans="1:30" hidden="1" x14ac:dyDescent="0.3">
      <c r="A1096" s="1">
        <v>44687</v>
      </c>
      <c r="B1096">
        <v>157.279999</v>
      </c>
      <c r="C1096">
        <v>318.88000499999998</v>
      </c>
      <c r="D1096">
        <v>91.690002000000007</v>
      </c>
      <c r="E1096">
        <v>149.55999800000001</v>
      </c>
      <c r="F1096">
        <v>37.450001</v>
      </c>
      <c r="G1096">
        <v>110.290001</v>
      </c>
      <c r="H1096">
        <v>114.772499</v>
      </c>
      <c r="I1096">
        <v>123.720001</v>
      </c>
      <c r="J1096">
        <v>294.30999800000001</v>
      </c>
      <c r="K1096">
        <v>64.739998</v>
      </c>
      <c r="L1096">
        <v>98.940002000000007</v>
      </c>
      <c r="M1096">
        <v>76.519997000000004</v>
      </c>
      <c r="N1096">
        <v>4123.34</v>
      </c>
      <c r="O1096">
        <f t="shared" si="103"/>
        <v>2022</v>
      </c>
      <c r="P1096">
        <f t="shared" si="104"/>
        <v>5</v>
      </c>
      <c r="Q1096">
        <f t="shared" si="105"/>
        <v>6</v>
      </c>
    </row>
    <row r="1097" spans="1:30" hidden="1" x14ac:dyDescent="0.3">
      <c r="A1097" s="1">
        <v>44690</v>
      </c>
      <c r="B1097">
        <v>152.05999800000001</v>
      </c>
      <c r="C1097">
        <v>312.959991</v>
      </c>
      <c r="D1097">
        <v>84.459998999999996</v>
      </c>
      <c r="E1097">
        <v>151.30999800000001</v>
      </c>
      <c r="F1097">
        <v>36.369999</v>
      </c>
      <c r="G1097">
        <v>106.980003</v>
      </c>
      <c r="H1097">
        <v>108.789001</v>
      </c>
      <c r="I1097">
        <v>121.860001</v>
      </c>
      <c r="J1097">
        <v>297.02999899999998</v>
      </c>
      <c r="K1097">
        <v>64.610000999999997</v>
      </c>
      <c r="L1097">
        <v>99.870002999999997</v>
      </c>
      <c r="M1097">
        <v>73.489998</v>
      </c>
      <c r="N1097">
        <v>3991.24</v>
      </c>
      <c r="O1097">
        <f t="shared" si="103"/>
        <v>2022</v>
      </c>
      <c r="P1097">
        <f t="shared" si="104"/>
        <v>5</v>
      </c>
      <c r="Q1097">
        <f t="shared" si="105"/>
        <v>9</v>
      </c>
    </row>
    <row r="1098" spans="1:30" hidden="1" x14ac:dyDescent="0.3">
      <c r="A1098" s="1">
        <v>44691</v>
      </c>
      <c r="B1098">
        <v>154.509995</v>
      </c>
      <c r="C1098">
        <v>312.52999899999998</v>
      </c>
      <c r="D1098">
        <v>85.019997000000004</v>
      </c>
      <c r="E1098">
        <v>149.179993</v>
      </c>
      <c r="F1098">
        <v>35.759998000000003</v>
      </c>
      <c r="G1098">
        <v>107.68</v>
      </c>
      <c r="H1098">
        <v>108.85900100000001</v>
      </c>
      <c r="I1098">
        <v>118.889999</v>
      </c>
      <c r="J1098">
        <v>291.16000400000001</v>
      </c>
      <c r="K1098">
        <v>64.010002</v>
      </c>
      <c r="L1098">
        <v>98.879997000000003</v>
      </c>
      <c r="M1098">
        <v>71.860000999999997</v>
      </c>
      <c r="N1098">
        <v>4001.05</v>
      </c>
      <c r="O1098">
        <f t="shared" si="103"/>
        <v>2022</v>
      </c>
      <c r="P1098">
        <f t="shared" si="104"/>
        <v>5</v>
      </c>
      <c r="Q1098">
        <f t="shared" si="105"/>
        <v>10</v>
      </c>
    </row>
    <row r="1099" spans="1:30" hidden="1" x14ac:dyDescent="0.3">
      <c r="A1099" s="1">
        <v>44692</v>
      </c>
      <c r="B1099">
        <v>146.5</v>
      </c>
      <c r="C1099">
        <v>311.540009</v>
      </c>
      <c r="D1099">
        <v>86.790001000000004</v>
      </c>
      <c r="E1099">
        <v>147.61999499999999</v>
      </c>
      <c r="F1099">
        <v>35.57</v>
      </c>
      <c r="G1099">
        <v>105.209999</v>
      </c>
      <c r="H1099">
        <v>105.37200199999999</v>
      </c>
      <c r="I1099">
        <v>118.139999</v>
      </c>
      <c r="J1099">
        <v>282.959991</v>
      </c>
      <c r="K1099">
        <v>64.309997999999993</v>
      </c>
      <c r="L1099">
        <v>103.620003</v>
      </c>
      <c r="M1099">
        <v>70.059997999999993</v>
      </c>
      <c r="N1099">
        <v>3935.18</v>
      </c>
      <c r="O1099">
        <f t="shared" si="103"/>
        <v>2022</v>
      </c>
      <c r="P1099">
        <f t="shared" si="104"/>
        <v>5</v>
      </c>
      <c r="Q1099">
        <f t="shared" si="105"/>
        <v>11</v>
      </c>
    </row>
    <row r="1100" spans="1:30" hidden="1" x14ac:dyDescent="0.3">
      <c r="A1100" s="1">
        <v>44693</v>
      </c>
      <c r="B1100">
        <v>142.55999800000001</v>
      </c>
      <c r="C1100">
        <v>308.05999800000001</v>
      </c>
      <c r="D1100">
        <v>86.300003000000004</v>
      </c>
      <c r="E1100">
        <v>147.479996</v>
      </c>
      <c r="F1100">
        <v>35.07</v>
      </c>
      <c r="G1100">
        <v>104.30999799999999</v>
      </c>
      <c r="H1100">
        <v>106.93049600000001</v>
      </c>
      <c r="I1100">
        <v>118.040001</v>
      </c>
      <c r="J1100">
        <v>289.69000199999999</v>
      </c>
      <c r="K1100">
        <v>64.510002</v>
      </c>
      <c r="L1100">
        <v>103.370003</v>
      </c>
      <c r="M1100">
        <v>69.900002000000001</v>
      </c>
      <c r="N1100">
        <v>3930.08</v>
      </c>
      <c r="O1100">
        <f t="shared" si="103"/>
        <v>2022</v>
      </c>
      <c r="P1100">
        <f t="shared" si="104"/>
        <v>5</v>
      </c>
      <c r="Q1100">
        <f t="shared" si="105"/>
        <v>12</v>
      </c>
    </row>
    <row r="1101" spans="1:30" hidden="1" x14ac:dyDescent="0.3">
      <c r="A1101" s="1">
        <v>44694</v>
      </c>
      <c r="B1101">
        <v>147.11000100000001</v>
      </c>
      <c r="C1101">
        <v>310.35998499999999</v>
      </c>
      <c r="D1101">
        <v>88.860000999999997</v>
      </c>
      <c r="E1101">
        <v>148.050003</v>
      </c>
      <c r="F1101">
        <v>35.169998</v>
      </c>
      <c r="G1101">
        <v>107.33000199999999</v>
      </c>
      <c r="H1101">
        <v>113.05500000000001</v>
      </c>
      <c r="I1101">
        <v>119.089996</v>
      </c>
      <c r="J1101">
        <v>296.02999899999998</v>
      </c>
      <c r="K1101">
        <v>65.720000999999996</v>
      </c>
      <c r="L1101">
        <v>104.43</v>
      </c>
      <c r="M1101">
        <v>75.599997999999999</v>
      </c>
      <c r="N1101">
        <v>4023.89</v>
      </c>
      <c r="O1101">
        <f t="shared" si="103"/>
        <v>2022</v>
      </c>
      <c r="P1101">
        <f t="shared" si="104"/>
        <v>5</v>
      </c>
      <c r="Q1101">
        <f t="shared" si="105"/>
        <v>13</v>
      </c>
    </row>
    <row r="1102" spans="1:30" hidden="1" x14ac:dyDescent="0.3">
      <c r="A1102" s="1">
        <v>44697</v>
      </c>
      <c r="B1102">
        <v>145.53999300000001</v>
      </c>
      <c r="C1102">
        <v>309.290009</v>
      </c>
      <c r="D1102">
        <v>90.949996999999996</v>
      </c>
      <c r="E1102">
        <v>148.21000699999999</v>
      </c>
      <c r="F1102">
        <v>34.810001</v>
      </c>
      <c r="G1102">
        <v>105.18</v>
      </c>
      <c r="H1102">
        <v>110.810501</v>
      </c>
      <c r="I1102">
        <v>118.260002</v>
      </c>
      <c r="J1102">
        <v>295.98998999999998</v>
      </c>
      <c r="K1102">
        <v>65.959998999999996</v>
      </c>
      <c r="L1102">
        <v>105.910004</v>
      </c>
      <c r="M1102">
        <v>72.419998000000007</v>
      </c>
      <c r="N1102">
        <v>4008.01</v>
      </c>
      <c r="O1102">
        <f t="shared" si="103"/>
        <v>2022</v>
      </c>
      <c r="P1102">
        <f t="shared" si="104"/>
        <v>5</v>
      </c>
      <c r="Q1102">
        <f t="shared" si="105"/>
        <v>16</v>
      </c>
    </row>
    <row r="1103" spans="1:30" hidden="1" x14ac:dyDescent="0.3">
      <c r="A1103" s="1">
        <v>44698</v>
      </c>
      <c r="B1103">
        <v>149.240005</v>
      </c>
      <c r="C1103">
        <v>314.60000600000001</v>
      </c>
      <c r="D1103">
        <v>92.110000999999997</v>
      </c>
      <c r="E1103">
        <v>131.35000600000001</v>
      </c>
      <c r="F1103">
        <v>35.990001999999997</v>
      </c>
      <c r="G1103">
        <v>108.639999</v>
      </c>
      <c r="H1103">
        <v>115.3685</v>
      </c>
      <c r="I1103">
        <v>122.18</v>
      </c>
      <c r="J1103">
        <v>300.95001200000002</v>
      </c>
      <c r="K1103">
        <v>65.779999000000004</v>
      </c>
      <c r="L1103">
        <v>106.300003</v>
      </c>
      <c r="M1103">
        <v>73.720000999999996</v>
      </c>
      <c r="N1103">
        <v>4088.85</v>
      </c>
      <c r="O1103">
        <f t="shared" si="103"/>
        <v>2022</v>
      </c>
      <c r="P1103">
        <f t="shared" si="104"/>
        <v>5</v>
      </c>
      <c r="Q1103">
        <f t="shared" si="105"/>
        <v>17</v>
      </c>
    </row>
    <row r="1104" spans="1:30" hidden="1" x14ac:dyDescent="0.3">
      <c r="A1104" s="1">
        <v>44699</v>
      </c>
      <c r="B1104">
        <v>140.820007</v>
      </c>
      <c r="C1104">
        <v>306.64001500000001</v>
      </c>
      <c r="D1104">
        <v>90.650002000000001</v>
      </c>
      <c r="E1104">
        <v>122.43</v>
      </c>
      <c r="F1104">
        <v>34.880001</v>
      </c>
      <c r="G1104">
        <v>104.300003</v>
      </c>
      <c r="H1104">
        <v>107.112503</v>
      </c>
      <c r="I1104">
        <v>120.089996</v>
      </c>
      <c r="J1104">
        <v>285.17999300000002</v>
      </c>
      <c r="K1104">
        <v>61.200001</v>
      </c>
      <c r="L1104">
        <v>106.18</v>
      </c>
      <c r="M1104">
        <v>71.279999000000004</v>
      </c>
      <c r="N1104">
        <v>3923.68</v>
      </c>
      <c r="O1104">
        <f t="shared" si="103"/>
        <v>2022</v>
      </c>
      <c r="P1104">
        <f t="shared" si="104"/>
        <v>5</v>
      </c>
      <c r="Q1104">
        <f t="shared" si="105"/>
        <v>18</v>
      </c>
    </row>
    <row r="1105" spans="1:30" hidden="1" x14ac:dyDescent="0.3">
      <c r="A1105" s="1">
        <v>44700</v>
      </c>
      <c r="B1105">
        <v>137.35000600000001</v>
      </c>
      <c r="C1105">
        <v>304.14999399999999</v>
      </c>
      <c r="D1105">
        <v>91.139999000000003</v>
      </c>
      <c r="E1105">
        <v>119.07</v>
      </c>
      <c r="F1105">
        <v>34.450001</v>
      </c>
      <c r="G1105">
        <v>103.139999</v>
      </c>
      <c r="H1105">
        <v>107.319</v>
      </c>
      <c r="I1105">
        <v>118.30999799999999</v>
      </c>
      <c r="J1105">
        <v>287.76001000000002</v>
      </c>
      <c r="K1105">
        <v>60</v>
      </c>
      <c r="L1105">
        <v>100.5</v>
      </c>
      <c r="M1105">
        <v>71.930000000000007</v>
      </c>
      <c r="N1105">
        <v>3900.79</v>
      </c>
      <c r="O1105">
        <f t="shared" si="103"/>
        <v>2022</v>
      </c>
      <c r="P1105">
        <f t="shared" si="104"/>
        <v>5</v>
      </c>
      <c r="Q1105">
        <f t="shared" si="105"/>
        <v>19</v>
      </c>
    </row>
    <row r="1106" spans="1:30" hidden="1" x14ac:dyDescent="0.3">
      <c r="A1106" s="1">
        <v>44701</v>
      </c>
      <c r="B1106">
        <v>137.58999600000001</v>
      </c>
      <c r="C1106">
        <v>304.04998799999998</v>
      </c>
      <c r="D1106">
        <v>91.860000999999997</v>
      </c>
      <c r="E1106">
        <v>119.199997</v>
      </c>
      <c r="F1106">
        <v>33.860000999999997</v>
      </c>
      <c r="G1106">
        <v>102.41999800000001</v>
      </c>
      <c r="H1106">
        <v>107.591003</v>
      </c>
      <c r="I1106">
        <v>117.339996</v>
      </c>
      <c r="J1106">
        <v>287.19000199999999</v>
      </c>
      <c r="K1106">
        <v>60.98</v>
      </c>
      <c r="L1106">
        <v>101.150002</v>
      </c>
      <c r="M1106">
        <v>73.389999000000003</v>
      </c>
      <c r="N1106">
        <v>3901.36</v>
      </c>
      <c r="O1106">
        <f t="shared" si="103"/>
        <v>2022</v>
      </c>
      <c r="P1106">
        <f t="shared" si="104"/>
        <v>5</v>
      </c>
      <c r="Q1106">
        <f t="shared" si="105"/>
        <v>20</v>
      </c>
    </row>
    <row r="1107" spans="1:30" hidden="1" x14ac:dyDescent="0.3">
      <c r="A1107" s="1">
        <v>44704</v>
      </c>
      <c r="B1107">
        <v>143.11000100000001</v>
      </c>
      <c r="C1107">
        <v>310.20001200000002</v>
      </c>
      <c r="D1107">
        <v>93.889999000000003</v>
      </c>
      <c r="E1107">
        <v>122.599998</v>
      </c>
      <c r="F1107">
        <v>35.869999</v>
      </c>
      <c r="G1107">
        <v>105.83000199999999</v>
      </c>
      <c r="H1107">
        <v>107.556999</v>
      </c>
      <c r="I1107">
        <v>124.599998</v>
      </c>
      <c r="J1107">
        <v>286.02999899999998</v>
      </c>
      <c r="K1107">
        <v>62.860000999999997</v>
      </c>
      <c r="L1107">
        <v>102.910004</v>
      </c>
      <c r="M1107">
        <v>73.419998000000007</v>
      </c>
      <c r="N1107">
        <v>3973.75</v>
      </c>
      <c r="O1107">
        <f t="shared" si="103"/>
        <v>2022</v>
      </c>
      <c r="P1107">
        <f t="shared" si="104"/>
        <v>5</v>
      </c>
      <c r="Q1107">
        <f t="shared" si="105"/>
        <v>23</v>
      </c>
    </row>
    <row r="1108" spans="1:30" hidden="1" x14ac:dyDescent="0.3">
      <c r="A1108" s="1">
        <v>44705</v>
      </c>
      <c r="B1108">
        <v>140.36000100000001</v>
      </c>
      <c r="C1108">
        <v>309.17001299999998</v>
      </c>
      <c r="D1108">
        <v>94.400002000000001</v>
      </c>
      <c r="E1108">
        <v>124.129997</v>
      </c>
      <c r="F1108">
        <v>35.650002000000001</v>
      </c>
      <c r="G1108">
        <v>101.589996</v>
      </c>
      <c r="H1108">
        <v>104.099998</v>
      </c>
      <c r="I1108">
        <v>126.360001</v>
      </c>
      <c r="J1108">
        <v>287.92001299999998</v>
      </c>
      <c r="K1108">
        <v>64.019997000000004</v>
      </c>
      <c r="L1108">
        <v>106.620003</v>
      </c>
      <c r="M1108">
        <v>72.720000999999996</v>
      </c>
      <c r="N1108">
        <v>3941.48</v>
      </c>
      <c r="O1108">
        <f t="shared" si="103"/>
        <v>2022</v>
      </c>
      <c r="P1108">
        <f t="shared" si="104"/>
        <v>5</v>
      </c>
      <c r="Q1108">
        <f t="shared" si="105"/>
        <v>24</v>
      </c>
    </row>
    <row r="1109" spans="1:30" hidden="1" x14ac:dyDescent="0.3">
      <c r="A1109" s="1">
        <v>44706</v>
      </c>
      <c r="B1109">
        <v>140.520004</v>
      </c>
      <c r="C1109">
        <v>308.64001500000001</v>
      </c>
      <c r="D1109">
        <v>96.300003000000004</v>
      </c>
      <c r="E1109">
        <v>123.370003</v>
      </c>
      <c r="F1109">
        <v>35.840000000000003</v>
      </c>
      <c r="G1109">
        <v>103.260002</v>
      </c>
      <c r="H1109">
        <v>106.775002</v>
      </c>
      <c r="I1109">
        <v>127.239998</v>
      </c>
      <c r="J1109">
        <v>293.57000699999998</v>
      </c>
      <c r="K1109">
        <v>64.069999999999993</v>
      </c>
      <c r="L1109">
        <v>108.57</v>
      </c>
      <c r="M1109">
        <v>72.480002999999996</v>
      </c>
      <c r="N1109">
        <v>3978.73</v>
      </c>
      <c r="O1109">
        <f t="shared" si="103"/>
        <v>2022</v>
      </c>
      <c r="P1109">
        <f t="shared" si="104"/>
        <v>5</v>
      </c>
      <c r="Q1109">
        <f t="shared" si="105"/>
        <v>25</v>
      </c>
    </row>
    <row r="1110" spans="1:30" hidden="1" x14ac:dyDescent="0.3">
      <c r="A1110" s="1">
        <v>44707</v>
      </c>
      <c r="B1110">
        <v>143.779999</v>
      </c>
      <c r="C1110">
        <v>312.5</v>
      </c>
      <c r="D1110">
        <v>96.639999000000003</v>
      </c>
      <c r="E1110">
        <v>126</v>
      </c>
      <c r="F1110">
        <v>36.669998</v>
      </c>
      <c r="G1110">
        <v>105.610001</v>
      </c>
      <c r="H1110">
        <v>111.077499</v>
      </c>
      <c r="I1110">
        <v>129.44000199999999</v>
      </c>
      <c r="J1110">
        <v>302.80999800000001</v>
      </c>
      <c r="K1110">
        <v>64.300003000000004</v>
      </c>
      <c r="L1110">
        <v>108.07</v>
      </c>
      <c r="M1110">
        <v>74.489998</v>
      </c>
      <c r="N1110">
        <v>4057.84</v>
      </c>
      <c r="O1110">
        <f t="shared" si="103"/>
        <v>2022</v>
      </c>
      <c r="P1110">
        <f t="shared" si="104"/>
        <v>5</v>
      </c>
      <c r="Q1110">
        <f t="shared" si="105"/>
        <v>26</v>
      </c>
    </row>
    <row r="1111" spans="1:30" hidden="1" x14ac:dyDescent="0.3">
      <c r="A1111" s="1">
        <v>44708</v>
      </c>
      <c r="B1111">
        <v>149.63999899999999</v>
      </c>
      <c r="C1111">
        <v>319.10998499999999</v>
      </c>
      <c r="D1111">
        <v>97.589995999999999</v>
      </c>
      <c r="E1111">
        <v>128.479996</v>
      </c>
      <c r="F1111">
        <v>37.020000000000003</v>
      </c>
      <c r="G1111">
        <v>109.32</v>
      </c>
      <c r="H1111">
        <v>115.1465</v>
      </c>
      <c r="I1111">
        <v>131.270004</v>
      </c>
      <c r="J1111">
        <v>308.459991</v>
      </c>
      <c r="K1111">
        <v>64.680000000000007</v>
      </c>
      <c r="L1111">
        <v>106.970001</v>
      </c>
      <c r="M1111">
        <v>76.709998999999996</v>
      </c>
      <c r="N1111">
        <v>4158.24</v>
      </c>
      <c r="O1111">
        <f t="shared" si="103"/>
        <v>2022</v>
      </c>
      <c r="P1111">
        <f t="shared" si="104"/>
        <v>5</v>
      </c>
      <c r="Q1111">
        <f t="shared" si="105"/>
        <v>27</v>
      </c>
    </row>
    <row r="1112" spans="1:30" hidden="1" x14ac:dyDescent="0.3">
      <c r="A1112" s="1">
        <v>44712</v>
      </c>
      <c r="B1112">
        <v>148.83999600000001</v>
      </c>
      <c r="C1112">
        <v>315.98001099999999</v>
      </c>
      <c r="D1112">
        <v>96</v>
      </c>
      <c r="E1112">
        <v>128.63000500000001</v>
      </c>
      <c r="F1112">
        <v>37.200001</v>
      </c>
      <c r="G1112">
        <v>110.44000200000001</v>
      </c>
      <c r="H1112">
        <v>120.209503</v>
      </c>
      <c r="I1112">
        <v>132.229996</v>
      </c>
      <c r="J1112">
        <v>302.75</v>
      </c>
      <c r="K1112">
        <v>63.380001</v>
      </c>
      <c r="L1112">
        <v>106.25</v>
      </c>
      <c r="M1112">
        <v>78.5</v>
      </c>
      <c r="N1112">
        <v>4132.1499999999996</v>
      </c>
      <c r="O1112">
        <f t="shared" si="103"/>
        <v>2022</v>
      </c>
      <c r="P1112">
        <f t="shared" si="104"/>
        <v>5</v>
      </c>
      <c r="Q1112">
        <f t="shared" si="105"/>
        <v>31</v>
      </c>
    </row>
    <row r="1113" spans="1:30" x14ac:dyDescent="0.3">
      <c r="A1113" s="1">
        <v>44713</v>
      </c>
      <c r="B1113">
        <v>148.71000699999999</v>
      </c>
      <c r="C1113">
        <v>312.209991</v>
      </c>
      <c r="D1113">
        <v>97.839995999999999</v>
      </c>
      <c r="E1113">
        <v>125.449997</v>
      </c>
      <c r="F1113">
        <v>36.669998</v>
      </c>
      <c r="G1113">
        <v>109.19000200000001</v>
      </c>
      <c r="H1113">
        <v>121.683998</v>
      </c>
      <c r="I1113">
        <v>129.91000399999999</v>
      </c>
      <c r="J1113">
        <v>297.19000199999999</v>
      </c>
      <c r="K1113">
        <v>63.07</v>
      </c>
      <c r="L1113">
        <v>105.760002</v>
      </c>
      <c r="M1113">
        <v>76.279999000000004</v>
      </c>
      <c r="N1113">
        <v>4101.2299999999996</v>
      </c>
      <c r="O1113">
        <f t="shared" si="103"/>
        <v>2022</v>
      </c>
      <c r="P1113">
        <f t="shared" si="104"/>
        <v>6</v>
      </c>
      <c r="Q1113">
        <f t="shared" si="105"/>
        <v>1</v>
      </c>
      <c r="R1113">
        <f>B1113</f>
        <v>148.71000699999999</v>
      </c>
      <c r="S1113">
        <f t="shared" ref="S1113:AB1113" si="107">C1113</f>
        <v>312.209991</v>
      </c>
      <c r="T1113">
        <f t="shared" si="107"/>
        <v>97.839995999999999</v>
      </c>
      <c r="U1113">
        <f t="shared" si="107"/>
        <v>125.449997</v>
      </c>
      <c r="V1113">
        <f t="shared" si="107"/>
        <v>36.669998</v>
      </c>
      <c r="W1113">
        <f t="shared" si="107"/>
        <v>109.19000200000001</v>
      </c>
      <c r="X1113">
        <f t="shared" si="107"/>
        <v>121.683998</v>
      </c>
      <c r="Y1113">
        <f t="shared" si="107"/>
        <v>129.91000399999999</v>
      </c>
      <c r="Z1113">
        <f t="shared" si="107"/>
        <v>297.19000199999999</v>
      </c>
      <c r="AA1113">
        <f t="shared" si="107"/>
        <v>63.07</v>
      </c>
      <c r="AB1113">
        <f t="shared" si="107"/>
        <v>105.760002</v>
      </c>
      <c r="AC1113">
        <f>M1113</f>
        <v>76.279999000000004</v>
      </c>
      <c r="AD1113">
        <f>N1113</f>
        <v>4101.2299999999996</v>
      </c>
    </row>
    <row r="1114" spans="1:30" hidden="1" x14ac:dyDescent="0.3">
      <c r="A1114" s="1">
        <v>44714</v>
      </c>
      <c r="B1114">
        <v>151.21000699999999</v>
      </c>
      <c r="C1114">
        <v>314.95001200000002</v>
      </c>
      <c r="D1114">
        <v>97.669998000000007</v>
      </c>
      <c r="E1114">
        <v>127.510002</v>
      </c>
      <c r="F1114">
        <v>36.700001</v>
      </c>
      <c r="G1114">
        <v>110.870003</v>
      </c>
      <c r="H1114">
        <v>125.511002</v>
      </c>
      <c r="I1114">
        <v>132</v>
      </c>
      <c r="J1114">
        <v>305.86999500000002</v>
      </c>
      <c r="K1114">
        <v>63.73</v>
      </c>
      <c r="L1114">
        <v>106.209999</v>
      </c>
      <c r="M1114">
        <v>79.419998000000007</v>
      </c>
      <c r="N1114">
        <v>4176.82</v>
      </c>
      <c r="O1114">
        <f t="shared" si="103"/>
        <v>2022</v>
      </c>
      <c r="P1114">
        <f t="shared" si="104"/>
        <v>6</v>
      </c>
      <c r="Q1114">
        <f t="shared" si="105"/>
        <v>2</v>
      </c>
    </row>
    <row r="1115" spans="1:30" hidden="1" x14ac:dyDescent="0.3">
      <c r="A1115" s="1">
        <v>44715</v>
      </c>
      <c r="B1115">
        <v>145.38000500000001</v>
      </c>
      <c r="C1115">
        <v>310.94000199999999</v>
      </c>
      <c r="D1115">
        <v>99.089995999999999</v>
      </c>
      <c r="E1115">
        <v>125.32</v>
      </c>
      <c r="F1115">
        <v>36.189999</v>
      </c>
      <c r="G1115">
        <v>108.66999800000001</v>
      </c>
      <c r="H1115">
        <v>122.349998</v>
      </c>
      <c r="I1115">
        <v>130.16000399999999</v>
      </c>
      <c r="J1115">
        <v>305.07998700000002</v>
      </c>
      <c r="K1115">
        <v>62.970001000000003</v>
      </c>
      <c r="L1115">
        <v>105.519997</v>
      </c>
      <c r="M1115">
        <v>79.050003000000004</v>
      </c>
      <c r="N1115">
        <v>4108.54</v>
      </c>
      <c r="O1115">
        <f t="shared" si="103"/>
        <v>2022</v>
      </c>
      <c r="P1115">
        <f t="shared" si="104"/>
        <v>6</v>
      </c>
      <c r="Q1115">
        <f t="shared" si="105"/>
        <v>3</v>
      </c>
    </row>
    <row r="1116" spans="1:30" hidden="1" x14ac:dyDescent="0.3">
      <c r="A1116" s="1">
        <v>44718</v>
      </c>
      <c r="B1116">
        <v>146.13999899999999</v>
      </c>
      <c r="C1116">
        <v>312.14999399999999</v>
      </c>
      <c r="D1116">
        <v>98.839995999999999</v>
      </c>
      <c r="E1116">
        <v>124.870003</v>
      </c>
      <c r="F1116">
        <v>36.150002000000001</v>
      </c>
      <c r="G1116">
        <v>107.83000199999999</v>
      </c>
      <c r="H1116">
        <v>124.790001</v>
      </c>
      <c r="I1116">
        <v>129.729996</v>
      </c>
      <c r="J1116">
        <v>303.89001500000001</v>
      </c>
      <c r="K1116">
        <v>62.869999</v>
      </c>
      <c r="L1116">
        <v>106.370003</v>
      </c>
      <c r="M1116">
        <v>78.980002999999996</v>
      </c>
      <c r="N1116">
        <v>4121.43</v>
      </c>
      <c r="O1116">
        <f t="shared" si="103"/>
        <v>2022</v>
      </c>
      <c r="P1116">
        <f t="shared" si="104"/>
        <v>6</v>
      </c>
      <c r="Q1116">
        <f t="shared" si="105"/>
        <v>6</v>
      </c>
    </row>
    <row r="1117" spans="1:30" hidden="1" x14ac:dyDescent="0.3">
      <c r="A1117" s="1">
        <v>44719</v>
      </c>
      <c r="B1117">
        <v>148.71000699999999</v>
      </c>
      <c r="C1117">
        <v>313.64999399999999</v>
      </c>
      <c r="D1117">
        <v>103.370003</v>
      </c>
      <c r="E1117">
        <v>123.370003</v>
      </c>
      <c r="F1117">
        <v>36.349997999999999</v>
      </c>
      <c r="G1117">
        <v>107.790001</v>
      </c>
      <c r="H1117">
        <v>123</v>
      </c>
      <c r="I1117">
        <v>130.070007</v>
      </c>
      <c r="J1117">
        <v>301.76998900000001</v>
      </c>
      <c r="K1117">
        <v>63.25</v>
      </c>
      <c r="L1117">
        <v>106.279999</v>
      </c>
      <c r="M1117">
        <v>79.470000999999996</v>
      </c>
      <c r="N1117">
        <v>4160.68</v>
      </c>
      <c r="O1117">
        <f t="shared" si="103"/>
        <v>2022</v>
      </c>
      <c r="P1117">
        <f t="shared" si="104"/>
        <v>6</v>
      </c>
      <c r="Q1117">
        <f t="shared" si="105"/>
        <v>7</v>
      </c>
    </row>
    <row r="1118" spans="1:30" hidden="1" x14ac:dyDescent="0.3">
      <c r="A1118" s="1">
        <v>44720</v>
      </c>
      <c r="B1118">
        <v>147.96000699999999</v>
      </c>
      <c r="C1118">
        <v>308.73998999999998</v>
      </c>
      <c r="D1118">
        <v>104.589996</v>
      </c>
      <c r="E1118">
        <v>122.300003</v>
      </c>
      <c r="F1118">
        <v>35.889999000000003</v>
      </c>
      <c r="G1118">
        <v>107.339996</v>
      </c>
      <c r="H1118">
        <v>121.18</v>
      </c>
      <c r="I1118">
        <v>128</v>
      </c>
      <c r="J1118">
        <v>297.52999899999998</v>
      </c>
      <c r="K1118">
        <v>62.889999000000003</v>
      </c>
      <c r="L1118">
        <v>103.540001</v>
      </c>
      <c r="M1118">
        <v>78.470000999999996</v>
      </c>
      <c r="N1118">
        <v>4115.7700000000004</v>
      </c>
      <c r="O1118">
        <f t="shared" si="103"/>
        <v>2022</v>
      </c>
      <c r="P1118">
        <f t="shared" si="104"/>
        <v>6</v>
      </c>
      <c r="Q1118">
        <f t="shared" si="105"/>
        <v>8</v>
      </c>
    </row>
    <row r="1119" spans="1:30" hidden="1" x14ac:dyDescent="0.3">
      <c r="A1119" s="1">
        <v>44721</v>
      </c>
      <c r="B1119">
        <v>142.63999899999999</v>
      </c>
      <c r="C1119">
        <v>300.79998799999998</v>
      </c>
      <c r="D1119">
        <v>102.33000199999999</v>
      </c>
      <c r="E1119">
        <v>121.019997</v>
      </c>
      <c r="F1119">
        <v>34.509998000000003</v>
      </c>
      <c r="G1119">
        <v>103.300003</v>
      </c>
      <c r="H1119">
        <v>116.150002</v>
      </c>
      <c r="I1119">
        <v>125.30999799999999</v>
      </c>
      <c r="J1119">
        <v>299.85998499999999</v>
      </c>
      <c r="K1119">
        <v>61.799999</v>
      </c>
      <c r="L1119">
        <v>101.69000200000001</v>
      </c>
      <c r="M1119">
        <v>78.910004000000001</v>
      </c>
      <c r="N1119">
        <v>4017.82</v>
      </c>
      <c r="O1119">
        <f t="shared" si="103"/>
        <v>2022</v>
      </c>
      <c r="P1119">
        <f t="shared" si="104"/>
        <v>6</v>
      </c>
      <c r="Q1119">
        <f t="shared" si="105"/>
        <v>9</v>
      </c>
    </row>
    <row r="1120" spans="1:30" hidden="1" x14ac:dyDescent="0.3">
      <c r="A1120" s="1">
        <v>44722</v>
      </c>
      <c r="B1120">
        <v>137.13000500000001</v>
      </c>
      <c r="C1120">
        <v>291.709991</v>
      </c>
      <c r="D1120">
        <v>100.459999</v>
      </c>
      <c r="E1120">
        <v>121.699997</v>
      </c>
      <c r="F1120">
        <v>33.169998</v>
      </c>
      <c r="G1120">
        <v>99.400002000000001</v>
      </c>
      <c r="H1120">
        <v>109.650002</v>
      </c>
      <c r="I1120">
        <v>119.550003</v>
      </c>
      <c r="J1120">
        <v>289.23998999999998</v>
      </c>
      <c r="K1120">
        <v>61.41</v>
      </c>
      <c r="L1120">
        <v>102.33000199999999</v>
      </c>
      <c r="M1120">
        <v>75.669998000000007</v>
      </c>
      <c r="N1120">
        <v>3900.86</v>
      </c>
      <c r="O1120">
        <f t="shared" si="103"/>
        <v>2022</v>
      </c>
      <c r="P1120">
        <f t="shared" si="104"/>
        <v>6</v>
      </c>
      <c r="Q1120">
        <f t="shared" si="105"/>
        <v>10</v>
      </c>
    </row>
    <row r="1121" spans="1:30" hidden="1" x14ac:dyDescent="0.3">
      <c r="A1121" s="1">
        <v>44725</v>
      </c>
      <c r="B1121">
        <v>131.88000500000001</v>
      </c>
      <c r="C1121">
        <v>281.55999800000001</v>
      </c>
      <c r="D1121">
        <v>95.849997999999999</v>
      </c>
      <c r="E1121">
        <v>119.410004</v>
      </c>
      <c r="F1121">
        <v>32.020000000000003</v>
      </c>
      <c r="G1121">
        <v>95.709998999999996</v>
      </c>
      <c r="H1121">
        <v>103.66999800000001</v>
      </c>
      <c r="I1121">
        <v>115.989998</v>
      </c>
      <c r="J1121">
        <v>283.16000400000001</v>
      </c>
      <c r="K1121">
        <v>61.34</v>
      </c>
      <c r="L1121">
        <v>98.5</v>
      </c>
      <c r="M1121">
        <v>72.360000999999997</v>
      </c>
      <c r="N1121">
        <v>3749.63</v>
      </c>
      <c r="O1121">
        <f t="shared" si="103"/>
        <v>2022</v>
      </c>
      <c r="P1121">
        <f t="shared" si="104"/>
        <v>6</v>
      </c>
      <c r="Q1121">
        <f t="shared" si="105"/>
        <v>13</v>
      </c>
    </row>
    <row r="1122" spans="1:30" hidden="1" x14ac:dyDescent="0.3">
      <c r="A1122" s="1">
        <v>44726</v>
      </c>
      <c r="B1122">
        <v>132.759995</v>
      </c>
      <c r="C1122">
        <v>277.64001500000001</v>
      </c>
      <c r="D1122">
        <v>96.099997999999999</v>
      </c>
      <c r="E1122">
        <v>119.459999</v>
      </c>
      <c r="F1122">
        <v>31.459999</v>
      </c>
      <c r="G1122">
        <v>94.220000999999996</v>
      </c>
      <c r="H1122">
        <v>102.30999799999999</v>
      </c>
      <c r="I1122">
        <v>114.05999799999999</v>
      </c>
      <c r="J1122">
        <v>278.67001299999998</v>
      </c>
      <c r="K1122">
        <v>59.23</v>
      </c>
      <c r="L1122">
        <v>98.970000999999996</v>
      </c>
      <c r="M1122">
        <v>72.309997999999993</v>
      </c>
      <c r="N1122">
        <v>3735.48</v>
      </c>
      <c r="O1122">
        <f t="shared" si="103"/>
        <v>2022</v>
      </c>
      <c r="P1122">
        <f t="shared" si="104"/>
        <v>6</v>
      </c>
      <c r="Q1122">
        <f t="shared" si="105"/>
        <v>14</v>
      </c>
    </row>
    <row r="1123" spans="1:30" hidden="1" x14ac:dyDescent="0.3">
      <c r="A1123" s="1">
        <v>44727</v>
      </c>
      <c r="B1123">
        <v>135.429993</v>
      </c>
      <c r="C1123">
        <v>278.92999300000002</v>
      </c>
      <c r="D1123">
        <v>94.889999000000003</v>
      </c>
      <c r="E1123">
        <v>119.379997</v>
      </c>
      <c r="F1123">
        <v>32.049999</v>
      </c>
      <c r="G1123">
        <v>95.879997000000003</v>
      </c>
      <c r="H1123">
        <v>107.66999800000001</v>
      </c>
      <c r="I1123">
        <v>115.410004</v>
      </c>
      <c r="J1123">
        <v>279.73001099999999</v>
      </c>
      <c r="K1123">
        <v>59.669998</v>
      </c>
      <c r="L1123">
        <v>98.209998999999996</v>
      </c>
      <c r="M1123">
        <v>74.190002000000007</v>
      </c>
      <c r="N1123">
        <v>3789.99</v>
      </c>
      <c r="O1123">
        <f t="shared" si="103"/>
        <v>2022</v>
      </c>
      <c r="P1123">
        <f t="shared" si="104"/>
        <v>6</v>
      </c>
      <c r="Q1123">
        <f t="shared" si="105"/>
        <v>15</v>
      </c>
    </row>
    <row r="1124" spans="1:30" hidden="1" x14ac:dyDescent="0.3">
      <c r="A1124" s="1">
        <v>44728</v>
      </c>
      <c r="B1124">
        <v>130.05999800000001</v>
      </c>
      <c r="C1124">
        <v>268.55999800000001</v>
      </c>
      <c r="D1124">
        <v>91.389999000000003</v>
      </c>
      <c r="E1124">
        <v>120.620003</v>
      </c>
      <c r="F1124">
        <v>31.85</v>
      </c>
      <c r="G1124">
        <v>94.279999000000004</v>
      </c>
      <c r="H1124">
        <v>103.660004</v>
      </c>
      <c r="I1124">
        <v>113.43</v>
      </c>
      <c r="J1124">
        <v>273.459991</v>
      </c>
      <c r="K1124">
        <v>59.07</v>
      </c>
      <c r="L1124">
        <v>98.269997000000004</v>
      </c>
      <c r="M1124">
        <v>70.949996999999996</v>
      </c>
      <c r="N1124">
        <v>3666.77</v>
      </c>
      <c r="O1124">
        <f t="shared" si="103"/>
        <v>2022</v>
      </c>
      <c r="P1124">
        <f t="shared" si="104"/>
        <v>6</v>
      </c>
      <c r="Q1124">
        <f t="shared" si="105"/>
        <v>16</v>
      </c>
    </row>
    <row r="1125" spans="1:30" hidden="1" x14ac:dyDescent="0.3">
      <c r="A1125" s="1">
        <v>44729</v>
      </c>
      <c r="B1125">
        <v>131.55999800000001</v>
      </c>
      <c r="C1125">
        <v>268.07998700000002</v>
      </c>
      <c r="D1125">
        <v>86.120002999999997</v>
      </c>
      <c r="E1125">
        <v>118.290001</v>
      </c>
      <c r="F1125">
        <v>31.92</v>
      </c>
      <c r="G1125">
        <v>94.339995999999999</v>
      </c>
      <c r="H1125">
        <v>106.220001</v>
      </c>
      <c r="I1125">
        <v>113.029999</v>
      </c>
      <c r="J1125">
        <v>270.73001099999999</v>
      </c>
      <c r="K1125">
        <v>59.43</v>
      </c>
      <c r="L1125">
        <v>97.949996999999996</v>
      </c>
      <c r="M1125">
        <v>71.870002999999997</v>
      </c>
      <c r="N1125">
        <v>3674.84</v>
      </c>
      <c r="O1125">
        <f t="shared" si="103"/>
        <v>2022</v>
      </c>
      <c r="P1125">
        <f t="shared" si="104"/>
        <v>6</v>
      </c>
      <c r="Q1125">
        <f t="shared" si="105"/>
        <v>17</v>
      </c>
    </row>
    <row r="1126" spans="1:30" hidden="1" x14ac:dyDescent="0.3">
      <c r="A1126" s="1">
        <v>44733</v>
      </c>
      <c r="B1126">
        <v>135.86999499999999</v>
      </c>
      <c r="C1126">
        <v>271.76998900000001</v>
      </c>
      <c r="D1126">
        <v>91.480002999999996</v>
      </c>
      <c r="E1126">
        <v>122.16999800000001</v>
      </c>
      <c r="F1126">
        <v>32.849997999999999</v>
      </c>
      <c r="G1126">
        <v>93.290001000000004</v>
      </c>
      <c r="H1126">
        <v>108.68</v>
      </c>
      <c r="I1126">
        <v>115.83000199999999</v>
      </c>
      <c r="J1126">
        <v>269.20001200000002</v>
      </c>
      <c r="K1126">
        <v>60.700001</v>
      </c>
      <c r="L1126">
        <v>100.099998</v>
      </c>
      <c r="M1126">
        <v>72.959998999999996</v>
      </c>
      <c r="N1126">
        <v>3764.79</v>
      </c>
      <c r="O1126">
        <f t="shared" si="103"/>
        <v>2022</v>
      </c>
      <c r="P1126">
        <f t="shared" si="104"/>
        <v>6</v>
      </c>
      <c r="Q1126">
        <f t="shared" si="105"/>
        <v>21</v>
      </c>
    </row>
    <row r="1127" spans="1:30" hidden="1" x14ac:dyDescent="0.3">
      <c r="A1127" s="1">
        <v>44734</v>
      </c>
      <c r="B1127">
        <v>135.35000600000001</v>
      </c>
      <c r="C1127">
        <v>269.790009</v>
      </c>
      <c r="D1127">
        <v>87.860000999999997</v>
      </c>
      <c r="E1127">
        <v>120.69000200000001</v>
      </c>
      <c r="F1127">
        <v>32.599997999999999</v>
      </c>
      <c r="G1127">
        <v>93.5</v>
      </c>
      <c r="H1127">
        <v>108.949997</v>
      </c>
      <c r="I1127">
        <v>115.18</v>
      </c>
      <c r="J1127">
        <v>268.98001099999999</v>
      </c>
      <c r="K1127">
        <v>61.150002000000001</v>
      </c>
      <c r="L1127">
        <v>99.18</v>
      </c>
      <c r="M1127">
        <v>73.300003000000004</v>
      </c>
      <c r="N1127">
        <v>3759.89</v>
      </c>
      <c r="O1127">
        <f t="shared" si="103"/>
        <v>2022</v>
      </c>
      <c r="P1127">
        <f t="shared" si="104"/>
        <v>6</v>
      </c>
      <c r="Q1127">
        <f t="shared" si="105"/>
        <v>22</v>
      </c>
    </row>
    <row r="1128" spans="1:30" hidden="1" x14ac:dyDescent="0.3">
      <c r="A1128" s="1">
        <v>44735</v>
      </c>
      <c r="B1128">
        <v>138.270004</v>
      </c>
      <c r="C1128">
        <v>267.51998900000001</v>
      </c>
      <c r="D1128">
        <v>85.209998999999996</v>
      </c>
      <c r="E1128">
        <v>123.620003</v>
      </c>
      <c r="F1128">
        <v>32.080002</v>
      </c>
      <c r="G1128">
        <v>94.300003000000004</v>
      </c>
      <c r="H1128">
        <v>112.44000200000001</v>
      </c>
      <c r="I1128">
        <v>113.91999800000001</v>
      </c>
      <c r="J1128">
        <v>275.42001299999998</v>
      </c>
      <c r="K1128">
        <v>61.880001</v>
      </c>
      <c r="L1128">
        <v>101.57</v>
      </c>
      <c r="M1128">
        <v>75.199996999999996</v>
      </c>
      <c r="N1128">
        <v>3795.73</v>
      </c>
      <c r="O1128">
        <f t="shared" si="103"/>
        <v>2022</v>
      </c>
      <c r="P1128">
        <f t="shared" si="104"/>
        <v>6</v>
      </c>
      <c r="Q1128">
        <f t="shared" si="105"/>
        <v>23</v>
      </c>
    </row>
    <row r="1129" spans="1:30" hidden="1" x14ac:dyDescent="0.3">
      <c r="A1129" s="1">
        <v>44736</v>
      </c>
      <c r="B1129">
        <v>141.66000399999999</v>
      </c>
      <c r="C1129">
        <v>278.27999899999998</v>
      </c>
      <c r="D1129">
        <v>86.900002000000001</v>
      </c>
      <c r="E1129">
        <v>123.720001</v>
      </c>
      <c r="F1129">
        <v>32.310001</v>
      </c>
      <c r="G1129">
        <v>97.779999000000004</v>
      </c>
      <c r="H1129">
        <v>116.459999</v>
      </c>
      <c r="I1129">
        <v>117.32</v>
      </c>
      <c r="J1129">
        <v>283</v>
      </c>
      <c r="K1129">
        <v>63.040000999999997</v>
      </c>
      <c r="L1129">
        <v>103.400002</v>
      </c>
      <c r="M1129">
        <v>78.110000999999997</v>
      </c>
      <c r="N1129">
        <v>3911.74</v>
      </c>
      <c r="O1129">
        <f t="shared" si="103"/>
        <v>2022</v>
      </c>
      <c r="P1129">
        <f t="shared" si="104"/>
        <v>6</v>
      </c>
      <c r="Q1129">
        <f t="shared" si="105"/>
        <v>24</v>
      </c>
    </row>
    <row r="1130" spans="1:30" hidden="1" x14ac:dyDescent="0.3">
      <c r="A1130" s="1">
        <v>44739</v>
      </c>
      <c r="B1130">
        <v>141.66000399999999</v>
      </c>
      <c r="C1130">
        <v>278.39999399999999</v>
      </c>
      <c r="D1130">
        <v>89.029999000000004</v>
      </c>
      <c r="E1130">
        <v>124.120003</v>
      </c>
      <c r="F1130">
        <v>32.349997999999999</v>
      </c>
      <c r="G1130">
        <v>96.610000999999997</v>
      </c>
      <c r="H1130">
        <v>113.220001</v>
      </c>
      <c r="I1130">
        <v>116.379997</v>
      </c>
      <c r="J1130">
        <v>282.69000199999999</v>
      </c>
      <c r="K1130">
        <v>62.91</v>
      </c>
      <c r="L1130">
        <v>102.709999</v>
      </c>
      <c r="M1130">
        <v>77.680000000000007</v>
      </c>
      <c r="N1130">
        <v>3900.11</v>
      </c>
      <c r="O1130">
        <f t="shared" si="103"/>
        <v>2022</v>
      </c>
      <c r="P1130">
        <f t="shared" si="104"/>
        <v>6</v>
      </c>
      <c r="Q1130">
        <f t="shared" si="105"/>
        <v>27</v>
      </c>
    </row>
    <row r="1131" spans="1:30" hidden="1" x14ac:dyDescent="0.3">
      <c r="A1131" s="1">
        <v>44740</v>
      </c>
      <c r="B1131">
        <v>137.44000199999999</v>
      </c>
      <c r="C1131">
        <v>273.85998499999999</v>
      </c>
      <c r="D1131">
        <v>91.5</v>
      </c>
      <c r="E1131">
        <v>122.370003</v>
      </c>
      <c r="F1131">
        <v>32.259998000000003</v>
      </c>
      <c r="G1131">
        <v>95.919998000000007</v>
      </c>
      <c r="H1131">
        <v>107.400002</v>
      </c>
      <c r="I1131">
        <v>115.82</v>
      </c>
      <c r="J1131">
        <v>270.14999399999999</v>
      </c>
      <c r="K1131">
        <v>62.279998999999997</v>
      </c>
      <c r="L1131">
        <v>102.44000200000001</v>
      </c>
      <c r="M1131">
        <v>76.339995999999999</v>
      </c>
      <c r="N1131">
        <v>3821.55</v>
      </c>
      <c r="O1131">
        <f t="shared" si="103"/>
        <v>2022</v>
      </c>
      <c r="P1131">
        <f t="shared" si="104"/>
        <v>6</v>
      </c>
      <c r="Q1131">
        <f t="shared" si="105"/>
        <v>28</v>
      </c>
    </row>
    <row r="1132" spans="1:30" hidden="1" x14ac:dyDescent="0.3">
      <c r="A1132" s="1">
        <v>44741</v>
      </c>
      <c r="B1132">
        <v>139.229996</v>
      </c>
      <c r="C1132">
        <v>273.48998999999998</v>
      </c>
      <c r="D1132">
        <v>88.120002999999997</v>
      </c>
      <c r="E1132">
        <v>121.91999800000001</v>
      </c>
      <c r="F1132">
        <v>31.860001</v>
      </c>
      <c r="G1132">
        <v>95.650002000000001</v>
      </c>
      <c r="H1132">
        <v>108.91999800000001</v>
      </c>
      <c r="I1132">
        <v>115.300003</v>
      </c>
      <c r="J1132">
        <v>273.86999500000002</v>
      </c>
      <c r="K1132">
        <v>62.73</v>
      </c>
      <c r="L1132">
        <v>100.870003</v>
      </c>
      <c r="M1132">
        <v>76.430000000000007</v>
      </c>
      <c r="N1132">
        <v>3818.83</v>
      </c>
      <c r="O1132">
        <f t="shared" si="103"/>
        <v>2022</v>
      </c>
      <c r="P1132">
        <f t="shared" si="104"/>
        <v>6</v>
      </c>
      <c r="Q1132">
        <f t="shared" si="105"/>
        <v>29</v>
      </c>
    </row>
    <row r="1133" spans="1:30" hidden="1" x14ac:dyDescent="0.3">
      <c r="A1133" s="1">
        <v>44742</v>
      </c>
      <c r="B1133">
        <v>136.720001</v>
      </c>
      <c r="C1133">
        <v>273.01998900000001</v>
      </c>
      <c r="D1133">
        <v>85.639999000000003</v>
      </c>
      <c r="E1133">
        <v>121.58000199999999</v>
      </c>
      <c r="F1133">
        <v>31.129999000000002</v>
      </c>
      <c r="G1133">
        <v>94.400002000000001</v>
      </c>
      <c r="H1133">
        <v>106.209999</v>
      </c>
      <c r="I1133">
        <v>112.610001</v>
      </c>
      <c r="J1133">
        <v>274.26998900000001</v>
      </c>
      <c r="K1133">
        <v>62.91</v>
      </c>
      <c r="L1133">
        <v>98.739998</v>
      </c>
      <c r="M1133">
        <v>76.389999000000003</v>
      </c>
      <c r="N1133">
        <v>3785.38</v>
      </c>
      <c r="O1133">
        <f t="shared" si="103"/>
        <v>2022</v>
      </c>
      <c r="P1133">
        <f t="shared" si="104"/>
        <v>6</v>
      </c>
      <c r="Q1133">
        <f t="shared" si="105"/>
        <v>30</v>
      </c>
    </row>
    <row r="1134" spans="1:30" x14ac:dyDescent="0.3">
      <c r="A1134" s="1">
        <v>44743</v>
      </c>
      <c r="B1134">
        <v>138.929993</v>
      </c>
      <c r="C1134">
        <v>277.5</v>
      </c>
      <c r="D1134">
        <v>87.550003000000004</v>
      </c>
      <c r="E1134">
        <v>122.629997</v>
      </c>
      <c r="F1134">
        <v>31.559999000000001</v>
      </c>
      <c r="G1134">
        <v>96.139999000000003</v>
      </c>
      <c r="H1134">
        <v>109.55999799999999</v>
      </c>
      <c r="I1134">
        <v>114.050003</v>
      </c>
      <c r="J1134">
        <v>279.07998700000002</v>
      </c>
      <c r="K1134">
        <v>64.379997000000003</v>
      </c>
      <c r="L1134">
        <v>99.720000999999996</v>
      </c>
      <c r="M1134">
        <v>79.260002</v>
      </c>
      <c r="N1134">
        <v>3825.33</v>
      </c>
      <c r="O1134">
        <f t="shared" si="103"/>
        <v>2022</v>
      </c>
      <c r="P1134">
        <f t="shared" si="104"/>
        <v>7</v>
      </c>
      <c r="Q1134">
        <f t="shared" si="105"/>
        <v>1</v>
      </c>
      <c r="R1134">
        <f>B1134</f>
        <v>138.929993</v>
      </c>
      <c r="S1134">
        <f t="shared" ref="S1134:AB1134" si="108">C1134</f>
        <v>277.5</v>
      </c>
      <c r="T1134">
        <f t="shared" si="108"/>
        <v>87.550003000000004</v>
      </c>
      <c r="U1134">
        <f t="shared" si="108"/>
        <v>122.629997</v>
      </c>
      <c r="V1134">
        <f t="shared" si="108"/>
        <v>31.559999000000001</v>
      </c>
      <c r="W1134">
        <f t="shared" si="108"/>
        <v>96.139999000000003</v>
      </c>
      <c r="X1134">
        <f t="shared" si="108"/>
        <v>109.55999799999999</v>
      </c>
      <c r="Y1134">
        <f t="shared" si="108"/>
        <v>114.050003</v>
      </c>
      <c r="Z1134">
        <f t="shared" si="108"/>
        <v>279.07998700000002</v>
      </c>
      <c r="AA1134">
        <f t="shared" si="108"/>
        <v>64.379997000000003</v>
      </c>
      <c r="AB1134">
        <f t="shared" si="108"/>
        <v>99.720000999999996</v>
      </c>
      <c r="AC1134">
        <f>M1134</f>
        <v>79.260002</v>
      </c>
      <c r="AD1134">
        <f>N1134</f>
        <v>3825.33</v>
      </c>
    </row>
    <row r="1135" spans="1:30" hidden="1" x14ac:dyDescent="0.3">
      <c r="A1135" s="1">
        <v>44747</v>
      </c>
      <c r="B1135">
        <v>141.55999800000001</v>
      </c>
      <c r="C1135">
        <v>275.69000199999999</v>
      </c>
      <c r="D1135">
        <v>84.809997999999993</v>
      </c>
      <c r="E1135">
        <v>124.25</v>
      </c>
      <c r="F1135">
        <v>31.24</v>
      </c>
      <c r="G1135">
        <v>97.18</v>
      </c>
      <c r="H1135">
        <v>113.5</v>
      </c>
      <c r="I1135">
        <v>112.620003</v>
      </c>
      <c r="J1135">
        <v>283.73001099999999</v>
      </c>
      <c r="K1135">
        <v>63.279998999999997</v>
      </c>
      <c r="L1135">
        <v>98.080001999999993</v>
      </c>
      <c r="M1135">
        <v>79.519997000000004</v>
      </c>
      <c r="N1135">
        <v>3831.39</v>
      </c>
      <c r="O1135">
        <f t="shared" si="103"/>
        <v>2022</v>
      </c>
      <c r="P1135">
        <f t="shared" si="104"/>
        <v>7</v>
      </c>
      <c r="Q1135">
        <f t="shared" si="105"/>
        <v>5</v>
      </c>
    </row>
    <row r="1136" spans="1:30" hidden="1" x14ac:dyDescent="0.3">
      <c r="A1136" s="1">
        <v>44748</v>
      </c>
      <c r="B1136">
        <v>142.91999799999999</v>
      </c>
      <c r="C1136">
        <v>275.64999399999999</v>
      </c>
      <c r="D1136">
        <v>83.279999000000004</v>
      </c>
      <c r="E1136">
        <v>125.129997</v>
      </c>
      <c r="F1136">
        <v>30.98</v>
      </c>
      <c r="G1136">
        <v>96.080001999999993</v>
      </c>
      <c r="H1136">
        <v>114.33000199999999</v>
      </c>
      <c r="I1136">
        <v>111.889999</v>
      </c>
      <c r="J1136">
        <v>283.57998700000002</v>
      </c>
      <c r="K1136">
        <v>63.41</v>
      </c>
      <c r="L1136">
        <v>95</v>
      </c>
      <c r="M1136">
        <v>78.860000999999997</v>
      </c>
      <c r="N1136">
        <v>3845.08</v>
      </c>
      <c r="O1136">
        <f t="shared" si="103"/>
        <v>2022</v>
      </c>
      <c r="P1136">
        <f t="shared" si="104"/>
        <v>7</v>
      </c>
      <c r="Q1136">
        <f t="shared" si="105"/>
        <v>6</v>
      </c>
    </row>
    <row r="1137" spans="1:17" hidden="1" x14ac:dyDescent="0.3">
      <c r="A1137" s="1">
        <v>44749</v>
      </c>
      <c r="B1137">
        <v>146.35000600000001</v>
      </c>
      <c r="C1137">
        <v>279.27999899999998</v>
      </c>
      <c r="D1137">
        <v>85.940002000000007</v>
      </c>
      <c r="E1137">
        <v>125.32</v>
      </c>
      <c r="F1137">
        <v>31.860001</v>
      </c>
      <c r="G1137">
        <v>97.43</v>
      </c>
      <c r="H1137">
        <v>116.33000199999999</v>
      </c>
      <c r="I1137">
        <v>114.720001</v>
      </c>
      <c r="J1137">
        <v>286.69000199999999</v>
      </c>
      <c r="K1137">
        <v>62.91</v>
      </c>
      <c r="L1137">
        <v>94.989998</v>
      </c>
      <c r="M1137">
        <v>79.239998</v>
      </c>
      <c r="N1137">
        <v>3902.62</v>
      </c>
      <c r="O1137">
        <f t="shared" si="103"/>
        <v>2022</v>
      </c>
      <c r="P1137">
        <f t="shared" si="104"/>
        <v>7</v>
      </c>
      <c r="Q1137">
        <f t="shared" si="105"/>
        <v>7</v>
      </c>
    </row>
    <row r="1138" spans="1:17" hidden="1" x14ac:dyDescent="0.3">
      <c r="A1138" s="1">
        <v>44750</v>
      </c>
      <c r="B1138">
        <v>147.03999300000001</v>
      </c>
      <c r="C1138">
        <v>280.82998700000002</v>
      </c>
      <c r="D1138">
        <v>86.080001999999993</v>
      </c>
      <c r="E1138">
        <v>125.400002</v>
      </c>
      <c r="F1138">
        <v>31.790001</v>
      </c>
      <c r="G1138">
        <v>95.860000999999997</v>
      </c>
      <c r="H1138">
        <v>115.540001</v>
      </c>
      <c r="I1138">
        <v>114.360001</v>
      </c>
      <c r="J1138">
        <v>286.47000100000002</v>
      </c>
      <c r="K1138">
        <v>63.139999000000003</v>
      </c>
      <c r="L1138">
        <v>93.889999000000003</v>
      </c>
      <c r="M1138">
        <v>79.279999000000004</v>
      </c>
      <c r="N1138">
        <v>3899.38</v>
      </c>
      <c r="O1138">
        <f t="shared" si="103"/>
        <v>2022</v>
      </c>
      <c r="P1138">
        <f t="shared" si="104"/>
        <v>7</v>
      </c>
      <c r="Q1138">
        <f t="shared" si="105"/>
        <v>8</v>
      </c>
    </row>
    <row r="1139" spans="1:17" hidden="1" x14ac:dyDescent="0.3">
      <c r="A1139" s="1">
        <v>44753</v>
      </c>
      <c r="B1139">
        <v>144.86999499999999</v>
      </c>
      <c r="C1139">
        <v>278.51001000000002</v>
      </c>
      <c r="D1139">
        <v>85.639999000000003</v>
      </c>
      <c r="E1139">
        <v>125.449997</v>
      </c>
      <c r="F1139">
        <v>31.459999</v>
      </c>
      <c r="G1139">
        <v>93.639999000000003</v>
      </c>
      <c r="H1139">
        <v>111.75</v>
      </c>
      <c r="I1139">
        <v>112.860001</v>
      </c>
      <c r="J1139">
        <v>286.39001500000001</v>
      </c>
      <c r="K1139">
        <v>62.939999</v>
      </c>
      <c r="L1139">
        <v>93.230002999999996</v>
      </c>
      <c r="M1139">
        <v>77.900002000000001</v>
      </c>
      <c r="N1139">
        <v>3854.43</v>
      </c>
      <c r="O1139">
        <f t="shared" si="103"/>
        <v>2022</v>
      </c>
      <c r="P1139">
        <f t="shared" si="104"/>
        <v>7</v>
      </c>
      <c r="Q1139">
        <f t="shared" si="105"/>
        <v>11</v>
      </c>
    </row>
    <row r="1140" spans="1:17" hidden="1" x14ac:dyDescent="0.3">
      <c r="A1140" s="1">
        <v>44754</v>
      </c>
      <c r="B1140">
        <v>145.86000100000001</v>
      </c>
      <c r="C1140">
        <v>277.27999899999998</v>
      </c>
      <c r="D1140">
        <v>84.5</v>
      </c>
      <c r="E1140">
        <v>125.07</v>
      </c>
      <c r="F1140">
        <v>31.360001</v>
      </c>
      <c r="G1140">
        <v>93.599997999999999</v>
      </c>
      <c r="H1140">
        <v>109.220001</v>
      </c>
      <c r="I1140">
        <v>112.970001</v>
      </c>
      <c r="J1140">
        <v>285.11999500000002</v>
      </c>
      <c r="K1140">
        <v>62.669998</v>
      </c>
      <c r="L1140">
        <v>93.800003000000004</v>
      </c>
      <c r="M1140">
        <v>77.760002</v>
      </c>
      <c r="N1140">
        <v>3818.8</v>
      </c>
      <c r="O1140">
        <f t="shared" si="103"/>
        <v>2022</v>
      </c>
      <c r="P1140">
        <f t="shared" si="104"/>
        <v>7</v>
      </c>
      <c r="Q1140">
        <f t="shared" si="105"/>
        <v>12</v>
      </c>
    </row>
    <row r="1141" spans="1:17" hidden="1" x14ac:dyDescent="0.3">
      <c r="A1141" s="1">
        <v>44755</v>
      </c>
      <c r="B1141">
        <v>145.490005</v>
      </c>
      <c r="C1141">
        <v>277.47000100000002</v>
      </c>
      <c r="D1141">
        <v>84.839995999999999</v>
      </c>
      <c r="E1141">
        <v>125.370003</v>
      </c>
      <c r="F1141">
        <v>30.84</v>
      </c>
      <c r="G1141">
        <v>92.940002000000007</v>
      </c>
      <c r="H1141">
        <v>110.400002</v>
      </c>
      <c r="I1141">
        <v>111.910004</v>
      </c>
      <c r="J1141">
        <v>287.17999300000002</v>
      </c>
      <c r="K1141">
        <v>62.380001</v>
      </c>
      <c r="L1141">
        <v>90.650002000000001</v>
      </c>
      <c r="M1141">
        <v>77.919998000000007</v>
      </c>
      <c r="N1141">
        <v>3801.78</v>
      </c>
      <c r="O1141">
        <f t="shared" si="103"/>
        <v>2022</v>
      </c>
      <c r="P1141">
        <f t="shared" si="104"/>
        <v>7</v>
      </c>
      <c r="Q1141">
        <f t="shared" si="105"/>
        <v>13</v>
      </c>
    </row>
    <row r="1142" spans="1:17" hidden="1" x14ac:dyDescent="0.3">
      <c r="A1142" s="1">
        <v>44756</v>
      </c>
      <c r="B1142">
        <v>148.470001</v>
      </c>
      <c r="C1142">
        <v>274.41000400000001</v>
      </c>
      <c r="D1142">
        <v>83.139999000000003</v>
      </c>
      <c r="E1142">
        <v>127.82</v>
      </c>
      <c r="F1142">
        <v>30.129999000000002</v>
      </c>
      <c r="G1142">
        <v>91.839995999999999</v>
      </c>
      <c r="H1142">
        <v>110.629997</v>
      </c>
      <c r="I1142">
        <v>108</v>
      </c>
      <c r="J1142">
        <v>289.48001099999999</v>
      </c>
      <c r="K1142">
        <v>62.18</v>
      </c>
      <c r="L1142">
        <v>89.620002999999997</v>
      </c>
      <c r="M1142">
        <v>78.199996999999996</v>
      </c>
      <c r="N1142">
        <v>3790.38</v>
      </c>
      <c r="O1142">
        <f t="shared" si="103"/>
        <v>2022</v>
      </c>
      <c r="P1142">
        <f t="shared" si="104"/>
        <v>7</v>
      </c>
      <c r="Q1142">
        <f t="shared" si="105"/>
        <v>14</v>
      </c>
    </row>
    <row r="1143" spans="1:17" hidden="1" x14ac:dyDescent="0.3">
      <c r="A1143" s="1">
        <v>44757</v>
      </c>
      <c r="B1143">
        <v>150.16999799999999</v>
      </c>
      <c r="C1143">
        <v>278.48001099999999</v>
      </c>
      <c r="D1143">
        <v>84.540001000000004</v>
      </c>
      <c r="E1143">
        <v>129.070007</v>
      </c>
      <c r="F1143">
        <v>32.25</v>
      </c>
      <c r="G1143">
        <v>95.199996999999996</v>
      </c>
      <c r="H1143">
        <v>113.550003</v>
      </c>
      <c r="I1143">
        <v>112.949997</v>
      </c>
      <c r="J1143">
        <v>292.41000400000001</v>
      </c>
      <c r="K1143">
        <v>62.5</v>
      </c>
      <c r="L1143">
        <v>90.18</v>
      </c>
      <c r="M1143">
        <v>79.620002999999997</v>
      </c>
      <c r="N1143">
        <v>3863.16</v>
      </c>
      <c r="O1143">
        <f t="shared" si="103"/>
        <v>2022</v>
      </c>
      <c r="P1143">
        <f t="shared" si="104"/>
        <v>7</v>
      </c>
      <c r="Q1143">
        <f t="shared" si="105"/>
        <v>15</v>
      </c>
    </row>
    <row r="1144" spans="1:17" hidden="1" x14ac:dyDescent="0.3">
      <c r="A1144" s="1">
        <v>44760</v>
      </c>
      <c r="B1144">
        <v>147.070007</v>
      </c>
      <c r="C1144">
        <v>276.26001000000002</v>
      </c>
      <c r="D1144">
        <v>86.099997999999999</v>
      </c>
      <c r="E1144">
        <v>128.770004</v>
      </c>
      <c r="F1144">
        <v>32.259998000000003</v>
      </c>
      <c r="G1144">
        <v>95.699996999999996</v>
      </c>
      <c r="H1144">
        <v>113.760002</v>
      </c>
      <c r="I1144">
        <v>111.790001</v>
      </c>
      <c r="J1144">
        <v>293.04998799999998</v>
      </c>
      <c r="K1144">
        <v>61.650002000000001</v>
      </c>
      <c r="L1144">
        <v>89.510002</v>
      </c>
      <c r="M1144">
        <v>80.230002999999996</v>
      </c>
      <c r="N1144">
        <v>3830.85</v>
      </c>
      <c r="O1144">
        <f t="shared" si="103"/>
        <v>2022</v>
      </c>
      <c r="P1144">
        <f t="shared" si="104"/>
        <v>7</v>
      </c>
      <c r="Q1144">
        <f t="shared" si="105"/>
        <v>18</v>
      </c>
    </row>
    <row r="1145" spans="1:17" hidden="1" x14ac:dyDescent="0.3">
      <c r="A1145" s="1">
        <v>44761</v>
      </c>
      <c r="B1145">
        <v>151</v>
      </c>
      <c r="C1145">
        <v>283.54998799999998</v>
      </c>
      <c r="D1145">
        <v>88.269997000000004</v>
      </c>
      <c r="E1145">
        <v>129.55999800000001</v>
      </c>
      <c r="F1145">
        <v>33.349997999999999</v>
      </c>
      <c r="G1145">
        <v>99.610000999999997</v>
      </c>
      <c r="H1145">
        <v>118.209999</v>
      </c>
      <c r="I1145">
        <v>114.55999799999999</v>
      </c>
      <c r="J1145">
        <v>299.82998700000002</v>
      </c>
      <c r="K1145">
        <v>62.529998999999997</v>
      </c>
      <c r="L1145">
        <v>91.43</v>
      </c>
      <c r="M1145">
        <v>82.550003000000004</v>
      </c>
      <c r="N1145">
        <v>3936.69</v>
      </c>
      <c r="O1145">
        <f t="shared" si="103"/>
        <v>2022</v>
      </c>
      <c r="P1145">
        <f t="shared" si="104"/>
        <v>7</v>
      </c>
      <c r="Q1145">
        <f t="shared" si="105"/>
        <v>19</v>
      </c>
    </row>
    <row r="1146" spans="1:17" hidden="1" x14ac:dyDescent="0.3">
      <c r="A1146" s="1">
        <v>44762</v>
      </c>
      <c r="B1146">
        <v>153.03999300000001</v>
      </c>
      <c r="C1146">
        <v>286.040009</v>
      </c>
      <c r="D1146">
        <v>89.239998</v>
      </c>
      <c r="E1146">
        <v>130.63999899999999</v>
      </c>
      <c r="F1146">
        <v>33.360000999999997</v>
      </c>
      <c r="G1146">
        <v>103.349998</v>
      </c>
      <c r="H1146">
        <v>122.769997</v>
      </c>
      <c r="I1146">
        <v>114.540001</v>
      </c>
      <c r="J1146">
        <v>302.29998799999998</v>
      </c>
      <c r="K1146">
        <v>61.5</v>
      </c>
      <c r="L1146">
        <v>89.830001999999993</v>
      </c>
      <c r="M1146">
        <v>83.269997000000004</v>
      </c>
      <c r="N1146">
        <v>3959.9</v>
      </c>
      <c r="O1146">
        <f t="shared" si="103"/>
        <v>2022</v>
      </c>
      <c r="P1146">
        <f t="shared" si="104"/>
        <v>7</v>
      </c>
      <c r="Q1146">
        <f t="shared" si="105"/>
        <v>20</v>
      </c>
    </row>
    <row r="1147" spans="1:17" hidden="1" x14ac:dyDescent="0.3">
      <c r="A1147" s="1">
        <v>44763</v>
      </c>
      <c r="B1147">
        <v>155.35000600000001</v>
      </c>
      <c r="C1147">
        <v>286.85000600000001</v>
      </c>
      <c r="D1147">
        <v>87.75</v>
      </c>
      <c r="E1147">
        <v>132.550003</v>
      </c>
      <c r="F1147">
        <v>33.650002000000001</v>
      </c>
      <c r="G1147">
        <v>104.18</v>
      </c>
      <c r="H1147">
        <v>124.629997</v>
      </c>
      <c r="I1147">
        <v>115.32</v>
      </c>
      <c r="J1147">
        <v>305</v>
      </c>
      <c r="K1147">
        <v>61.360000999999997</v>
      </c>
      <c r="L1147">
        <v>93.589995999999999</v>
      </c>
      <c r="M1147">
        <v>83.540001000000004</v>
      </c>
      <c r="N1147">
        <v>3998.95</v>
      </c>
      <c r="O1147">
        <f t="shared" si="103"/>
        <v>2022</v>
      </c>
      <c r="P1147">
        <f t="shared" si="104"/>
        <v>7</v>
      </c>
      <c r="Q1147">
        <f t="shared" si="105"/>
        <v>21</v>
      </c>
    </row>
    <row r="1148" spans="1:17" hidden="1" x14ac:dyDescent="0.3">
      <c r="A1148" s="1">
        <v>44764</v>
      </c>
      <c r="B1148">
        <v>154.08999600000001</v>
      </c>
      <c r="C1148">
        <v>285.92999300000002</v>
      </c>
      <c r="D1148">
        <v>87.080001999999993</v>
      </c>
      <c r="E1148">
        <v>132.21000699999999</v>
      </c>
      <c r="F1148">
        <v>33.43</v>
      </c>
      <c r="G1148">
        <v>102.720001</v>
      </c>
      <c r="H1148">
        <v>122.41999800000001</v>
      </c>
      <c r="I1148">
        <v>114.760002</v>
      </c>
      <c r="J1148">
        <v>306.58999599999999</v>
      </c>
      <c r="K1148">
        <v>61.59</v>
      </c>
      <c r="L1148">
        <v>95.93</v>
      </c>
      <c r="M1148">
        <v>83.589995999999999</v>
      </c>
      <c r="N1148">
        <v>3961.63</v>
      </c>
      <c r="O1148">
        <f t="shared" si="103"/>
        <v>2022</v>
      </c>
      <c r="P1148">
        <f t="shared" si="104"/>
        <v>7</v>
      </c>
      <c r="Q1148">
        <f t="shared" si="105"/>
        <v>22</v>
      </c>
    </row>
    <row r="1149" spans="1:17" hidden="1" x14ac:dyDescent="0.3">
      <c r="A1149" s="1">
        <v>44767</v>
      </c>
      <c r="B1149">
        <v>152.949997</v>
      </c>
      <c r="C1149">
        <v>287.98998999999998</v>
      </c>
      <c r="D1149">
        <v>89.980002999999996</v>
      </c>
      <c r="E1149">
        <v>132.020004</v>
      </c>
      <c r="F1149">
        <v>33.729999999999997</v>
      </c>
      <c r="G1149">
        <v>102.69000200000001</v>
      </c>
      <c r="H1149">
        <v>121.139999</v>
      </c>
      <c r="I1149">
        <v>115.220001</v>
      </c>
      <c r="J1149">
        <v>306.14999399999999</v>
      </c>
      <c r="K1149">
        <v>62.189999</v>
      </c>
      <c r="L1149">
        <v>95.839995999999999</v>
      </c>
      <c r="M1149">
        <v>81.5</v>
      </c>
      <c r="N1149">
        <v>3966.84</v>
      </c>
      <c r="O1149">
        <f t="shared" si="103"/>
        <v>2022</v>
      </c>
      <c r="P1149">
        <f t="shared" si="104"/>
        <v>7</v>
      </c>
      <c r="Q1149">
        <f t="shared" si="105"/>
        <v>25</v>
      </c>
    </row>
    <row r="1150" spans="1:17" hidden="1" x14ac:dyDescent="0.3">
      <c r="A1150" s="1">
        <v>44768</v>
      </c>
      <c r="B1150">
        <v>151.60000600000001</v>
      </c>
      <c r="C1150">
        <v>285.30999800000001</v>
      </c>
      <c r="D1150">
        <v>89.629997000000003</v>
      </c>
      <c r="E1150">
        <v>121.980003</v>
      </c>
      <c r="F1150">
        <v>33.049999</v>
      </c>
      <c r="G1150">
        <v>99.779999000000004</v>
      </c>
      <c r="H1150">
        <v>114.80999799999999</v>
      </c>
      <c r="I1150">
        <v>113.41999800000001</v>
      </c>
      <c r="J1150">
        <v>298.17999300000002</v>
      </c>
      <c r="K1150">
        <v>63.209999000000003</v>
      </c>
      <c r="L1150">
        <v>96.529999000000004</v>
      </c>
      <c r="M1150">
        <v>80.309997999999993</v>
      </c>
      <c r="N1150">
        <v>3921.05</v>
      </c>
      <c r="O1150">
        <f t="shared" si="103"/>
        <v>2022</v>
      </c>
      <c r="P1150">
        <f t="shared" si="104"/>
        <v>7</v>
      </c>
      <c r="Q1150">
        <f t="shared" si="105"/>
        <v>26</v>
      </c>
    </row>
    <row r="1151" spans="1:17" hidden="1" x14ac:dyDescent="0.3">
      <c r="A1151" s="1">
        <v>44769</v>
      </c>
      <c r="B1151">
        <v>156.78999300000001</v>
      </c>
      <c r="C1151">
        <v>290.29998799999998</v>
      </c>
      <c r="D1151">
        <v>91.57</v>
      </c>
      <c r="E1151">
        <v>126.589996</v>
      </c>
      <c r="F1151">
        <v>33.590000000000003</v>
      </c>
      <c r="G1151">
        <v>103.5</v>
      </c>
      <c r="H1151">
        <v>120.970001</v>
      </c>
      <c r="I1151">
        <v>115.239998</v>
      </c>
      <c r="J1151">
        <v>298.91000400000001</v>
      </c>
      <c r="K1151">
        <v>63.009998000000003</v>
      </c>
      <c r="L1151">
        <v>96.959998999999996</v>
      </c>
      <c r="M1151">
        <v>82.959998999999996</v>
      </c>
      <c r="N1151">
        <v>4023.61</v>
      </c>
      <c r="O1151">
        <f t="shared" si="103"/>
        <v>2022</v>
      </c>
      <c r="P1151">
        <f t="shared" si="104"/>
        <v>7</v>
      </c>
      <c r="Q1151">
        <f t="shared" si="105"/>
        <v>27</v>
      </c>
    </row>
    <row r="1152" spans="1:17" hidden="1" x14ac:dyDescent="0.3">
      <c r="A1152" s="1">
        <v>44770</v>
      </c>
      <c r="B1152">
        <v>157.35000600000001</v>
      </c>
      <c r="C1152">
        <v>293.89999399999999</v>
      </c>
      <c r="D1152">
        <v>92.639999000000003</v>
      </c>
      <c r="E1152">
        <v>129.75</v>
      </c>
      <c r="F1152">
        <v>33.32</v>
      </c>
      <c r="G1152">
        <v>104.900002</v>
      </c>
      <c r="H1152">
        <v>122.279999</v>
      </c>
      <c r="I1152">
        <v>114.80999799999999</v>
      </c>
      <c r="J1152">
        <v>299.63000499999998</v>
      </c>
      <c r="K1152">
        <v>64.059997999999993</v>
      </c>
      <c r="L1152">
        <v>97.169998000000007</v>
      </c>
      <c r="M1152">
        <v>84.669998000000007</v>
      </c>
      <c r="N1152">
        <v>4072.43</v>
      </c>
      <c r="O1152">
        <f t="shared" si="103"/>
        <v>2022</v>
      </c>
      <c r="P1152">
        <f t="shared" si="104"/>
        <v>7</v>
      </c>
      <c r="Q1152">
        <f t="shared" si="105"/>
        <v>28</v>
      </c>
    </row>
    <row r="1153" spans="1:30" hidden="1" x14ac:dyDescent="0.3">
      <c r="A1153" s="1">
        <v>44771</v>
      </c>
      <c r="B1153">
        <v>162.509995</v>
      </c>
      <c r="C1153">
        <v>300.60000600000001</v>
      </c>
      <c r="D1153">
        <v>96.93</v>
      </c>
      <c r="E1153">
        <v>132.050003</v>
      </c>
      <c r="F1153">
        <v>33.810001</v>
      </c>
      <c r="G1153">
        <v>106.099998</v>
      </c>
      <c r="H1153">
        <v>134.949997</v>
      </c>
      <c r="I1153">
        <v>115.360001</v>
      </c>
      <c r="J1153">
        <v>300.94000199999999</v>
      </c>
      <c r="K1153">
        <v>64.169998000000007</v>
      </c>
      <c r="L1153">
        <v>97.150002000000001</v>
      </c>
      <c r="M1153">
        <v>84.779999000000004</v>
      </c>
      <c r="N1153">
        <v>4130.29</v>
      </c>
      <c r="O1153">
        <f t="shared" si="103"/>
        <v>2022</v>
      </c>
      <c r="P1153">
        <f t="shared" si="104"/>
        <v>7</v>
      </c>
      <c r="Q1153">
        <f t="shared" si="105"/>
        <v>29</v>
      </c>
    </row>
    <row r="1154" spans="1:30" x14ac:dyDescent="0.3">
      <c r="A1154" s="1">
        <v>44774</v>
      </c>
      <c r="B1154">
        <v>161.509995</v>
      </c>
      <c r="C1154">
        <v>295.85998499999999</v>
      </c>
      <c r="D1154">
        <v>94.480002999999996</v>
      </c>
      <c r="E1154">
        <v>132.53999300000001</v>
      </c>
      <c r="F1154">
        <v>33.709999000000003</v>
      </c>
      <c r="G1154">
        <v>106.220001</v>
      </c>
      <c r="H1154">
        <v>135.38999899999999</v>
      </c>
      <c r="I1154">
        <v>114.209999</v>
      </c>
      <c r="J1154">
        <v>305.82000699999998</v>
      </c>
      <c r="K1154">
        <v>64.519997000000004</v>
      </c>
      <c r="L1154">
        <v>98.480002999999996</v>
      </c>
      <c r="M1154">
        <v>84.910004000000001</v>
      </c>
      <c r="N1154">
        <v>4118.63</v>
      </c>
      <c r="O1154">
        <f t="shared" si="103"/>
        <v>2022</v>
      </c>
      <c r="P1154">
        <f t="shared" si="104"/>
        <v>8</v>
      </c>
      <c r="Q1154">
        <f t="shared" si="105"/>
        <v>1</v>
      </c>
      <c r="R1154">
        <f>B1154</f>
        <v>161.509995</v>
      </c>
      <c r="S1154">
        <f t="shared" ref="S1154:AB1154" si="109">C1154</f>
        <v>295.85998499999999</v>
      </c>
      <c r="T1154">
        <f t="shared" si="109"/>
        <v>94.480002999999996</v>
      </c>
      <c r="U1154">
        <f t="shared" si="109"/>
        <v>132.53999300000001</v>
      </c>
      <c r="V1154">
        <f t="shared" si="109"/>
        <v>33.709999000000003</v>
      </c>
      <c r="W1154">
        <f t="shared" si="109"/>
        <v>106.220001</v>
      </c>
      <c r="X1154">
        <f t="shared" si="109"/>
        <v>135.38999899999999</v>
      </c>
      <c r="Y1154">
        <f t="shared" si="109"/>
        <v>114.209999</v>
      </c>
      <c r="Z1154">
        <f t="shared" si="109"/>
        <v>305.82000699999998</v>
      </c>
      <c r="AA1154">
        <f t="shared" si="109"/>
        <v>64.519997000000004</v>
      </c>
      <c r="AB1154">
        <f t="shared" si="109"/>
        <v>98.480002999999996</v>
      </c>
      <c r="AC1154">
        <f>M1154</f>
        <v>84.910004000000001</v>
      </c>
      <c r="AD1154">
        <f>N1154</f>
        <v>4118.63</v>
      </c>
    </row>
    <row r="1155" spans="1:30" hidden="1" x14ac:dyDescent="0.3">
      <c r="A1155" s="1">
        <v>44775</v>
      </c>
      <c r="B1155">
        <v>160.009995</v>
      </c>
      <c r="C1155">
        <v>292.17001299999998</v>
      </c>
      <c r="D1155">
        <v>94.07</v>
      </c>
      <c r="E1155">
        <v>132.679993</v>
      </c>
      <c r="F1155">
        <v>33.040000999999997</v>
      </c>
      <c r="G1155">
        <v>104.709999</v>
      </c>
      <c r="H1155">
        <v>134.16000399999999</v>
      </c>
      <c r="I1155">
        <v>112.43</v>
      </c>
      <c r="J1155">
        <v>300.709991</v>
      </c>
      <c r="K1155">
        <v>63.639999000000003</v>
      </c>
      <c r="L1155">
        <v>98.650002000000001</v>
      </c>
      <c r="M1155">
        <v>83.709998999999996</v>
      </c>
      <c r="N1155">
        <v>4091.19</v>
      </c>
      <c r="O1155">
        <f t="shared" ref="O1155:O1218" si="110">YEAR(A1155)</f>
        <v>2022</v>
      </c>
      <c r="P1155">
        <f t="shared" ref="P1155:P1218" si="111">MONTH(A1155)</f>
        <v>8</v>
      </c>
      <c r="Q1155">
        <f t="shared" ref="Q1155:Q1218" si="112">DAY(A1155)</f>
        <v>2</v>
      </c>
    </row>
    <row r="1156" spans="1:30" hidden="1" x14ac:dyDescent="0.3">
      <c r="A1156" s="1">
        <v>44776</v>
      </c>
      <c r="B1156">
        <v>166.13000500000001</v>
      </c>
      <c r="C1156">
        <v>294.959991</v>
      </c>
      <c r="D1156">
        <v>91.019997000000004</v>
      </c>
      <c r="E1156">
        <v>130.5</v>
      </c>
      <c r="F1156">
        <v>33.639999000000003</v>
      </c>
      <c r="G1156">
        <v>109.019997</v>
      </c>
      <c r="H1156">
        <v>139.520004</v>
      </c>
      <c r="I1156">
        <v>113.610001</v>
      </c>
      <c r="J1156">
        <v>306.36999500000002</v>
      </c>
      <c r="K1156">
        <v>63.919998</v>
      </c>
      <c r="L1156">
        <v>98.809997999999993</v>
      </c>
      <c r="M1156">
        <v>87.269997000000004</v>
      </c>
      <c r="N1156">
        <v>4155.17</v>
      </c>
      <c r="O1156">
        <f t="shared" si="110"/>
        <v>2022</v>
      </c>
      <c r="P1156">
        <f t="shared" si="111"/>
        <v>8</v>
      </c>
      <c r="Q1156">
        <f t="shared" si="112"/>
        <v>3</v>
      </c>
    </row>
    <row r="1157" spans="1:30" hidden="1" x14ac:dyDescent="0.3">
      <c r="A1157" s="1">
        <v>44777</v>
      </c>
      <c r="B1157">
        <v>165.80999800000001</v>
      </c>
      <c r="C1157">
        <v>292.91000400000001</v>
      </c>
      <c r="D1157">
        <v>87.190002000000007</v>
      </c>
      <c r="E1157">
        <v>125.57</v>
      </c>
      <c r="F1157">
        <v>33.400002000000001</v>
      </c>
      <c r="G1157">
        <v>108.120003</v>
      </c>
      <c r="H1157">
        <v>142.570007</v>
      </c>
      <c r="I1157">
        <v>112.360001</v>
      </c>
      <c r="J1157">
        <v>307.17001299999998</v>
      </c>
      <c r="K1157">
        <v>63.669998</v>
      </c>
      <c r="L1157">
        <v>98</v>
      </c>
      <c r="M1157">
        <v>86.879997000000003</v>
      </c>
      <c r="N1157">
        <v>4151.9399999999996</v>
      </c>
      <c r="O1157">
        <f t="shared" si="110"/>
        <v>2022</v>
      </c>
      <c r="P1157">
        <f t="shared" si="111"/>
        <v>8</v>
      </c>
      <c r="Q1157">
        <f t="shared" si="112"/>
        <v>4</v>
      </c>
    </row>
    <row r="1158" spans="1:30" hidden="1" x14ac:dyDescent="0.3">
      <c r="A1158" s="1">
        <v>44778</v>
      </c>
      <c r="B1158">
        <v>165.35000600000001</v>
      </c>
      <c r="C1158">
        <v>292.07000699999998</v>
      </c>
      <c r="D1158">
        <v>88.449996999999996</v>
      </c>
      <c r="E1158">
        <v>126.58000199999999</v>
      </c>
      <c r="F1158">
        <v>33.959999000000003</v>
      </c>
      <c r="G1158">
        <v>106.629997</v>
      </c>
      <c r="H1158">
        <v>140.800003</v>
      </c>
      <c r="I1158">
        <v>115.760002</v>
      </c>
      <c r="J1158">
        <v>309.69000199999999</v>
      </c>
      <c r="K1158">
        <v>63.380001</v>
      </c>
      <c r="L1158">
        <v>97.599997999999999</v>
      </c>
      <c r="M1158">
        <v>85.730002999999996</v>
      </c>
      <c r="N1158">
        <v>4145.1899999999996</v>
      </c>
      <c r="O1158">
        <f t="shared" si="110"/>
        <v>2022</v>
      </c>
      <c r="P1158">
        <f t="shared" si="111"/>
        <v>8</v>
      </c>
      <c r="Q1158">
        <f t="shared" si="112"/>
        <v>5</v>
      </c>
    </row>
    <row r="1159" spans="1:30" hidden="1" x14ac:dyDescent="0.3">
      <c r="A1159" s="1">
        <v>44781</v>
      </c>
      <c r="B1159">
        <v>164.86999499999999</v>
      </c>
      <c r="C1159">
        <v>292.33999599999999</v>
      </c>
      <c r="D1159">
        <v>88.949996999999996</v>
      </c>
      <c r="E1159">
        <v>127.610001</v>
      </c>
      <c r="F1159">
        <v>33.490001999999997</v>
      </c>
      <c r="G1159">
        <v>109.110001</v>
      </c>
      <c r="H1159">
        <v>139.41000399999999</v>
      </c>
      <c r="I1159">
        <v>114.349998</v>
      </c>
      <c r="J1159">
        <v>311.97000100000002</v>
      </c>
      <c r="K1159">
        <v>62.970001000000003</v>
      </c>
      <c r="L1159">
        <v>97.639999000000003</v>
      </c>
      <c r="M1159">
        <v>85.720000999999996</v>
      </c>
      <c r="N1159">
        <v>4140.0600000000004</v>
      </c>
      <c r="O1159">
        <f t="shared" si="110"/>
        <v>2022</v>
      </c>
      <c r="P1159">
        <f t="shared" si="111"/>
        <v>8</v>
      </c>
      <c r="Q1159">
        <f t="shared" si="112"/>
        <v>8</v>
      </c>
    </row>
    <row r="1160" spans="1:30" hidden="1" x14ac:dyDescent="0.3">
      <c r="A1160" s="1">
        <v>44782</v>
      </c>
      <c r="B1160">
        <v>164.91999799999999</v>
      </c>
      <c r="C1160">
        <v>292.76998900000001</v>
      </c>
      <c r="D1160">
        <v>90.589995999999999</v>
      </c>
      <c r="E1160">
        <v>128.86999499999999</v>
      </c>
      <c r="F1160">
        <v>33.919998</v>
      </c>
      <c r="G1160">
        <v>108.129997</v>
      </c>
      <c r="H1160">
        <v>137.83000200000001</v>
      </c>
      <c r="I1160">
        <v>115.379997</v>
      </c>
      <c r="J1160">
        <v>305.209991</v>
      </c>
      <c r="K1160">
        <v>63.049999</v>
      </c>
      <c r="L1160">
        <v>97.370002999999997</v>
      </c>
      <c r="M1160">
        <v>84.839995999999999</v>
      </c>
      <c r="N1160">
        <v>4122.47</v>
      </c>
      <c r="O1160">
        <f t="shared" si="110"/>
        <v>2022</v>
      </c>
      <c r="P1160">
        <f t="shared" si="111"/>
        <v>8</v>
      </c>
      <c r="Q1160">
        <f t="shared" si="112"/>
        <v>9</v>
      </c>
    </row>
    <row r="1161" spans="1:30" hidden="1" x14ac:dyDescent="0.3">
      <c r="A1161" s="1">
        <v>44783</v>
      </c>
      <c r="B1161">
        <v>169.240005</v>
      </c>
      <c r="C1161">
        <v>295.10998499999999</v>
      </c>
      <c r="D1161">
        <v>91.449996999999996</v>
      </c>
      <c r="E1161">
        <v>129.13999899999999</v>
      </c>
      <c r="F1161">
        <v>35.07</v>
      </c>
      <c r="G1161">
        <v>112.43</v>
      </c>
      <c r="H1161">
        <v>142.69000199999999</v>
      </c>
      <c r="I1161">
        <v>118.389999</v>
      </c>
      <c r="J1161">
        <v>311.57998700000002</v>
      </c>
      <c r="K1161">
        <v>63.650002000000001</v>
      </c>
      <c r="L1161">
        <v>98.129997000000003</v>
      </c>
      <c r="M1161">
        <v>86.489998</v>
      </c>
      <c r="N1161">
        <v>4210.24</v>
      </c>
      <c r="O1161">
        <f t="shared" si="110"/>
        <v>2022</v>
      </c>
      <c r="P1161">
        <f t="shared" si="111"/>
        <v>8</v>
      </c>
      <c r="Q1161">
        <f t="shared" si="112"/>
        <v>10</v>
      </c>
    </row>
    <row r="1162" spans="1:30" hidden="1" x14ac:dyDescent="0.3">
      <c r="A1162" s="1">
        <v>44784</v>
      </c>
      <c r="B1162">
        <v>168.490005</v>
      </c>
      <c r="C1162">
        <v>296.47000100000002</v>
      </c>
      <c r="D1162">
        <v>93.190002000000007</v>
      </c>
      <c r="E1162">
        <v>129.820007</v>
      </c>
      <c r="F1162">
        <v>35.909999999999997</v>
      </c>
      <c r="G1162">
        <v>117.69000200000001</v>
      </c>
      <c r="H1162">
        <v>140.63999899999999</v>
      </c>
      <c r="I1162">
        <v>120.139999</v>
      </c>
      <c r="J1162">
        <v>310.69000199999999</v>
      </c>
      <c r="K1162">
        <v>63.220001000000003</v>
      </c>
      <c r="L1162">
        <v>99.470000999999996</v>
      </c>
      <c r="M1162">
        <v>87.269997000000004</v>
      </c>
      <c r="N1162">
        <v>4207.2700000000004</v>
      </c>
      <c r="O1162">
        <f t="shared" si="110"/>
        <v>2022</v>
      </c>
      <c r="P1162">
        <f t="shared" si="111"/>
        <v>8</v>
      </c>
      <c r="Q1162">
        <f t="shared" si="112"/>
        <v>11</v>
      </c>
    </row>
    <row r="1163" spans="1:30" hidden="1" x14ac:dyDescent="0.3">
      <c r="A1163" s="1">
        <v>44785</v>
      </c>
      <c r="B1163">
        <v>172.10000600000001</v>
      </c>
      <c r="C1163">
        <v>301.54998799999998</v>
      </c>
      <c r="D1163">
        <v>94</v>
      </c>
      <c r="E1163">
        <v>132.220001</v>
      </c>
      <c r="F1163">
        <v>36.299999</v>
      </c>
      <c r="G1163">
        <v>121.57</v>
      </c>
      <c r="H1163">
        <v>143.550003</v>
      </c>
      <c r="I1163">
        <v>122.129997</v>
      </c>
      <c r="J1163">
        <v>314.89001500000001</v>
      </c>
      <c r="K1163">
        <v>63.700001</v>
      </c>
      <c r="L1163">
        <v>99.239998</v>
      </c>
      <c r="M1163">
        <v>88.309997999999993</v>
      </c>
      <c r="N1163">
        <v>4280.1499999999996</v>
      </c>
      <c r="O1163">
        <f t="shared" si="110"/>
        <v>2022</v>
      </c>
      <c r="P1163">
        <f t="shared" si="111"/>
        <v>8</v>
      </c>
      <c r="Q1163">
        <f t="shared" si="112"/>
        <v>12</v>
      </c>
    </row>
    <row r="1164" spans="1:30" hidden="1" x14ac:dyDescent="0.3">
      <c r="A1164" s="1">
        <v>44788</v>
      </c>
      <c r="B1164">
        <v>173.19000199999999</v>
      </c>
      <c r="C1164">
        <v>302.82000699999998</v>
      </c>
      <c r="D1164">
        <v>92.32</v>
      </c>
      <c r="E1164">
        <v>132.60000600000001</v>
      </c>
      <c r="F1164">
        <v>36.25</v>
      </c>
      <c r="G1164">
        <v>124.260002</v>
      </c>
      <c r="H1164">
        <v>143.179993</v>
      </c>
      <c r="I1164">
        <v>122.459999</v>
      </c>
      <c r="J1164">
        <v>314.60998499999999</v>
      </c>
      <c r="K1164">
        <v>64.5</v>
      </c>
      <c r="L1164">
        <v>101</v>
      </c>
      <c r="M1164">
        <v>89.160004000000001</v>
      </c>
      <c r="N1164">
        <v>4297.1400000000003</v>
      </c>
      <c r="O1164">
        <f t="shared" si="110"/>
        <v>2022</v>
      </c>
      <c r="P1164">
        <f t="shared" si="111"/>
        <v>8</v>
      </c>
      <c r="Q1164">
        <f t="shared" si="112"/>
        <v>15</v>
      </c>
    </row>
    <row r="1165" spans="1:30" hidden="1" x14ac:dyDescent="0.3">
      <c r="A1165" s="1">
        <v>44789</v>
      </c>
      <c r="B1165">
        <v>173.029999</v>
      </c>
      <c r="C1165">
        <v>306.64999399999999</v>
      </c>
      <c r="D1165">
        <v>91.459998999999996</v>
      </c>
      <c r="E1165">
        <v>139.36999499999999</v>
      </c>
      <c r="F1165">
        <v>36.639999000000003</v>
      </c>
      <c r="G1165">
        <v>124.959999</v>
      </c>
      <c r="H1165">
        <v>144.779999</v>
      </c>
      <c r="I1165">
        <v>123.629997</v>
      </c>
      <c r="J1165">
        <v>327.38000499999998</v>
      </c>
      <c r="K1165">
        <v>65.029999000000004</v>
      </c>
      <c r="L1165">
        <v>101.720001</v>
      </c>
      <c r="M1165">
        <v>89.400002000000001</v>
      </c>
      <c r="N1165">
        <v>4305.2</v>
      </c>
      <c r="O1165">
        <f t="shared" si="110"/>
        <v>2022</v>
      </c>
      <c r="P1165">
        <f t="shared" si="111"/>
        <v>8</v>
      </c>
      <c r="Q1165">
        <f t="shared" si="112"/>
        <v>16</v>
      </c>
    </row>
    <row r="1166" spans="1:30" hidden="1" x14ac:dyDescent="0.3">
      <c r="A1166" s="1">
        <v>44790</v>
      </c>
      <c r="B1166">
        <v>174.550003</v>
      </c>
      <c r="C1166">
        <v>304.26001000000002</v>
      </c>
      <c r="D1166">
        <v>92.199996999999996</v>
      </c>
      <c r="E1166">
        <v>139.520004</v>
      </c>
      <c r="F1166">
        <v>36.409999999999997</v>
      </c>
      <c r="G1166">
        <v>122.80999799999999</v>
      </c>
      <c r="H1166">
        <v>142.10000600000001</v>
      </c>
      <c r="I1166">
        <v>122.589996</v>
      </c>
      <c r="J1166">
        <v>325.76001000000002</v>
      </c>
      <c r="K1166">
        <v>64.879997000000003</v>
      </c>
      <c r="L1166">
        <v>101.16999800000001</v>
      </c>
      <c r="M1166">
        <v>88.349997999999999</v>
      </c>
      <c r="N1166">
        <v>4274.04</v>
      </c>
      <c r="O1166">
        <f t="shared" si="110"/>
        <v>2022</v>
      </c>
      <c r="P1166">
        <f t="shared" si="111"/>
        <v>8</v>
      </c>
      <c r="Q1166">
        <f t="shared" si="112"/>
        <v>17</v>
      </c>
    </row>
    <row r="1167" spans="1:30" hidden="1" x14ac:dyDescent="0.3">
      <c r="A1167" s="1">
        <v>44791</v>
      </c>
      <c r="B1167">
        <v>174.14999399999999</v>
      </c>
      <c r="C1167">
        <v>304.26998900000001</v>
      </c>
      <c r="D1167">
        <v>94.379997000000003</v>
      </c>
      <c r="E1167">
        <v>139.070007</v>
      </c>
      <c r="F1167">
        <v>36.279998999999997</v>
      </c>
      <c r="G1167">
        <v>122.66999800000001</v>
      </c>
      <c r="H1167">
        <v>142.300003</v>
      </c>
      <c r="I1167">
        <v>121.639999</v>
      </c>
      <c r="J1167">
        <v>325.209991</v>
      </c>
      <c r="K1167">
        <v>65.220000999999996</v>
      </c>
      <c r="L1167">
        <v>100.5</v>
      </c>
      <c r="M1167">
        <v>88.550003000000004</v>
      </c>
      <c r="N1167">
        <v>4283.74</v>
      </c>
      <c r="O1167">
        <f t="shared" si="110"/>
        <v>2022</v>
      </c>
      <c r="P1167">
        <f t="shared" si="111"/>
        <v>8</v>
      </c>
      <c r="Q1167">
        <f t="shared" si="112"/>
        <v>18</v>
      </c>
    </row>
    <row r="1168" spans="1:30" hidden="1" x14ac:dyDescent="0.3">
      <c r="A1168" s="1">
        <v>44792</v>
      </c>
      <c r="B1168">
        <v>171.520004</v>
      </c>
      <c r="C1168">
        <v>297.27999899999998</v>
      </c>
      <c r="D1168">
        <v>94.080001999999993</v>
      </c>
      <c r="E1168">
        <v>137.020004</v>
      </c>
      <c r="F1168">
        <v>35.479999999999997</v>
      </c>
      <c r="G1168">
        <v>120.139999</v>
      </c>
      <c r="H1168">
        <v>138.229996</v>
      </c>
      <c r="I1168">
        <v>118.629997</v>
      </c>
      <c r="J1168">
        <v>321.32000699999998</v>
      </c>
      <c r="K1168">
        <v>65.169998000000007</v>
      </c>
      <c r="L1168">
        <v>100.129997</v>
      </c>
      <c r="M1168">
        <v>86.919998000000007</v>
      </c>
      <c r="N1168">
        <v>4228.4799999999996</v>
      </c>
      <c r="O1168">
        <f t="shared" si="110"/>
        <v>2022</v>
      </c>
      <c r="P1168">
        <f t="shared" si="111"/>
        <v>8</v>
      </c>
      <c r="Q1168">
        <f t="shared" si="112"/>
        <v>19</v>
      </c>
    </row>
    <row r="1169" spans="1:30" hidden="1" x14ac:dyDescent="0.3">
      <c r="A1169" s="1">
        <v>44795</v>
      </c>
      <c r="B1169">
        <v>167.570007</v>
      </c>
      <c r="C1169">
        <v>288.69000199999999</v>
      </c>
      <c r="D1169">
        <v>94.010002</v>
      </c>
      <c r="E1169">
        <v>134.570007</v>
      </c>
      <c r="F1169">
        <v>34.720001000000003</v>
      </c>
      <c r="G1169">
        <v>115.94000200000001</v>
      </c>
      <c r="H1169">
        <v>133.220001</v>
      </c>
      <c r="I1169">
        <v>116.66999800000001</v>
      </c>
      <c r="J1169">
        <v>312.209991</v>
      </c>
      <c r="K1169">
        <v>64.199996999999996</v>
      </c>
      <c r="L1169">
        <v>98.290001000000004</v>
      </c>
      <c r="M1169">
        <v>84.949996999999996</v>
      </c>
      <c r="N1169">
        <v>4137.99</v>
      </c>
      <c r="O1169">
        <f t="shared" si="110"/>
        <v>2022</v>
      </c>
      <c r="P1169">
        <f t="shared" si="111"/>
        <v>8</v>
      </c>
      <c r="Q1169">
        <f t="shared" si="112"/>
        <v>22</v>
      </c>
    </row>
    <row r="1170" spans="1:30" hidden="1" x14ac:dyDescent="0.3">
      <c r="A1170" s="1">
        <v>44796</v>
      </c>
      <c r="B1170">
        <v>167.229996</v>
      </c>
      <c r="C1170">
        <v>289.64999399999999</v>
      </c>
      <c r="D1170">
        <v>98</v>
      </c>
      <c r="E1170">
        <v>134</v>
      </c>
      <c r="F1170">
        <v>34.409999999999997</v>
      </c>
      <c r="G1170">
        <v>114.860001</v>
      </c>
      <c r="H1170">
        <v>133.61999499999999</v>
      </c>
      <c r="I1170">
        <v>115.519997</v>
      </c>
      <c r="J1170">
        <v>306.89999399999999</v>
      </c>
      <c r="K1170">
        <v>64.269997000000004</v>
      </c>
      <c r="L1170">
        <v>97.800003000000004</v>
      </c>
      <c r="M1170">
        <v>84.690002000000007</v>
      </c>
      <c r="N1170">
        <v>4128.7299999999996</v>
      </c>
      <c r="O1170">
        <f t="shared" si="110"/>
        <v>2022</v>
      </c>
      <c r="P1170">
        <f t="shared" si="111"/>
        <v>8</v>
      </c>
      <c r="Q1170">
        <f t="shared" si="112"/>
        <v>23</v>
      </c>
    </row>
    <row r="1171" spans="1:30" hidden="1" x14ac:dyDescent="0.3">
      <c r="A1171" s="1">
        <v>44797</v>
      </c>
      <c r="B1171">
        <v>167.529999</v>
      </c>
      <c r="C1171">
        <v>293.51998900000001</v>
      </c>
      <c r="D1171">
        <v>98.580001999999993</v>
      </c>
      <c r="E1171">
        <v>134.970001</v>
      </c>
      <c r="F1171">
        <v>34.520000000000003</v>
      </c>
      <c r="G1171">
        <v>116.410004</v>
      </c>
      <c r="H1171">
        <v>133.800003</v>
      </c>
      <c r="I1171">
        <v>115.800003</v>
      </c>
      <c r="J1171">
        <v>308.10998499999999</v>
      </c>
      <c r="K1171">
        <v>64.360000999999997</v>
      </c>
      <c r="L1171">
        <v>97.639999000000003</v>
      </c>
      <c r="M1171">
        <v>86.050003000000004</v>
      </c>
      <c r="N1171">
        <v>4140.7700000000004</v>
      </c>
      <c r="O1171">
        <f t="shared" si="110"/>
        <v>2022</v>
      </c>
      <c r="P1171">
        <f t="shared" si="111"/>
        <v>8</v>
      </c>
      <c r="Q1171">
        <f t="shared" si="112"/>
        <v>24</v>
      </c>
    </row>
    <row r="1172" spans="1:30" hidden="1" x14ac:dyDescent="0.3">
      <c r="A1172" s="1">
        <v>44798</v>
      </c>
      <c r="B1172">
        <v>170.029999</v>
      </c>
      <c r="C1172">
        <v>298.13000499999998</v>
      </c>
      <c r="D1172">
        <v>99.089995999999999</v>
      </c>
      <c r="E1172">
        <v>135.86999499999999</v>
      </c>
      <c r="F1172">
        <v>35.139999000000003</v>
      </c>
      <c r="G1172">
        <v>117.459999</v>
      </c>
      <c r="H1172">
        <v>137.279999</v>
      </c>
      <c r="I1172">
        <v>118.550003</v>
      </c>
      <c r="J1172">
        <v>309.77999899999998</v>
      </c>
      <c r="K1172">
        <v>64.669998000000007</v>
      </c>
      <c r="L1172">
        <v>98.190002000000007</v>
      </c>
      <c r="M1172">
        <v>87.389999000000003</v>
      </c>
      <c r="N1172">
        <v>4199.12</v>
      </c>
      <c r="O1172">
        <f t="shared" si="110"/>
        <v>2022</v>
      </c>
      <c r="P1172">
        <f t="shared" si="111"/>
        <v>8</v>
      </c>
      <c r="Q1172">
        <f t="shared" si="112"/>
        <v>25</v>
      </c>
    </row>
    <row r="1173" spans="1:30" hidden="1" x14ac:dyDescent="0.3">
      <c r="A1173" s="1">
        <v>44799</v>
      </c>
      <c r="B1173">
        <v>163.61999499999999</v>
      </c>
      <c r="C1173">
        <v>289.959991</v>
      </c>
      <c r="D1173">
        <v>97.870002999999997</v>
      </c>
      <c r="E1173">
        <v>131.60000600000001</v>
      </c>
      <c r="F1173">
        <v>34.029998999999997</v>
      </c>
      <c r="G1173">
        <v>114.07</v>
      </c>
      <c r="H1173">
        <v>130.75</v>
      </c>
      <c r="I1173">
        <v>114.66999800000001</v>
      </c>
      <c r="J1173">
        <v>298.10000600000001</v>
      </c>
      <c r="K1173">
        <v>63.110000999999997</v>
      </c>
      <c r="L1173">
        <v>96.550003000000004</v>
      </c>
      <c r="M1173">
        <v>84.059997999999993</v>
      </c>
      <c r="N1173">
        <v>4057.66</v>
      </c>
      <c r="O1173">
        <f t="shared" si="110"/>
        <v>2022</v>
      </c>
      <c r="P1173">
        <f t="shared" si="111"/>
        <v>8</v>
      </c>
      <c r="Q1173">
        <f t="shared" si="112"/>
        <v>26</v>
      </c>
    </row>
    <row r="1174" spans="1:30" hidden="1" x14ac:dyDescent="0.3">
      <c r="A1174" s="1">
        <v>44802</v>
      </c>
      <c r="B1174">
        <v>161.38000500000001</v>
      </c>
      <c r="C1174">
        <v>287.45001200000002</v>
      </c>
      <c r="D1174">
        <v>100.120003</v>
      </c>
      <c r="E1174">
        <v>132.88000500000001</v>
      </c>
      <c r="F1174">
        <v>33.900002000000001</v>
      </c>
      <c r="G1174">
        <v>113.529999</v>
      </c>
      <c r="H1174">
        <v>129.78999300000001</v>
      </c>
      <c r="I1174">
        <v>114.389999</v>
      </c>
      <c r="J1174">
        <v>296.32000699999998</v>
      </c>
      <c r="K1174">
        <v>62.73</v>
      </c>
      <c r="L1174">
        <v>96.239998</v>
      </c>
      <c r="M1174">
        <v>84.120002999999997</v>
      </c>
      <c r="N1174">
        <v>4030.61</v>
      </c>
      <c r="O1174">
        <f t="shared" si="110"/>
        <v>2022</v>
      </c>
      <c r="P1174">
        <f t="shared" si="111"/>
        <v>8</v>
      </c>
      <c r="Q1174">
        <f t="shared" si="112"/>
        <v>29</v>
      </c>
    </row>
    <row r="1175" spans="1:30" hidden="1" x14ac:dyDescent="0.3">
      <c r="A1175" s="1">
        <v>44803</v>
      </c>
      <c r="B1175">
        <v>158.91000399999999</v>
      </c>
      <c r="C1175">
        <v>285.42001299999998</v>
      </c>
      <c r="D1175">
        <v>96.309997999999993</v>
      </c>
      <c r="E1175">
        <v>132.479996</v>
      </c>
      <c r="F1175">
        <v>34.090000000000003</v>
      </c>
      <c r="G1175">
        <v>112.43</v>
      </c>
      <c r="H1175">
        <v>128.729996</v>
      </c>
      <c r="I1175">
        <v>114.410004</v>
      </c>
      <c r="J1175">
        <v>293.10000600000001</v>
      </c>
      <c r="K1175">
        <v>62.150002000000001</v>
      </c>
      <c r="L1175">
        <v>95.489998</v>
      </c>
      <c r="M1175">
        <v>83.410004000000001</v>
      </c>
      <c r="N1175">
        <v>3986.16</v>
      </c>
      <c r="O1175">
        <f t="shared" si="110"/>
        <v>2022</v>
      </c>
      <c r="P1175">
        <f t="shared" si="111"/>
        <v>8</v>
      </c>
      <c r="Q1175">
        <f t="shared" si="112"/>
        <v>30</v>
      </c>
    </row>
    <row r="1176" spans="1:30" hidden="1" x14ac:dyDescent="0.3">
      <c r="A1176" s="1">
        <v>44804</v>
      </c>
      <c r="B1176">
        <v>157.220001</v>
      </c>
      <c r="C1176">
        <v>280.79998799999998</v>
      </c>
      <c r="D1176">
        <v>95.589995999999999</v>
      </c>
      <c r="E1176">
        <v>132.550003</v>
      </c>
      <c r="F1176">
        <v>33.610000999999997</v>
      </c>
      <c r="G1176">
        <v>112.08000199999999</v>
      </c>
      <c r="H1176">
        <v>126.769997</v>
      </c>
      <c r="I1176">
        <v>113.730003</v>
      </c>
      <c r="J1176">
        <v>288.42001299999998</v>
      </c>
      <c r="K1176">
        <v>61.709999000000003</v>
      </c>
      <c r="L1176">
        <v>95.489998</v>
      </c>
      <c r="M1176">
        <v>84.07</v>
      </c>
      <c r="N1176">
        <v>3955</v>
      </c>
      <c r="O1176">
        <f t="shared" si="110"/>
        <v>2022</v>
      </c>
      <c r="P1176">
        <f t="shared" si="111"/>
        <v>8</v>
      </c>
      <c r="Q1176">
        <f t="shared" si="112"/>
        <v>31</v>
      </c>
    </row>
    <row r="1177" spans="1:30" x14ac:dyDescent="0.3">
      <c r="A1177" s="1">
        <v>44805</v>
      </c>
      <c r="B1177">
        <v>157.96000699999999</v>
      </c>
      <c r="C1177">
        <v>282.42999300000002</v>
      </c>
      <c r="D1177">
        <v>93.870002999999997</v>
      </c>
      <c r="E1177">
        <v>134.479996</v>
      </c>
      <c r="F1177">
        <v>33.470001000000003</v>
      </c>
      <c r="G1177">
        <v>112.529999</v>
      </c>
      <c r="H1177">
        <v>127.82</v>
      </c>
      <c r="I1177">
        <v>114.510002</v>
      </c>
      <c r="J1177">
        <v>293.36999500000002</v>
      </c>
      <c r="K1177">
        <v>62</v>
      </c>
      <c r="L1177">
        <v>96.480002999999996</v>
      </c>
      <c r="M1177">
        <v>85.400002000000001</v>
      </c>
      <c r="N1177">
        <v>3966.85</v>
      </c>
      <c r="O1177">
        <f t="shared" si="110"/>
        <v>2022</v>
      </c>
      <c r="P1177">
        <f t="shared" si="111"/>
        <v>9</v>
      </c>
      <c r="Q1177">
        <f t="shared" si="112"/>
        <v>1</v>
      </c>
      <c r="R1177">
        <f>B1177</f>
        <v>157.96000699999999</v>
      </c>
      <c r="S1177">
        <f t="shared" ref="S1177:AB1177" si="113">C1177</f>
        <v>282.42999300000002</v>
      </c>
      <c r="T1177">
        <f t="shared" si="113"/>
        <v>93.870002999999997</v>
      </c>
      <c r="U1177">
        <f t="shared" si="113"/>
        <v>134.479996</v>
      </c>
      <c r="V1177">
        <f t="shared" si="113"/>
        <v>33.470001000000003</v>
      </c>
      <c r="W1177">
        <f t="shared" si="113"/>
        <v>112.529999</v>
      </c>
      <c r="X1177">
        <f t="shared" si="113"/>
        <v>127.82</v>
      </c>
      <c r="Y1177">
        <f t="shared" si="113"/>
        <v>114.510002</v>
      </c>
      <c r="Z1177">
        <f t="shared" si="113"/>
        <v>293.36999500000002</v>
      </c>
      <c r="AA1177">
        <f t="shared" si="113"/>
        <v>62</v>
      </c>
      <c r="AB1177">
        <f t="shared" si="113"/>
        <v>96.480002999999996</v>
      </c>
      <c r="AC1177">
        <f>M1177</f>
        <v>85.400002000000001</v>
      </c>
      <c r="AD1177">
        <f>N1177</f>
        <v>3966.85</v>
      </c>
    </row>
    <row r="1178" spans="1:30" hidden="1" x14ac:dyDescent="0.3">
      <c r="A1178" s="1">
        <v>44806</v>
      </c>
      <c r="B1178">
        <v>155.80999800000001</v>
      </c>
      <c r="C1178">
        <v>277.67001299999998</v>
      </c>
      <c r="D1178">
        <v>95.589995999999999</v>
      </c>
      <c r="E1178">
        <v>133</v>
      </c>
      <c r="F1178">
        <v>33.43</v>
      </c>
      <c r="G1178">
        <v>111.199997</v>
      </c>
      <c r="H1178">
        <v>127.510002</v>
      </c>
      <c r="I1178">
        <v>113.709999</v>
      </c>
      <c r="J1178">
        <v>291.89999399999999</v>
      </c>
      <c r="K1178">
        <v>61.150002000000001</v>
      </c>
      <c r="L1178">
        <v>94.529999000000004</v>
      </c>
      <c r="M1178">
        <v>82.940002000000007</v>
      </c>
      <c r="N1178">
        <v>3924.26</v>
      </c>
      <c r="O1178">
        <f t="shared" si="110"/>
        <v>2022</v>
      </c>
      <c r="P1178">
        <f t="shared" si="111"/>
        <v>9</v>
      </c>
      <c r="Q1178">
        <f t="shared" si="112"/>
        <v>2</v>
      </c>
    </row>
    <row r="1179" spans="1:30" hidden="1" x14ac:dyDescent="0.3">
      <c r="A1179" s="1">
        <v>44810</v>
      </c>
      <c r="B1179">
        <v>154.529999</v>
      </c>
      <c r="C1179">
        <v>276.58999599999999</v>
      </c>
      <c r="D1179">
        <v>94.949996999999996</v>
      </c>
      <c r="E1179">
        <v>132.33999600000001</v>
      </c>
      <c r="F1179">
        <v>33.060001</v>
      </c>
      <c r="G1179">
        <v>110.089996</v>
      </c>
      <c r="H1179">
        <v>126.110001</v>
      </c>
      <c r="I1179">
        <v>113.739998</v>
      </c>
      <c r="J1179">
        <v>289.540009</v>
      </c>
      <c r="K1179">
        <v>61.18</v>
      </c>
      <c r="L1179">
        <v>94.099997999999999</v>
      </c>
      <c r="M1179">
        <v>84.519997000000004</v>
      </c>
      <c r="N1179">
        <v>3908.19</v>
      </c>
      <c r="O1179">
        <f t="shared" si="110"/>
        <v>2022</v>
      </c>
      <c r="P1179">
        <f t="shared" si="111"/>
        <v>9</v>
      </c>
      <c r="Q1179">
        <f t="shared" si="112"/>
        <v>6</v>
      </c>
    </row>
    <row r="1180" spans="1:30" hidden="1" x14ac:dyDescent="0.3">
      <c r="A1180" s="1">
        <v>44811</v>
      </c>
      <c r="B1180">
        <v>155.96000699999999</v>
      </c>
      <c r="C1180">
        <v>281.040009</v>
      </c>
      <c r="D1180">
        <v>94.139999000000003</v>
      </c>
      <c r="E1180">
        <v>135.740005</v>
      </c>
      <c r="F1180">
        <v>33.57</v>
      </c>
      <c r="G1180">
        <v>112.69000200000001</v>
      </c>
      <c r="H1180">
        <v>129.479996</v>
      </c>
      <c r="I1180">
        <v>115.900002</v>
      </c>
      <c r="J1180">
        <v>297.47000100000002</v>
      </c>
      <c r="K1180">
        <v>62.310001</v>
      </c>
      <c r="L1180">
        <v>94.610000999999997</v>
      </c>
      <c r="M1180">
        <v>88.309997999999993</v>
      </c>
      <c r="N1180">
        <v>3979.87</v>
      </c>
      <c r="O1180">
        <f t="shared" si="110"/>
        <v>2022</v>
      </c>
      <c r="P1180">
        <f t="shared" si="111"/>
        <v>9</v>
      </c>
      <c r="Q1180">
        <f t="shared" si="112"/>
        <v>7</v>
      </c>
    </row>
    <row r="1181" spans="1:30" hidden="1" x14ac:dyDescent="0.3">
      <c r="A1181" s="1">
        <v>44812</v>
      </c>
      <c r="B1181">
        <v>154.46000699999999</v>
      </c>
      <c r="C1181">
        <v>283.33999599999999</v>
      </c>
      <c r="D1181">
        <v>94.910004000000001</v>
      </c>
      <c r="E1181">
        <v>136.429993</v>
      </c>
      <c r="F1181">
        <v>34.650002000000001</v>
      </c>
      <c r="G1181">
        <v>112.33000199999999</v>
      </c>
      <c r="H1181">
        <v>129.820007</v>
      </c>
      <c r="I1181">
        <v>118.599998</v>
      </c>
      <c r="J1181">
        <v>299.89999399999999</v>
      </c>
      <c r="K1181">
        <v>62.119999</v>
      </c>
      <c r="L1181">
        <v>95.620002999999997</v>
      </c>
      <c r="M1181">
        <v>89.459998999999996</v>
      </c>
      <c r="N1181">
        <v>4006.18</v>
      </c>
      <c r="O1181">
        <f t="shared" si="110"/>
        <v>2022</v>
      </c>
      <c r="P1181">
        <f t="shared" si="111"/>
        <v>9</v>
      </c>
      <c r="Q1181">
        <f t="shared" si="112"/>
        <v>8</v>
      </c>
    </row>
    <row r="1182" spans="1:30" hidden="1" x14ac:dyDescent="0.3">
      <c r="A1182" s="1">
        <v>44813</v>
      </c>
      <c r="B1182">
        <v>157.36999499999999</v>
      </c>
      <c r="C1182">
        <v>285.76998900000001</v>
      </c>
      <c r="D1182">
        <v>96.5</v>
      </c>
      <c r="E1182">
        <v>136.83999600000001</v>
      </c>
      <c r="F1182">
        <v>34.939999</v>
      </c>
      <c r="G1182">
        <v>115.18</v>
      </c>
      <c r="H1182">
        <v>133.270004</v>
      </c>
      <c r="I1182">
        <v>119.16999800000001</v>
      </c>
      <c r="J1182">
        <v>299.76998900000001</v>
      </c>
      <c r="K1182">
        <v>62.32</v>
      </c>
      <c r="L1182">
        <v>97.059997999999993</v>
      </c>
      <c r="M1182">
        <v>88.690002000000007</v>
      </c>
      <c r="N1182">
        <v>4067.36</v>
      </c>
      <c r="O1182">
        <f t="shared" si="110"/>
        <v>2022</v>
      </c>
      <c r="P1182">
        <f t="shared" si="111"/>
        <v>9</v>
      </c>
      <c r="Q1182">
        <f t="shared" si="112"/>
        <v>9</v>
      </c>
    </row>
    <row r="1183" spans="1:30" hidden="1" x14ac:dyDescent="0.3">
      <c r="A1183" s="1">
        <v>44816</v>
      </c>
      <c r="B1183">
        <v>163.429993</v>
      </c>
      <c r="C1183">
        <v>288.51001000000002</v>
      </c>
      <c r="D1183">
        <v>97.610000999999997</v>
      </c>
      <c r="E1183">
        <v>138.070007</v>
      </c>
      <c r="F1183">
        <v>35.270000000000003</v>
      </c>
      <c r="G1183">
        <v>116.389999</v>
      </c>
      <c r="H1183">
        <v>136.449997</v>
      </c>
      <c r="I1183">
        <v>120.58000199999999</v>
      </c>
      <c r="J1183">
        <v>297.540009</v>
      </c>
      <c r="K1183">
        <v>62.5</v>
      </c>
      <c r="L1183">
        <v>97.660004000000001</v>
      </c>
      <c r="M1183">
        <v>89.07</v>
      </c>
      <c r="N1183">
        <v>4110.41</v>
      </c>
      <c r="O1183">
        <f t="shared" si="110"/>
        <v>2022</v>
      </c>
      <c r="P1183">
        <f t="shared" si="111"/>
        <v>9</v>
      </c>
      <c r="Q1183">
        <f t="shared" si="112"/>
        <v>12</v>
      </c>
    </row>
    <row r="1184" spans="1:30" hidden="1" x14ac:dyDescent="0.3">
      <c r="A1184" s="1">
        <v>44817</v>
      </c>
      <c r="B1184">
        <v>153.83999600000001</v>
      </c>
      <c r="C1184">
        <v>278.290009</v>
      </c>
      <c r="D1184">
        <v>95.330001999999993</v>
      </c>
      <c r="E1184">
        <v>135.220001</v>
      </c>
      <c r="F1184">
        <v>34</v>
      </c>
      <c r="G1184">
        <v>111.760002</v>
      </c>
      <c r="H1184">
        <v>126.82</v>
      </c>
      <c r="I1184">
        <v>116.389999</v>
      </c>
      <c r="J1184">
        <v>277.92999300000002</v>
      </c>
      <c r="K1184">
        <v>60.470001000000003</v>
      </c>
      <c r="L1184">
        <v>94.019997000000004</v>
      </c>
      <c r="M1184">
        <v>87.839995999999999</v>
      </c>
      <c r="N1184">
        <v>3932.69</v>
      </c>
      <c r="O1184">
        <f t="shared" si="110"/>
        <v>2022</v>
      </c>
      <c r="P1184">
        <f t="shared" si="111"/>
        <v>9</v>
      </c>
      <c r="Q1184">
        <f t="shared" si="112"/>
        <v>13</v>
      </c>
    </row>
    <row r="1185" spans="1:30" hidden="1" x14ac:dyDescent="0.3">
      <c r="A1185" s="1">
        <v>44818</v>
      </c>
      <c r="B1185">
        <v>155.30999800000001</v>
      </c>
      <c r="C1185">
        <v>278.42001299999998</v>
      </c>
      <c r="D1185">
        <v>97.669998000000007</v>
      </c>
      <c r="E1185">
        <v>134.91999799999999</v>
      </c>
      <c r="F1185">
        <v>33.869999</v>
      </c>
      <c r="G1185">
        <v>112.5</v>
      </c>
      <c r="H1185">
        <v>128.550003</v>
      </c>
      <c r="I1185">
        <v>116.120003</v>
      </c>
      <c r="J1185">
        <v>276.33999599999999</v>
      </c>
      <c r="K1185">
        <v>60.790000999999997</v>
      </c>
      <c r="L1185">
        <v>93.699996999999996</v>
      </c>
      <c r="M1185">
        <v>92.699996999999996</v>
      </c>
      <c r="N1185">
        <v>3946.01</v>
      </c>
      <c r="O1185">
        <f t="shared" si="110"/>
        <v>2022</v>
      </c>
      <c r="P1185">
        <f t="shared" si="111"/>
        <v>9</v>
      </c>
      <c r="Q1185">
        <f t="shared" si="112"/>
        <v>14</v>
      </c>
    </row>
    <row r="1186" spans="1:30" hidden="1" x14ac:dyDescent="0.3">
      <c r="A1186" s="1">
        <v>44819</v>
      </c>
      <c r="B1186">
        <v>152.36999499999999</v>
      </c>
      <c r="C1186">
        <v>276.70001200000002</v>
      </c>
      <c r="D1186">
        <v>94.830001999999993</v>
      </c>
      <c r="E1186">
        <v>133.470001</v>
      </c>
      <c r="F1186">
        <v>34.509998000000003</v>
      </c>
      <c r="G1186">
        <v>110.769997</v>
      </c>
      <c r="H1186">
        <v>126.279999</v>
      </c>
      <c r="I1186">
        <v>117.870003</v>
      </c>
      <c r="J1186">
        <v>271.540009</v>
      </c>
      <c r="K1186">
        <v>59.529998999999997</v>
      </c>
      <c r="L1186">
        <v>94.040001000000004</v>
      </c>
      <c r="M1186">
        <v>92.220000999999996</v>
      </c>
      <c r="N1186">
        <v>3901.35</v>
      </c>
      <c r="O1186">
        <f t="shared" si="110"/>
        <v>2022</v>
      </c>
      <c r="P1186">
        <f t="shared" si="111"/>
        <v>9</v>
      </c>
      <c r="Q1186">
        <f t="shared" si="112"/>
        <v>15</v>
      </c>
    </row>
    <row r="1187" spans="1:30" hidden="1" x14ac:dyDescent="0.3">
      <c r="A1187" s="1">
        <v>44820</v>
      </c>
      <c r="B1187">
        <v>150.699997</v>
      </c>
      <c r="C1187">
        <v>274.80999800000001</v>
      </c>
      <c r="D1187">
        <v>93.209998999999996</v>
      </c>
      <c r="E1187">
        <v>133.19000199999999</v>
      </c>
      <c r="F1187">
        <v>34.119999</v>
      </c>
      <c r="G1187">
        <v>108.25</v>
      </c>
      <c r="H1187">
        <v>123.529999</v>
      </c>
      <c r="I1187">
        <v>117.08000199999999</v>
      </c>
      <c r="J1187">
        <v>275.97000100000002</v>
      </c>
      <c r="K1187">
        <v>59.540000999999997</v>
      </c>
      <c r="L1187">
        <v>95.559997999999993</v>
      </c>
      <c r="M1187">
        <v>91.309997999999993</v>
      </c>
      <c r="N1187">
        <v>3873.33</v>
      </c>
      <c r="O1187">
        <f t="shared" si="110"/>
        <v>2022</v>
      </c>
      <c r="P1187">
        <f t="shared" si="111"/>
        <v>9</v>
      </c>
      <c r="Q1187">
        <f t="shared" si="112"/>
        <v>16</v>
      </c>
    </row>
    <row r="1188" spans="1:30" hidden="1" x14ac:dyDescent="0.3">
      <c r="A1188" s="1">
        <v>44823</v>
      </c>
      <c r="B1188">
        <v>154.479996</v>
      </c>
      <c r="C1188">
        <v>278.95001200000002</v>
      </c>
      <c r="D1188">
        <v>93.199996999999996</v>
      </c>
      <c r="E1188">
        <v>134.33000200000001</v>
      </c>
      <c r="F1188">
        <v>34.689999</v>
      </c>
      <c r="G1188">
        <v>109.16999800000001</v>
      </c>
      <c r="H1188">
        <v>124.660004</v>
      </c>
      <c r="I1188">
        <v>118.160004</v>
      </c>
      <c r="J1188">
        <v>280.42001299999998</v>
      </c>
      <c r="K1188">
        <v>59.990001999999997</v>
      </c>
      <c r="L1188">
        <v>95.919998000000007</v>
      </c>
      <c r="M1188">
        <v>92.139999000000003</v>
      </c>
      <c r="N1188">
        <v>3899.89</v>
      </c>
      <c r="O1188">
        <f t="shared" si="110"/>
        <v>2022</v>
      </c>
      <c r="P1188">
        <f t="shared" si="111"/>
        <v>9</v>
      </c>
      <c r="Q1188">
        <f t="shared" si="112"/>
        <v>19</v>
      </c>
    </row>
    <row r="1189" spans="1:30" hidden="1" x14ac:dyDescent="0.3">
      <c r="A1189" s="1">
        <v>44824</v>
      </c>
      <c r="B1189">
        <v>156.89999399999999</v>
      </c>
      <c r="C1189">
        <v>277.13000499999998</v>
      </c>
      <c r="D1189">
        <v>92.440002000000007</v>
      </c>
      <c r="E1189">
        <v>133.550003</v>
      </c>
      <c r="F1189">
        <v>34.169998</v>
      </c>
      <c r="G1189">
        <v>107.57</v>
      </c>
      <c r="H1189">
        <v>122.19000200000001</v>
      </c>
      <c r="I1189">
        <v>115.83000199999999</v>
      </c>
      <c r="J1189">
        <v>274.17001299999998</v>
      </c>
      <c r="K1189">
        <v>59.900002000000001</v>
      </c>
      <c r="L1189">
        <v>96.010002</v>
      </c>
      <c r="M1189">
        <v>90.790001000000004</v>
      </c>
      <c r="N1189">
        <v>3855.93</v>
      </c>
      <c r="O1189">
        <f t="shared" si="110"/>
        <v>2022</v>
      </c>
      <c r="P1189">
        <f t="shared" si="111"/>
        <v>9</v>
      </c>
      <c r="Q1189">
        <f t="shared" si="112"/>
        <v>20</v>
      </c>
    </row>
    <row r="1190" spans="1:30" hidden="1" x14ac:dyDescent="0.3">
      <c r="A1190" s="1">
        <v>44825</v>
      </c>
      <c r="B1190">
        <v>153.720001</v>
      </c>
      <c r="C1190">
        <v>270.73998999999998</v>
      </c>
      <c r="D1190">
        <v>90.949996999999996</v>
      </c>
      <c r="E1190">
        <v>134.770004</v>
      </c>
      <c r="F1190">
        <v>33.150002000000001</v>
      </c>
      <c r="G1190">
        <v>104.489998</v>
      </c>
      <c r="H1190">
        <v>118.540001</v>
      </c>
      <c r="I1190">
        <v>112.489998</v>
      </c>
      <c r="J1190">
        <v>271.57000699999998</v>
      </c>
      <c r="K1190">
        <v>59.400002000000001</v>
      </c>
      <c r="L1190">
        <v>96.419998000000007</v>
      </c>
      <c r="M1190">
        <v>88.599997999999999</v>
      </c>
      <c r="N1190">
        <v>3789.93</v>
      </c>
      <c r="O1190">
        <f t="shared" si="110"/>
        <v>2022</v>
      </c>
      <c r="P1190">
        <f t="shared" si="111"/>
        <v>9</v>
      </c>
      <c r="Q1190">
        <f t="shared" si="112"/>
        <v>21</v>
      </c>
    </row>
    <row r="1191" spans="1:30" hidden="1" x14ac:dyDescent="0.3">
      <c r="A1191" s="1">
        <v>44826</v>
      </c>
      <c r="B1191">
        <v>152.740005</v>
      </c>
      <c r="C1191">
        <v>268.51001000000002</v>
      </c>
      <c r="D1191">
        <v>90.57</v>
      </c>
      <c r="E1191">
        <v>133.38999899999999</v>
      </c>
      <c r="F1191">
        <v>32.5</v>
      </c>
      <c r="G1191">
        <v>102.160004</v>
      </c>
      <c r="H1191">
        <v>117.30999799999999</v>
      </c>
      <c r="I1191">
        <v>111.209999</v>
      </c>
      <c r="J1191">
        <v>269.14001500000001</v>
      </c>
      <c r="K1191">
        <v>59.259998000000003</v>
      </c>
      <c r="L1191">
        <v>95.790001000000004</v>
      </c>
      <c r="M1191">
        <v>84.699996999999996</v>
      </c>
      <c r="N1191">
        <v>3757.99</v>
      </c>
      <c r="O1191">
        <f t="shared" si="110"/>
        <v>2022</v>
      </c>
      <c r="P1191">
        <f t="shared" si="111"/>
        <v>9</v>
      </c>
      <c r="Q1191">
        <f t="shared" si="112"/>
        <v>22</v>
      </c>
    </row>
    <row r="1192" spans="1:30" hidden="1" x14ac:dyDescent="0.3">
      <c r="A1192" s="1">
        <v>44827</v>
      </c>
      <c r="B1192">
        <v>150.429993</v>
      </c>
      <c r="C1192">
        <v>267.76998900000001</v>
      </c>
      <c r="D1192">
        <v>85.75</v>
      </c>
      <c r="E1192">
        <v>130.05999800000001</v>
      </c>
      <c r="F1192">
        <v>31.73</v>
      </c>
      <c r="G1192">
        <v>99.5</v>
      </c>
      <c r="H1192">
        <v>113.779999</v>
      </c>
      <c r="I1192">
        <v>109.139999</v>
      </c>
      <c r="J1192">
        <v>270.94000199999999</v>
      </c>
      <c r="K1192">
        <v>58.599997999999999</v>
      </c>
      <c r="L1192">
        <v>91.790001000000004</v>
      </c>
      <c r="M1192">
        <v>84.169998000000007</v>
      </c>
      <c r="N1192">
        <v>3693.23</v>
      </c>
      <c r="O1192">
        <f t="shared" si="110"/>
        <v>2022</v>
      </c>
      <c r="P1192">
        <f t="shared" si="111"/>
        <v>9</v>
      </c>
      <c r="Q1192">
        <f t="shared" si="112"/>
        <v>23</v>
      </c>
    </row>
    <row r="1193" spans="1:30" hidden="1" x14ac:dyDescent="0.3">
      <c r="A1193" s="1">
        <v>44830</v>
      </c>
      <c r="B1193">
        <v>150.770004</v>
      </c>
      <c r="C1193">
        <v>264.32000699999998</v>
      </c>
      <c r="D1193">
        <v>83.980002999999996</v>
      </c>
      <c r="E1193">
        <v>131.30999800000001</v>
      </c>
      <c r="F1193">
        <v>31.030000999999999</v>
      </c>
      <c r="G1193">
        <v>98.120002999999997</v>
      </c>
      <c r="H1193">
        <v>115.150002</v>
      </c>
      <c r="I1193">
        <v>106.790001</v>
      </c>
      <c r="J1193">
        <v>266.57998700000002</v>
      </c>
      <c r="K1193">
        <v>57.869999</v>
      </c>
      <c r="L1193">
        <v>90.169998000000007</v>
      </c>
      <c r="M1193">
        <v>84.809997999999993</v>
      </c>
      <c r="N1193">
        <v>3655.04</v>
      </c>
      <c r="O1193">
        <f t="shared" si="110"/>
        <v>2022</v>
      </c>
      <c r="P1193">
        <f t="shared" si="111"/>
        <v>9</v>
      </c>
      <c r="Q1193">
        <f t="shared" si="112"/>
        <v>26</v>
      </c>
    </row>
    <row r="1194" spans="1:30" hidden="1" x14ac:dyDescent="0.3">
      <c r="A1194" s="1">
        <v>44831</v>
      </c>
      <c r="B1194">
        <v>151.759995</v>
      </c>
      <c r="C1194">
        <v>265.47000100000002</v>
      </c>
      <c r="D1194">
        <v>85.739998</v>
      </c>
      <c r="E1194">
        <v>130.949997</v>
      </c>
      <c r="F1194">
        <v>30.57</v>
      </c>
      <c r="G1194">
        <v>95.849997999999999</v>
      </c>
      <c r="H1194">
        <v>114.410004</v>
      </c>
      <c r="I1194">
        <v>105.849998</v>
      </c>
      <c r="J1194">
        <v>268.69000199999999</v>
      </c>
      <c r="K1194">
        <v>56.380001</v>
      </c>
      <c r="L1194">
        <v>87.019997000000004</v>
      </c>
      <c r="M1194">
        <v>84.279999000000004</v>
      </c>
      <c r="N1194">
        <v>3647.29</v>
      </c>
      <c r="O1194">
        <f t="shared" si="110"/>
        <v>2022</v>
      </c>
      <c r="P1194">
        <f t="shared" si="111"/>
        <v>9</v>
      </c>
      <c r="Q1194">
        <f t="shared" si="112"/>
        <v>27</v>
      </c>
    </row>
    <row r="1195" spans="1:30" hidden="1" x14ac:dyDescent="0.3">
      <c r="A1195" s="1">
        <v>44832</v>
      </c>
      <c r="B1195">
        <v>149.83999600000001</v>
      </c>
      <c r="C1195">
        <v>271.77999899999998</v>
      </c>
      <c r="D1195">
        <v>88.860000999999997</v>
      </c>
      <c r="E1195">
        <v>133.11000100000001</v>
      </c>
      <c r="F1195">
        <v>31.07</v>
      </c>
      <c r="G1195">
        <v>99.400002000000001</v>
      </c>
      <c r="H1195">
        <v>118.010002</v>
      </c>
      <c r="I1195">
        <v>107.989998</v>
      </c>
      <c r="J1195">
        <v>282.19000199999999</v>
      </c>
      <c r="K1195">
        <v>56.98</v>
      </c>
      <c r="L1195">
        <v>87.349997999999999</v>
      </c>
      <c r="M1195">
        <v>87.110000999999997</v>
      </c>
      <c r="N1195">
        <v>3719.04</v>
      </c>
      <c r="O1195">
        <f t="shared" si="110"/>
        <v>2022</v>
      </c>
      <c r="P1195">
        <f t="shared" si="111"/>
        <v>9</v>
      </c>
      <c r="Q1195">
        <f t="shared" si="112"/>
        <v>28</v>
      </c>
    </row>
    <row r="1196" spans="1:30" hidden="1" x14ac:dyDescent="0.3">
      <c r="A1196" s="1">
        <v>44833</v>
      </c>
      <c r="B1196">
        <v>142.479996</v>
      </c>
      <c r="C1196">
        <v>269.57998700000002</v>
      </c>
      <c r="D1196">
        <v>88.68</v>
      </c>
      <c r="E1196">
        <v>132.25</v>
      </c>
      <c r="F1196">
        <v>30.66</v>
      </c>
      <c r="G1196">
        <v>97.449996999999996</v>
      </c>
      <c r="H1196">
        <v>114.800003</v>
      </c>
      <c r="I1196">
        <v>106.160004</v>
      </c>
      <c r="J1196">
        <v>278.32998700000002</v>
      </c>
      <c r="K1196">
        <v>56.57</v>
      </c>
      <c r="L1196">
        <v>86.089995999999999</v>
      </c>
      <c r="M1196">
        <v>86.57</v>
      </c>
      <c r="N1196">
        <v>3640.47</v>
      </c>
      <c r="O1196">
        <f t="shared" si="110"/>
        <v>2022</v>
      </c>
      <c r="P1196">
        <f t="shared" si="111"/>
        <v>9</v>
      </c>
      <c r="Q1196">
        <f t="shared" si="112"/>
        <v>29</v>
      </c>
    </row>
    <row r="1197" spans="1:30" hidden="1" x14ac:dyDescent="0.3">
      <c r="A1197" s="1">
        <v>44834</v>
      </c>
      <c r="B1197">
        <v>138.199997</v>
      </c>
      <c r="C1197">
        <v>267.01998900000001</v>
      </c>
      <c r="D1197">
        <v>87.309997999999993</v>
      </c>
      <c r="E1197">
        <v>129.699997</v>
      </c>
      <c r="F1197">
        <v>30.200001</v>
      </c>
      <c r="G1197">
        <v>94.330001999999993</v>
      </c>
      <c r="H1197">
        <v>113</v>
      </c>
      <c r="I1197">
        <v>104.5</v>
      </c>
      <c r="J1197">
        <v>275.94000199999999</v>
      </c>
      <c r="K1197">
        <v>56.02</v>
      </c>
      <c r="L1197">
        <v>83.010002</v>
      </c>
      <c r="M1197">
        <v>84.260002</v>
      </c>
      <c r="N1197">
        <v>3585.62</v>
      </c>
      <c r="O1197">
        <f t="shared" si="110"/>
        <v>2022</v>
      </c>
      <c r="P1197">
        <f t="shared" si="111"/>
        <v>9</v>
      </c>
      <c r="Q1197">
        <f t="shared" si="112"/>
        <v>30</v>
      </c>
    </row>
    <row r="1198" spans="1:30" x14ac:dyDescent="0.3">
      <c r="A1198" s="1">
        <v>44837</v>
      </c>
      <c r="B1198">
        <v>142.449997</v>
      </c>
      <c r="C1198">
        <v>272.79998799999998</v>
      </c>
      <c r="D1198">
        <v>91.919998000000007</v>
      </c>
      <c r="E1198">
        <v>132.529999</v>
      </c>
      <c r="F1198">
        <v>31.09</v>
      </c>
      <c r="G1198">
        <v>97.129997000000003</v>
      </c>
      <c r="H1198">
        <v>115.879997</v>
      </c>
      <c r="I1198">
        <v>107.730003</v>
      </c>
      <c r="J1198">
        <v>283.70001200000002</v>
      </c>
      <c r="K1198">
        <v>56.650002000000001</v>
      </c>
      <c r="L1198">
        <v>85.029999000000004</v>
      </c>
      <c r="M1198">
        <v>85.620002999999997</v>
      </c>
      <c r="N1198">
        <v>3678.43</v>
      </c>
      <c r="O1198">
        <f t="shared" si="110"/>
        <v>2022</v>
      </c>
      <c r="P1198">
        <f t="shared" si="111"/>
        <v>10</v>
      </c>
      <c r="Q1198">
        <f t="shared" si="112"/>
        <v>3</v>
      </c>
      <c r="R1198">
        <f>B1198</f>
        <v>142.449997</v>
      </c>
      <c r="S1198">
        <f t="shared" ref="S1198:AB1198" si="114">C1198</f>
        <v>272.79998799999998</v>
      </c>
      <c r="T1198">
        <f t="shared" si="114"/>
        <v>91.919998000000007</v>
      </c>
      <c r="U1198">
        <f t="shared" si="114"/>
        <v>132.529999</v>
      </c>
      <c r="V1198">
        <f t="shared" si="114"/>
        <v>31.09</v>
      </c>
      <c r="W1198">
        <f t="shared" si="114"/>
        <v>97.129997000000003</v>
      </c>
      <c r="X1198">
        <f t="shared" si="114"/>
        <v>115.879997</v>
      </c>
      <c r="Y1198">
        <f t="shared" si="114"/>
        <v>107.730003</v>
      </c>
      <c r="Z1198">
        <f t="shared" si="114"/>
        <v>283.70001200000002</v>
      </c>
      <c r="AA1198">
        <f t="shared" si="114"/>
        <v>56.650002000000001</v>
      </c>
      <c r="AB1198">
        <f t="shared" si="114"/>
        <v>85.029999000000004</v>
      </c>
      <c r="AC1198">
        <f>M1198</f>
        <v>85.620002999999997</v>
      </c>
      <c r="AD1198">
        <f>N1198</f>
        <v>3678.43</v>
      </c>
    </row>
    <row r="1199" spans="1:30" hidden="1" x14ac:dyDescent="0.3">
      <c r="A1199" s="1">
        <v>44838</v>
      </c>
      <c r="B1199">
        <v>146.10000600000001</v>
      </c>
      <c r="C1199">
        <v>280.48998999999998</v>
      </c>
      <c r="D1199">
        <v>95.269997000000004</v>
      </c>
      <c r="E1199">
        <v>134.25</v>
      </c>
      <c r="F1199">
        <v>32.380001</v>
      </c>
      <c r="G1199">
        <v>101.44000200000001</v>
      </c>
      <c r="H1199">
        <v>121.089996</v>
      </c>
      <c r="I1199">
        <v>112.769997</v>
      </c>
      <c r="J1199">
        <v>289.55999800000001</v>
      </c>
      <c r="K1199">
        <v>56.779998999999997</v>
      </c>
      <c r="L1199">
        <v>87</v>
      </c>
      <c r="M1199">
        <v>88.510002</v>
      </c>
      <c r="N1199">
        <v>3790.93</v>
      </c>
      <c r="O1199">
        <f t="shared" si="110"/>
        <v>2022</v>
      </c>
      <c r="P1199">
        <f t="shared" si="111"/>
        <v>10</v>
      </c>
      <c r="Q1199">
        <f t="shared" si="112"/>
        <v>4</v>
      </c>
    </row>
    <row r="1200" spans="1:30" hidden="1" x14ac:dyDescent="0.3">
      <c r="A1200" s="1">
        <v>44839</v>
      </c>
      <c r="B1200">
        <v>146.39999399999999</v>
      </c>
      <c r="C1200">
        <v>279.35998499999999</v>
      </c>
      <c r="D1200">
        <v>99.120002999999997</v>
      </c>
      <c r="E1200">
        <v>132.91999799999999</v>
      </c>
      <c r="F1200">
        <v>31.92</v>
      </c>
      <c r="G1200">
        <v>100.800003</v>
      </c>
      <c r="H1200">
        <v>120.949997</v>
      </c>
      <c r="I1200">
        <v>110.389999</v>
      </c>
      <c r="J1200">
        <v>289.85000600000001</v>
      </c>
      <c r="K1200">
        <v>56.240001999999997</v>
      </c>
      <c r="L1200">
        <v>86.970000999999996</v>
      </c>
      <c r="M1200">
        <v>90.120002999999997</v>
      </c>
      <c r="N1200">
        <v>3783.28</v>
      </c>
      <c r="O1200">
        <f t="shared" si="110"/>
        <v>2022</v>
      </c>
      <c r="P1200">
        <f t="shared" si="111"/>
        <v>10</v>
      </c>
      <c r="Q1200">
        <f t="shared" si="112"/>
        <v>5</v>
      </c>
    </row>
    <row r="1201" spans="1:17" hidden="1" x14ac:dyDescent="0.3">
      <c r="A1201" s="1">
        <v>44840</v>
      </c>
      <c r="B1201">
        <v>145.429993</v>
      </c>
      <c r="C1201">
        <v>276.30999800000001</v>
      </c>
      <c r="D1201">
        <v>102.05999799999999</v>
      </c>
      <c r="E1201">
        <v>131.679993</v>
      </c>
      <c r="F1201">
        <v>31.459999</v>
      </c>
      <c r="G1201">
        <v>100.040001</v>
      </c>
      <c r="H1201">
        <v>120.300003</v>
      </c>
      <c r="I1201">
        <v>108.139999</v>
      </c>
      <c r="J1201">
        <v>290.39001500000001</v>
      </c>
      <c r="K1201">
        <v>55.029998999999997</v>
      </c>
      <c r="L1201">
        <v>85.470000999999996</v>
      </c>
      <c r="M1201">
        <v>89.349997999999999</v>
      </c>
      <c r="N1201">
        <v>3744.52</v>
      </c>
      <c r="O1201">
        <f t="shared" si="110"/>
        <v>2022</v>
      </c>
      <c r="P1201">
        <f t="shared" si="111"/>
        <v>10</v>
      </c>
      <c r="Q1201">
        <f t="shared" si="112"/>
        <v>6</v>
      </c>
    </row>
    <row r="1202" spans="1:17" hidden="1" x14ac:dyDescent="0.3">
      <c r="A1202" s="1">
        <v>44841</v>
      </c>
      <c r="B1202">
        <v>140.08999600000001</v>
      </c>
      <c r="C1202">
        <v>269.040009</v>
      </c>
      <c r="D1202">
        <v>101.029999</v>
      </c>
      <c r="E1202">
        <v>128.55999800000001</v>
      </c>
      <c r="F1202">
        <v>30.75</v>
      </c>
      <c r="G1202">
        <v>97.160004000000001</v>
      </c>
      <c r="H1202">
        <v>114.55999799999999</v>
      </c>
      <c r="I1202">
        <v>105.980003</v>
      </c>
      <c r="J1202">
        <v>284.32000699999998</v>
      </c>
      <c r="K1202">
        <v>54.509998000000003</v>
      </c>
      <c r="L1202">
        <v>84.650002000000001</v>
      </c>
      <c r="M1202">
        <v>87.029999000000004</v>
      </c>
      <c r="N1202">
        <v>3639.66</v>
      </c>
      <c r="O1202">
        <f t="shared" si="110"/>
        <v>2022</v>
      </c>
      <c r="P1202">
        <f t="shared" si="111"/>
        <v>10</v>
      </c>
      <c r="Q1202">
        <f t="shared" si="112"/>
        <v>7</v>
      </c>
    </row>
    <row r="1203" spans="1:17" hidden="1" x14ac:dyDescent="0.3">
      <c r="A1203" s="1">
        <v>44844</v>
      </c>
      <c r="B1203">
        <v>140.41999799999999</v>
      </c>
      <c r="C1203">
        <v>266.92999300000002</v>
      </c>
      <c r="D1203">
        <v>98.839995999999999</v>
      </c>
      <c r="E1203">
        <v>129.320007</v>
      </c>
      <c r="F1203">
        <v>30.66</v>
      </c>
      <c r="G1203">
        <v>95.160004000000001</v>
      </c>
      <c r="H1203">
        <v>113.66999800000001</v>
      </c>
      <c r="I1203">
        <v>104.989998</v>
      </c>
      <c r="J1203">
        <v>282.459991</v>
      </c>
      <c r="K1203">
        <v>54.389999000000003</v>
      </c>
      <c r="L1203">
        <v>84</v>
      </c>
      <c r="M1203">
        <v>87.059997999999993</v>
      </c>
      <c r="N1203">
        <v>3612.39</v>
      </c>
      <c r="O1203">
        <f t="shared" si="110"/>
        <v>2022</v>
      </c>
      <c r="P1203">
        <f t="shared" si="111"/>
        <v>10</v>
      </c>
      <c r="Q1203">
        <f t="shared" si="112"/>
        <v>10</v>
      </c>
    </row>
    <row r="1204" spans="1:17" hidden="1" x14ac:dyDescent="0.3">
      <c r="A1204" s="1">
        <v>44845</v>
      </c>
      <c r="B1204">
        <v>138.979996</v>
      </c>
      <c r="C1204">
        <v>267.30999800000001</v>
      </c>
      <c r="D1204">
        <v>98</v>
      </c>
      <c r="E1204">
        <v>132.66999799999999</v>
      </c>
      <c r="F1204">
        <v>29.77</v>
      </c>
      <c r="G1204">
        <v>93.099997999999999</v>
      </c>
      <c r="H1204">
        <v>112.209999</v>
      </c>
      <c r="I1204">
        <v>101.959999</v>
      </c>
      <c r="J1204">
        <v>282.89001500000001</v>
      </c>
      <c r="K1204">
        <v>54.48</v>
      </c>
      <c r="L1204">
        <v>85.620002999999997</v>
      </c>
      <c r="M1204">
        <v>86.209998999999996</v>
      </c>
      <c r="N1204">
        <v>3588.84</v>
      </c>
      <c r="O1204">
        <f t="shared" si="110"/>
        <v>2022</v>
      </c>
      <c r="P1204">
        <f t="shared" si="111"/>
        <v>10</v>
      </c>
      <c r="Q1204">
        <f t="shared" si="112"/>
        <v>11</v>
      </c>
    </row>
    <row r="1205" spans="1:17" hidden="1" x14ac:dyDescent="0.3">
      <c r="A1205" s="1">
        <v>44846</v>
      </c>
      <c r="B1205">
        <v>138.33999600000001</v>
      </c>
      <c r="C1205">
        <v>264</v>
      </c>
      <c r="D1205">
        <v>98.43</v>
      </c>
      <c r="E1205">
        <v>131.16999799999999</v>
      </c>
      <c r="F1205">
        <v>29.860001</v>
      </c>
      <c r="G1205">
        <v>93.410004000000001</v>
      </c>
      <c r="H1205">
        <v>112.900002</v>
      </c>
      <c r="I1205">
        <v>103.610001</v>
      </c>
      <c r="J1205">
        <v>280.51998900000001</v>
      </c>
      <c r="K1205">
        <v>55.139999000000003</v>
      </c>
      <c r="L1205">
        <v>85.669998000000007</v>
      </c>
      <c r="M1205">
        <v>86.870002999999997</v>
      </c>
      <c r="N1205">
        <v>3577.03</v>
      </c>
      <c r="O1205">
        <f t="shared" si="110"/>
        <v>2022</v>
      </c>
      <c r="P1205">
        <f t="shared" si="111"/>
        <v>10</v>
      </c>
      <c r="Q1205">
        <f t="shared" si="112"/>
        <v>12</v>
      </c>
    </row>
    <row r="1206" spans="1:17" hidden="1" x14ac:dyDescent="0.3">
      <c r="A1206" s="1">
        <v>44847</v>
      </c>
      <c r="B1206">
        <v>142.990005</v>
      </c>
      <c r="C1206">
        <v>275.77999899999998</v>
      </c>
      <c r="D1206">
        <v>101.870003</v>
      </c>
      <c r="E1206">
        <v>132.279999</v>
      </c>
      <c r="F1206">
        <v>31.690000999999999</v>
      </c>
      <c r="G1206">
        <v>96.639999000000003</v>
      </c>
      <c r="H1206">
        <v>112.529999</v>
      </c>
      <c r="I1206">
        <v>109.370003</v>
      </c>
      <c r="J1206">
        <v>282.82998700000002</v>
      </c>
      <c r="K1206">
        <v>55.869999</v>
      </c>
      <c r="L1206">
        <v>87.230002999999996</v>
      </c>
      <c r="M1206">
        <v>89.370002999999997</v>
      </c>
      <c r="N1206">
        <v>3669.91</v>
      </c>
      <c r="O1206">
        <f t="shared" si="110"/>
        <v>2022</v>
      </c>
      <c r="P1206">
        <f t="shared" si="111"/>
        <v>10</v>
      </c>
      <c r="Q1206">
        <f t="shared" si="112"/>
        <v>13</v>
      </c>
    </row>
    <row r="1207" spans="1:17" hidden="1" x14ac:dyDescent="0.3">
      <c r="A1207" s="1">
        <v>44848</v>
      </c>
      <c r="B1207">
        <v>138.38000500000001</v>
      </c>
      <c r="C1207">
        <v>272.67001299999998</v>
      </c>
      <c r="D1207">
        <v>99.190002000000007</v>
      </c>
      <c r="E1207">
        <v>130.429993</v>
      </c>
      <c r="F1207">
        <v>31.700001</v>
      </c>
      <c r="G1207">
        <v>94.449996999999996</v>
      </c>
      <c r="H1207">
        <v>106.900002</v>
      </c>
      <c r="I1207">
        <v>111.19000200000001</v>
      </c>
      <c r="J1207">
        <v>276.42999300000002</v>
      </c>
      <c r="K1207">
        <v>54.98</v>
      </c>
      <c r="L1207">
        <v>85.260002</v>
      </c>
      <c r="M1207">
        <v>86.370002999999997</v>
      </c>
      <c r="N1207">
        <v>3583.07</v>
      </c>
      <c r="O1207">
        <f t="shared" si="110"/>
        <v>2022</v>
      </c>
      <c r="P1207">
        <f t="shared" si="111"/>
        <v>10</v>
      </c>
      <c r="Q1207">
        <f t="shared" si="112"/>
        <v>14</v>
      </c>
    </row>
    <row r="1208" spans="1:17" hidden="1" x14ac:dyDescent="0.3">
      <c r="A1208" s="1">
        <v>44851</v>
      </c>
      <c r="B1208">
        <v>142.41000399999999</v>
      </c>
      <c r="C1208">
        <v>277.01998900000001</v>
      </c>
      <c r="D1208">
        <v>100.620003</v>
      </c>
      <c r="E1208">
        <v>131.36999499999999</v>
      </c>
      <c r="F1208">
        <v>33.619999</v>
      </c>
      <c r="G1208">
        <v>97.330001999999993</v>
      </c>
      <c r="H1208">
        <v>113.790001</v>
      </c>
      <c r="I1208">
        <v>115.860001</v>
      </c>
      <c r="J1208">
        <v>281.26001000000002</v>
      </c>
      <c r="K1208">
        <v>55.689999</v>
      </c>
      <c r="L1208">
        <v>85.57</v>
      </c>
      <c r="M1208">
        <v>88.900002000000001</v>
      </c>
      <c r="N1208">
        <v>3677.95</v>
      </c>
      <c r="O1208">
        <f t="shared" si="110"/>
        <v>2022</v>
      </c>
      <c r="P1208">
        <f t="shared" si="111"/>
        <v>10</v>
      </c>
      <c r="Q1208">
        <f t="shared" si="112"/>
        <v>17</v>
      </c>
    </row>
    <row r="1209" spans="1:17" hidden="1" x14ac:dyDescent="0.3">
      <c r="A1209" s="1">
        <v>44852</v>
      </c>
      <c r="B1209">
        <v>143.75</v>
      </c>
      <c r="C1209">
        <v>281.67001299999998</v>
      </c>
      <c r="D1209">
        <v>100.800003</v>
      </c>
      <c r="E1209">
        <v>134.13999899999999</v>
      </c>
      <c r="F1209">
        <v>34.880001</v>
      </c>
      <c r="G1209">
        <v>98.480002999999996</v>
      </c>
      <c r="H1209">
        <v>116.360001</v>
      </c>
      <c r="I1209">
        <v>118.839996</v>
      </c>
      <c r="J1209">
        <v>285.05999800000001</v>
      </c>
      <c r="K1209">
        <v>56.439999</v>
      </c>
      <c r="L1209">
        <v>86.309997999999993</v>
      </c>
      <c r="M1209">
        <v>88.959998999999996</v>
      </c>
      <c r="N1209">
        <v>3719.98</v>
      </c>
      <c r="O1209">
        <f t="shared" si="110"/>
        <v>2022</v>
      </c>
      <c r="P1209">
        <f t="shared" si="111"/>
        <v>10</v>
      </c>
      <c r="Q1209">
        <f t="shared" si="112"/>
        <v>18</v>
      </c>
    </row>
    <row r="1210" spans="1:17" hidden="1" x14ac:dyDescent="0.3">
      <c r="A1210" s="1">
        <v>44853</v>
      </c>
      <c r="B1210">
        <v>143.86000100000001</v>
      </c>
      <c r="C1210">
        <v>278.33999599999999</v>
      </c>
      <c r="D1210">
        <v>103.790001</v>
      </c>
      <c r="E1210">
        <v>133.759995</v>
      </c>
      <c r="F1210">
        <v>33.919998</v>
      </c>
      <c r="G1210">
        <v>98.989998</v>
      </c>
      <c r="H1210">
        <v>115.07</v>
      </c>
      <c r="I1210">
        <v>116.510002</v>
      </c>
      <c r="J1210">
        <v>275.48998999999998</v>
      </c>
      <c r="K1210">
        <v>55.959999000000003</v>
      </c>
      <c r="L1210">
        <v>86.470000999999996</v>
      </c>
      <c r="M1210">
        <v>87.519997000000004</v>
      </c>
      <c r="N1210">
        <v>3695.16</v>
      </c>
      <c r="O1210">
        <f t="shared" si="110"/>
        <v>2022</v>
      </c>
      <c r="P1210">
        <f t="shared" si="111"/>
        <v>10</v>
      </c>
      <c r="Q1210">
        <f t="shared" si="112"/>
        <v>19</v>
      </c>
    </row>
    <row r="1211" spans="1:17" hidden="1" x14ac:dyDescent="0.3">
      <c r="A1211" s="1">
        <v>44854</v>
      </c>
      <c r="B1211">
        <v>143.38999899999999</v>
      </c>
      <c r="C1211">
        <v>273.52999899999998</v>
      </c>
      <c r="D1211">
        <v>103.93</v>
      </c>
      <c r="E1211">
        <v>134.08999600000001</v>
      </c>
      <c r="F1211">
        <v>33.700001</v>
      </c>
      <c r="G1211">
        <v>98.589995999999999</v>
      </c>
      <c r="H1211">
        <v>115.25</v>
      </c>
      <c r="I1211">
        <v>116.129997</v>
      </c>
      <c r="J1211">
        <v>269.459991</v>
      </c>
      <c r="K1211">
        <v>55.080002</v>
      </c>
      <c r="L1211">
        <v>85.029999000000004</v>
      </c>
      <c r="M1211">
        <v>86.790001000000004</v>
      </c>
      <c r="N1211">
        <v>3665.78</v>
      </c>
      <c r="O1211">
        <f t="shared" si="110"/>
        <v>2022</v>
      </c>
      <c r="P1211">
        <f t="shared" si="111"/>
        <v>10</v>
      </c>
      <c r="Q1211">
        <f t="shared" si="112"/>
        <v>20</v>
      </c>
    </row>
    <row r="1212" spans="1:17" hidden="1" x14ac:dyDescent="0.3">
      <c r="A1212" s="1">
        <v>44855</v>
      </c>
      <c r="B1212">
        <v>147.270004</v>
      </c>
      <c r="C1212">
        <v>282.51001000000002</v>
      </c>
      <c r="D1212">
        <v>105.860001</v>
      </c>
      <c r="E1212">
        <v>136.800003</v>
      </c>
      <c r="F1212">
        <v>34.950001</v>
      </c>
      <c r="G1212">
        <v>102.040001</v>
      </c>
      <c r="H1212">
        <v>119.32</v>
      </c>
      <c r="I1212">
        <v>122.230003</v>
      </c>
      <c r="J1212">
        <v>275.52999899999998</v>
      </c>
      <c r="K1212">
        <v>55.959999000000003</v>
      </c>
      <c r="L1212">
        <v>86.510002</v>
      </c>
      <c r="M1212">
        <v>88.610000999999997</v>
      </c>
      <c r="N1212">
        <v>3752.75</v>
      </c>
      <c r="O1212">
        <f t="shared" si="110"/>
        <v>2022</v>
      </c>
      <c r="P1212">
        <f t="shared" si="111"/>
        <v>10</v>
      </c>
      <c r="Q1212">
        <f t="shared" si="112"/>
        <v>21</v>
      </c>
    </row>
    <row r="1213" spans="1:17" hidden="1" x14ac:dyDescent="0.3">
      <c r="A1213" s="1">
        <v>44858</v>
      </c>
      <c r="B1213">
        <v>149.449997</v>
      </c>
      <c r="C1213">
        <v>287.48001099999999</v>
      </c>
      <c r="D1213">
        <v>106.599998</v>
      </c>
      <c r="E1213">
        <v>139.41000399999999</v>
      </c>
      <c r="F1213">
        <v>35.07</v>
      </c>
      <c r="G1213">
        <v>101.720001</v>
      </c>
      <c r="H1213">
        <v>119.82</v>
      </c>
      <c r="I1213">
        <v>122.379997</v>
      </c>
      <c r="J1213">
        <v>283.26001000000002</v>
      </c>
      <c r="K1213">
        <v>57.57</v>
      </c>
      <c r="L1213">
        <v>87.190002000000007</v>
      </c>
      <c r="M1213">
        <v>83.760002</v>
      </c>
      <c r="N1213">
        <v>3797.34</v>
      </c>
      <c r="O1213">
        <f t="shared" si="110"/>
        <v>2022</v>
      </c>
      <c r="P1213">
        <f t="shared" si="111"/>
        <v>10</v>
      </c>
      <c r="Q1213">
        <f t="shared" si="112"/>
        <v>24</v>
      </c>
    </row>
    <row r="1214" spans="1:17" hidden="1" x14ac:dyDescent="0.3">
      <c r="A1214" s="1">
        <v>44859</v>
      </c>
      <c r="B1214">
        <v>152.33999600000001</v>
      </c>
      <c r="C1214">
        <v>289.23998999999998</v>
      </c>
      <c r="D1214">
        <v>105.879997</v>
      </c>
      <c r="E1214">
        <v>140.070007</v>
      </c>
      <c r="F1214">
        <v>35.389999000000003</v>
      </c>
      <c r="G1214">
        <v>104.360001</v>
      </c>
      <c r="H1214">
        <v>120.599998</v>
      </c>
      <c r="I1214">
        <v>122.699997</v>
      </c>
      <c r="J1214">
        <v>290.26001000000002</v>
      </c>
      <c r="K1214">
        <v>58.950001</v>
      </c>
      <c r="L1214">
        <v>88.5</v>
      </c>
      <c r="M1214">
        <v>85.209998999999996</v>
      </c>
      <c r="N1214">
        <v>3859.11</v>
      </c>
      <c r="O1214">
        <f t="shared" si="110"/>
        <v>2022</v>
      </c>
      <c r="P1214">
        <f t="shared" si="111"/>
        <v>10</v>
      </c>
      <c r="Q1214">
        <f t="shared" si="112"/>
        <v>25</v>
      </c>
    </row>
    <row r="1215" spans="1:17" hidden="1" x14ac:dyDescent="0.3">
      <c r="A1215" s="1">
        <v>44860</v>
      </c>
      <c r="B1215">
        <v>149.35000600000001</v>
      </c>
      <c r="C1215">
        <v>288.51998900000001</v>
      </c>
      <c r="D1215">
        <v>107.139999</v>
      </c>
      <c r="E1215">
        <v>141.13999899999999</v>
      </c>
      <c r="F1215">
        <v>35.700001</v>
      </c>
      <c r="G1215">
        <v>104.629997</v>
      </c>
      <c r="H1215">
        <v>115.660004</v>
      </c>
      <c r="I1215">
        <v>124.110001</v>
      </c>
      <c r="J1215">
        <v>290.14999399999999</v>
      </c>
      <c r="K1215">
        <v>59.389999000000003</v>
      </c>
      <c r="L1215">
        <v>89.580001999999993</v>
      </c>
      <c r="M1215">
        <v>85.889999000000003</v>
      </c>
      <c r="N1215">
        <v>3830.6</v>
      </c>
      <c r="O1215">
        <f t="shared" si="110"/>
        <v>2022</v>
      </c>
      <c r="P1215">
        <f t="shared" si="111"/>
        <v>10</v>
      </c>
      <c r="Q1215">
        <f t="shared" si="112"/>
        <v>26</v>
      </c>
    </row>
    <row r="1216" spans="1:17" hidden="1" x14ac:dyDescent="0.3">
      <c r="A1216" s="1">
        <v>44861</v>
      </c>
      <c r="B1216">
        <v>144.800003</v>
      </c>
      <c r="C1216">
        <v>289.88000499999998</v>
      </c>
      <c r="D1216">
        <v>107.550003</v>
      </c>
      <c r="E1216">
        <v>140.729996</v>
      </c>
      <c r="F1216">
        <v>35.869999</v>
      </c>
      <c r="G1216">
        <v>104.44000200000001</v>
      </c>
      <c r="H1216">
        <v>110.959999</v>
      </c>
      <c r="I1216">
        <v>124.599998</v>
      </c>
      <c r="J1216">
        <v>291.05999800000001</v>
      </c>
      <c r="K1216">
        <v>59.529998999999997</v>
      </c>
      <c r="L1216">
        <v>89.540001000000004</v>
      </c>
      <c r="M1216">
        <v>85.279999000000004</v>
      </c>
      <c r="N1216">
        <v>3807.3</v>
      </c>
      <c r="O1216">
        <f t="shared" si="110"/>
        <v>2022</v>
      </c>
      <c r="P1216">
        <f t="shared" si="111"/>
        <v>10</v>
      </c>
      <c r="Q1216">
        <f t="shared" si="112"/>
        <v>27</v>
      </c>
    </row>
    <row r="1217" spans="1:30" hidden="1" x14ac:dyDescent="0.3">
      <c r="A1217" s="1">
        <v>44862</v>
      </c>
      <c r="B1217">
        <v>155.740005</v>
      </c>
      <c r="C1217">
        <v>299.63000499999998</v>
      </c>
      <c r="D1217">
        <v>110.699997</v>
      </c>
      <c r="E1217">
        <v>142.509995</v>
      </c>
      <c r="F1217">
        <v>36.18</v>
      </c>
      <c r="G1217">
        <v>105.949997</v>
      </c>
      <c r="H1217">
        <v>103.410004</v>
      </c>
      <c r="I1217">
        <v>126.08000199999999</v>
      </c>
      <c r="J1217">
        <v>298.64999399999999</v>
      </c>
      <c r="K1217">
        <v>60.759998000000003</v>
      </c>
      <c r="L1217">
        <v>92.529999000000004</v>
      </c>
      <c r="M1217">
        <v>87.099997999999999</v>
      </c>
      <c r="N1217">
        <v>3901.06</v>
      </c>
      <c r="O1217">
        <f t="shared" si="110"/>
        <v>2022</v>
      </c>
      <c r="P1217">
        <f t="shared" si="111"/>
        <v>10</v>
      </c>
      <c r="Q1217">
        <f t="shared" si="112"/>
        <v>28</v>
      </c>
    </row>
    <row r="1218" spans="1:30" hidden="1" x14ac:dyDescent="0.3">
      <c r="A1218" s="1">
        <v>44865</v>
      </c>
      <c r="B1218">
        <v>153.33999600000001</v>
      </c>
      <c r="C1218">
        <v>295.08999599999999</v>
      </c>
      <c r="D1218">
        <v>110.80999799999999</v>
      </c>
      <c r="E1218">
        <v>142.33000200000001</v>
      </c>
      <c r="F1218">
        <v>36.040000999999997</v>
      </c>
      <c r="G1218">
        <v>106.540001</v>
      </c>
      <c r="H1218">
        <v>102.44000200000001</v>
      </c>
      <c r="I1218">
        <v>125.879997</v>
      </c>
      <c r="J1218">
        <v>296.13000499999998</v>
      </c>
      <c r="K1218">
        <v>59.849997999999999</v>
      </c>
      <c r="L1218">
        <v>91.849997999999999</v>
      </c>
      <c r="M1218">
        <v>86.589995999999999</v>
      </c>
      <c r="N1218">
        <v>3871.98</v>
      </c>
      <c r="O1218">
        <f t="shared" si="110"/>
        <v>2022</v>
      </c>
      <c r="P1218">
        <f t="shared" si="111"/>
        <v>10</v>
      </c>
      <c r="Q1218">
        <f t="shared" si="112"/>
        <v>31</v>
      </c>
    </row>
    <row r="1219" spans="1:30" x14ac:dyDescent="0.3">
      <c r="A1219" s="1">
        <v>44866</v>
      </c>
      <c r="B1219">
        <v>150.64999399999999</v>
      </c>
      <c r="C1219">
        <v>294.13000499999998</v>
      </c>
      <c r="D1219">
        <v>111.910004</v>
      </c>
      <c r="E1219">
        <v>141.69000199999999</v>
      </c>
      <c r="F1219">
        <v>36.200001</v>
      </c>
      <c r="G1219">
        <v>106</v>
      </c>
      <c r="H1219">
        <v>96.790001000000004</v>
      </c>
      <c r="I1219">
        <v>128.14999399999999</v>
      </c>
      <c r="J1219">
        <v>296.05999800000001</v>
      </c>
      <c r="K1219">
        <v>59.639999000000003</v>
      </c>
      <c r="L1219">
        <v>91.720000999999996</v>
      </c>
      <c r="M1219">
        <v>87.099997999999999</v>
      </c>
      <c r="N1219">
        <v>3856.1</v>
      </c>
      <c r="O1219">
        <f t="shared" ref="O1219:O1260" si="115">YEAR(A1219)</f>
        <v>2022</v>
      </c>
      <c r="P1219">
        <f t="shared" ref="P1219:P1260" si="116">MONTH(A1219)</f>
        <v>11</v>
      </c>
      <c r="Q1219">
        <f t="shared" ref="Q1219:Q1260" si="117">DAY(A1219)</f>
        <v>1</v>
      </c>
      <c r="R1219">
        <f>B1219</f>
        <v>150.64999399999999</v>
      </c>
      <c r="S1219">
        <f t="shared" ref="S1219:AB1219" si="118">C1219</f>
        <v>294.13000499999998</v>
      </c>
      <c r="T1219">
        <f t="shared" si="118"/>
        <v>111.910004</v>
      </c>
      <c r="U1219">
        <f t="shared" si="118"/>
        <v>141.69000199999999</v>
      </c>
      <c r="V1219">
        <f t="shared" si="118"/>
        <v>36.200001</v>
      </c>
      <c r="W1219">
        <f t="shared" si="118"/>
        <v>106</v>
      </c>
      <c r="X1219">
        <f t="shared" si="118"/>
        <v>96.790001000000004</v>
      </c>
      <c r="Y1219">
        <f t="shared" si="118"/>
        <v>128.14999399999999</v>
      </c>
      <c r="Z1219">
        <f t="shared" si="118"/>
        <v>296.05999800000001</v>
      </c>
      <c r="AA1219">
        <f t="shared" si="118"/>
        <v>59.639999000000003</v>
      </c>
      <c r="AB1219">
        <f t="shared" si="118"/>
        <v>91.720000999999996</v>
      </c>
      <c r="AC1219">
        <f>M1219</f>
        <v>87.099997999999999</v>
      </c>
      <c r="AD1219">
        <f>N1219</f>
        <v>3856.1</v>
      </c>
    </row>
    <row r="1220" spans="1:30" hidden="1" x14ac:dyDescent="0.3">
      <c r="A1220" s="1">
        <v>44867</v>
      </c>
      <c r="B1220">
        <v>145.029999</v>
      </c>
      <c r="C1220">
        <v>289.459991</v>
      </c>
      <c r="D1220">
        <v>109.610001</v>
      </c>
      <c r="E1220">
        <v>140.75</v>
      </c>
      <c r="F1220">
        <v>36.090000000000003</v>
      </c>
      <c r="G1220">
        <v>101.82</v>
      </c>
      <c r="H1220">
        <v>92.120002999999997</v>
      </c>
      <c r="I1220">
        <v>126.970001</v>
      </c>
      <c r="J1220">
        <v>288.73001099999999</v>
      </c>
      <c r="K1220">
        <v>58.810001</v>
      </c>
      <c r="L1220">
        <v>89.379997000000003</v>
      </c>
      <c r="M1220">
        <v>84.580001999999993</v>
      </c>
      <c r="N1220">
        <v>3759.69</v>
      </c>
      <c r="O1220">
        <f t="shared" si="115"/>
        <v>2022</v>
      </c>
      <c r="P1220">
        <f t="shared" si="116"/>
        <v>11</v>
      </c>
      <c r="Q1220">
        <f t="shared" si="117"/>
        <v>2</v>
      </c>
    </row>
    <row r="1221" spans="1:30" hidden="1" x14ac:dyDescent="0.3">
      <c r="A1221" s="1">
        <v>44868</v>
      </c>
      <c r="B1221">
        <v>138.88000500000001</v>
      </c>
      <c r="C1221">
        <v>283.85000600000001</v>
      </c>
      <c r="D1221">
        <v>111.099998</v>
      </c>
      <c r="E1221">
        <v>140.720001</v>
      </c>
      <c r="F1221">
        <v>35.889999000000003</v>
      </c>
      <c r="G1221">
        <v>99.25</v>
      </c>
      <c r="H1221">
        <v>89.300003000000004</v>
      </c>
      <c r="I1221">
        <v>127.199997</v>
      </c>
      <c r="J1221">
        <v>281.5</v>
      </c>
      <c r="K1221">
        <v>58.779998999999997</v>
      </c>
      <c r="L1221">
        <v>88.339995999999999</v>
      </c>
      <c r="M1221">
        <v>84.68</v>
      </c>
      <c r="N1221">
        <v>3719.89</v>
      </c>
      <c r="O1221">
        <f t="shared" si="115"/>
        <v>2022</v>
      </c>
      <c r="P1221">
        <f t="shared" si="116"/>
        <v>11</v>
      </c>
      <c r="Q1221">
        <f t="shared" si="117"/>
        <v>3</v>
      </c>
    </row>
    <row r="1222" spans="1:30" hidden="1" x14ac:dyDescent="0.3">
      <c r="A1222" s="1">
        <v>44869</v>
      </c>
      <c r="B1222">
        <v>138.38000500000001</v>
      </c>
      <c r="C1222">
        <v>287.47000100000002</v>
      </c>
      <c r="D1222">
        <v>112.30999799999999</v>
      </c>
      <c r="E1222">
        <v>140.970001</v>
      </c>
      <c r="F1222">
        <v>36.790000999999997</v>
      </c>
      <c r="G1222">
        <v>99.580001999999993</v>
      </c>
      <c r="H1222">
        <v>90.980002999999996</v>
      </c>
      <c r="I1222">
        <v>130.679993</v>
      </c>
      <c r="J1222">
        <v>284.02999899999998</v>
      </c>
      <c r="K1222">
        <v>59.259998000000003</v>
      </c>
      <c r="L1222">
        <v>89.980002999999996</v>
      </c>
      <c r="M1222">
        <v>91.860000999999997</v>
      </c>
      <c r="N1222">
        <v>3770.55</v>
      </c>
      <c r="O1222">
        <f t="shared" si="115"/>
        <v>2022</v>
      </c>
      <c r="P1222">
        <f t="shared" si="116"/>
        <v>11</v>
      </c>
      <c r="Q1222">
        <f t="shared" si="117"/>
        <v>4</v>
      </c>
    </row>
    <row r="1223" spans="1:30" hidden="1" x14ac:dyDescent="0.3">
      <c r="A1223" s="1">
        <v>44872</v>
      </c>
      <c r="B1223">
        <v>138.91999799999999</v>
      </c>
      <c r="C1223">
        <v>290.19000199999999</v>
      </c>
      <c r="D1223">
        <v>113.639999</v>
      </c>
      <c r="E1223">
        <v>142.449997</v>
      </c>
      <c r="F1223">
        <v>37.009998000000003</v>
      </c>
      <c r="G1223">
        <v>100.43</v>
      </c>
      <c r="H1223">
        <v>90.529999000000004</v>
      </c>
      <c r="I1223">
        <v>131.36999499999999</v>
      </c>
      <c r="J1223">
        <v>290.26998900000001</v>
      </c>
      <c r="K1223">
        <v>59.490001999999997</v>
      </c>
      <c r="L1223">
        <v>90.900002000000001</v>
      </c>
      <c r="M1223">
        <v>90.449996999999996</v>
      </c>
      <c r="N1223">
        <v>3806.8</v>
      </c>
      <c r="O1223">
        <f t="shared" si="115"/>
        <v>2022</v>
      </c>
      <c r="P1223">
        <f t="shared" si="116"/>
        <v>11</v>
      </c>
      <c r="Q1223">
        <f t="shared" si="117"/>
        <v>7</v>
      </c>
    </row>
    <row r="1224" spans="1:30" hidden="1" x14ac:dyDescent="0.3">
      <c r="A1224" s="1">
        <v>44873</v>
      </c>
      <c r="B1224">
        <v>139.5</v>
      </c>
      <c r="C1224">
        <v>292.60998499999999</v>
      </c>
      <c r="D1224">
        <v>114</v>
      </c>
      <c r="E1224">
        <v>142.78999300000001</v>
      </c>
      <c r="F1224">
        <v>37.110000999999997</v>
      </c>
      <c r="G1224">
        <v>99.900002000000001</v>
      </c>
      <c r="H1224">
        <v>89.980002999999996</v>
      </c>
      <c r="I1224">
        <v>131.449997</v>
      </c>
      <c r="J1224">
        <v>291.14001500000001</v>
      </c>
      <c r="K1224">
        <v>59.599997999999999</v>
      </c>
      <c r="L1224">
        <v>92.5</v>
      </c>
      <c r="M1224">
        <v>92.75</v>
      </c>
      <c r="N1224">
        <v>3828.11</v>
      </c>
      <c r="O1224">
        <f t="shared" si="115"/>
        <v>2022</v>
      </c>
      <c r="P1224">
        <f t="shared" si="116"/>
        <v>11</v>
      </c>
      <c r="Q1224">
        <f t="shared" si="117"/>
        <v>8</v>
      </c>
    </row>
    <row r="1225" spans="1:30" hidden="1" x14ac:dyDescent="0.3">
      <c r="A1225" s="1">
        <v>44874</v>
      </c>
      <c r="B1225">
        <v>134.86999499999999</v>
      </c>
      <c r="C1225">
        <v>288.64999399999999</v>
      </c>
      <c r="D1225">
        <v>108.900002</v>
      </c>
      <c r="E1225">
        <v>139.470001</v>
      </c>
      <c r="F1225">
        <v>36.520000000000003</v>
      </c>
      <c r="G1225">
        <v>86.75</v>
      </c>
      <c r="H1225">
        <v>86.139999000000003</v>
      </c>
      <c r="I1225">
        <v>129.740005</v>
      </c>
      <c r="J1225">
        <v>286.75</v>
      </c>
      <c r="K1225">
        <v>58.77</v>
      </c>
      <c r="L1225">
        <v>90.970000999999996</v>
      </c>
      <c r="M1225">
        <v>91.629997000000003</v>
      </c>
      <c r="N1225">
        <v>3748.57</v>
      </c>
      <c r="O1225">
        <f t="shared" si="115"/>
        <v>2022</v>
      </c>
      <c r="P1225">
        <f t="shared" si="116"/>
        <v>11</v>
      </c>
      <c r="Q1225">
        <f t="shared" si="117"/>
        <v>9</v>
      </c>
    </row>
    <row r="1226" spans="1:30" hidden="1" x14ac:dyDescent="0.3">
      <c r="A1226" s="1">
        <v>44875</v>
      </c>
      <c r="B1226">
        <v>146.86999499999999</v>
      </c>
      <c r="C1226">
        <v>303.20001200000002</v>
      </c>
      <c r="D1226">
        <v>110.5</v>
      </c>
      <c r="E1226">
        <v>142.36000100000001</v>
      </c>
      <c r="F1226">
        <v>38.130001</v>
      </c>
      <c r="G1226">
        <v>90.459998999999996</v>
      </c>
      <c r="H1226">
        <v>96.629997000000003</v>
      </c>
      <c r="I1226">
        <v>135.08000200000001</v>
      </c>
      <c r="J1226">
        <v>311.70001200000002</v>
      </c>
      <c r="K1226">
        <v>60.880001</v>
      </c>
      <c r="L1226">
        <v>93.25</v>
      </c>
      <c r="M1226">
        <v>96.260002</v>
      </c>
      <c r="N1226">
        <v>3956.37</v>
      </c>
      <c r="O1226">
        <f t="shared" si="115"/>
        <v>2022</v>
      </c>
      <c r="P1226">
        <f t="shared" si="116"/>
        <v>11</v>
      </c>
      <c r="Q1226">
        <f t="shared" si="117"/>
        <v>10</v>
      </c>
    </row>
    <row r="1227" spans="1:30" hidden="1" x14ac:dyDescent="0.3">
      <c r="A1227" s="1">
        <v>44876</v>
      </c>
      <c r="B1227">
        <v>149.699997</v>
      </c>
      <c r="C1227">
        <v>309.72000100000002</v>
      </c>
      <c r="D1227">
        <v>113.949997</v>
      </c>
      <c r="E1227">
        <v>142.58000200000001</v>
      </c>
      <c r="F1227">
        <v>38.409999999999997</v>
      </c>
      <c r="G1227">
        <v>95.010002</v>
      </c>
      <c r="H1227">
        <v>100.790001</v>
      </c>
      <c r="I1227">
        <v>135.300003</v>
      </c>
      <c r="J1227">
        <v>314.94000199999999</v>
      </c>
      <c r="K1227">
        <v>61.32</v>
      </c>
      <c r="L1227">
        <v>94.470000999999996</v>
      </c>
      <c r="M1227">
        <v>97.379997000000003</v>
      </c>
      <c r="N1227">
        <v>3992.93</v>
      </c>
      <c r="O1227">
        <f t="shared" si="115"/>
        <v>2022</v>
      </c>
      <c r="P1227">
        <f t="shared" si="116"/>
        <v>11</v>
      </c>
      <c r="Q1227">
        <f t="shared" si="117"/>
        <v>11</v>
      </c>
    </row>
    <row r="1228" spans="1:30" hidden="1" x14ac:dyDescent="0.3">
      <c r="A1228" s="1">
        <v>44879</v>
      </c>
      <c r="B1228">
        <v>148.279999</v>
      </c>
      <c r="C1228">
        <v>308.91000400000001</v>
      </c>
      <c r="D1228">
        <v>113.370003</v>
      </c>
      <c r="E1228">
        <v>138.38999899999999</v>
      </c>
      <c r="F1228">
        <v>37.759998000000003</v>
      </c>
      <c r="G1228">
        <v>94.279999000000004</v>
      </c>
      <c r="H1228">
        <v>98.489998</v>
      </c>
      <c r="I1228">
        <v>133.91000399999999</v>
      </c>
      <c r="J1228">
        <v>306.92001299999998</v>
      </c>
      <c r="K1228">
        <v>60.73</v>
      </c>
      <c r="L1228">
        <v>93.93</v>
      </c>
      <c r="M1228">
        <v>97.419998000000007</v>
      </c>
      <c r="N1228">
        <v>3957.25</v>
      </c>
      <c r="O1228">
        <f t="shared" si="115"/>
        <v>2022</v>
      </c>
      <c r="P1228">
        <f t="shared" si="116"/>
        <v>11</v>
      </c>
      <c r="Q1228">
        <f t="shared" si="117"/>
        <v>14</v>
      </c>
    </row>
    <row r="1229" spans="1:30" hidden="1" x14ac:dyDescent="0.3">
      <c r="A1229" s="1">
        <v>44880</v>
      </c>
      <c r="B1229">
        <v>150.03999300000001</v>
      </c>
      <c r="C1229">
        <v>309.98001099999999</v>
      </c>
      <c r="D1229">
        <v>114.129997</v>
      </c>
      <c r="E1229">
        <v>147.44000199999999</v>
      </c>
      <c r="F1229">
        <v>37.700001</v>
      </c>
      <c r="G1229">
        <v>95.510002</v>
      </c>
      <c r="H1229">
        <v>98.940002000000007</v>
      </c>
      <c r="I1229">
        <v>132.94000199999999</v>
      </c>
      <c r="J1229">
        <v>311.92999300000002</v>
      </c>
      <c r="K1229">
        <v>60.630001</v>
      </c>
      <c r="L1229">
        <v>94.669998000000007</v>
      </c>
      <c r="M1229">
        <v>97.830001999999993</v>
      </c>
      <c r="N1229">
        <v>3991.73</v>
      </c>
      <c r="O1229">
        <f t="shared" si="115"/>
        <v>2022</v>
      </c>
      <c r="P1229">
        <f t="shared" si="116"/>
        <v>11</v>
      </c>
      <c r="Q1229">
        <f t="shared" si="117"/>
        <v>15</v>
      </c>
    </row>
    <row r="1230" spans="1:30" hidden="1" x14ac:dyDescent="0.3">
      <c r="A1230" s="1">
        <v>44881</v>
      </c>
      <c r="B1230">
        <v>148.78999300000001</v>
      </c>
      <c r="C1230">
        <v>308.76001000000002</v>
      </c>
      <c r="D1230">
        <v>112.910004</v>
      </c>
      <c r="E1230">
        <v>148.5</v>
      </c>
      <c r="F1230">
        <v>37.360000999999997</v>
      </c>
      <c r="G1230">
        <v>93.949996999999996</v>
      </c>
      <c r="H1230">
        <v>97.120002999999997</v>
      </c>
      <c r="I1230">
        <v>133.11999499999999</v>
      </c>
      <c r="J1230">
        <v>314.91000400000001</v>
      </c>
      <c r="K1230">
        <v>60.52</v>
      </c>
      <c r="L1230">
        <v>94.709998999999996</v>
      </c>
      <c r="M1230">
        <v>97.07</v>
      </c>
      <c r="N1230">
        <v>3958.79</v>
      </c>
      <c r="O1230">
        <f t="shared" si="115"/>
        <v>2022</v>
      </c>
      <c r="P1230">
        <f t="shared" si="116"/>
        <v>11</v>
      </c>
      <c r="Q1230">
        <f t="shared" si="117"/>
        <v>16</v>
      </c>
    </row>
    <row r="1231" spans="1:30" hidden="1" x14ac:dyDescent="0.3">
      <c r="A1231" s="1">
        <v>44882</v>
      </c>
      <c r="B1231">
        <v>150.720001</v>
      </c>
      <c r="C1231">
        <v>307.44000199999999</v>
      </c>
      <c r="D1231">
        <v>113.05999799999999</v>
      </c>
      <c r="E1231">
        <v>148</v>
      </c>
      <c r="F1231">
        <v>37.169998</v>
      </c>
      <c r="G1231">
        <v>91.449996999999996</v>
      </c>
      <c r="H1231">
        <v>94.849997999999999</v>
      </c>
      <c r="I1231">
        <v>132.53999300000001</v>
      </c>
      <c r="J1231">
        <v>311.44000199999999</v>
      </c>
      <c r="K1231">
        <v>60.709999000000003</v>
      </c>
      <c r="L1231">
        <v>95.160004000000001</v>
      </c>
      <c r="M1231">
        <v>96.970000999999996</v>
      </c>
      <c r="N1231">
        <v>3946.56</v>
      </c>
      <c r="O1231">
        <f t="shared" si="115"/>
        <v>2022</v>
      </c>
      <c r="P1231">
        <f t="shared" si="116"/>
        <v>11</v>
      </c>
      <c r="Q1231">
        <f t="shared" si="117"/>
        <v>17</v>
      </c>
    </row>
    <row r="1232" spans="1:30" hidden="1" x14ac:dyDescent="0.3">
      <c r="A1232" s="1">
        <v>44883</v>
      </c>
      <c r="B1232">
        <v>151.28999300000001</v>
      </c>
      <c r="C1232">
        <v>310.76001000000002</v>
      </c>
      <c r="D1232">
        <v>112.08000199999999</v>
      </c>
      <c r="E1232">
        <v>150.229996</v>
      </c>
      <c r="F1232">
        <v>37.189999</v>
      </c>
      <c r="G1232">
        <v>91.800003000000004</v>
      </c>
      <c r="H1232">
        <v>94.139999000000003</v>
      </c>
      <c r="I1232">
        <v>133.83999600000001</v>
      </c>
      <c r="J1232">
        <v>313.17999300000002</v>
      </c>
      <c r="K1232">
        <v>61.139999000000003</v>
      </c>
      <c r="L1232">
        <v>96.279999000000004</v>
      </c>
      <c r="M1232">
        <v>97.949996999999996</v>
      </c>
      <c r="N1232">
        <v>3965.34</v>
      </c>
      <c r="O1232">
        <f t="shared" si="115"/>
        <v>2022</v>
      </c>
      <c r="P1232">
        <f t="shared" si="116"/>
        <v>11</v>
      </c>
      <c r="Q1232">
        <f t="shared" si="117"/>
        <v>18</v>
      </c>
    </row>
    <row r="1233" spans="1:30" hidden="1" x14ac:dyDescent="0.3">
      <c r="A1233" s="1">
        <v>44886</v>
      </c>
      <c r="B1233">
        <v>148.009995</v>
      </c>
      <c r="C1233">
        <v>311.20001200000002</v>
      </c>
      <c r="D1233">
        <v>110.970001</v>
      </c>
      <c r="E1233">
        <v>151.14999399999999</v>
      </c>
      <c r="F1233">
        <v>37.310001</v>
      </c>
      <c r="G1233">
        <v>97.580001999999993</v>
      </c>
      <c r="H1233">
        <v>92.459998999999996</v>
      </c>
      <c r="I1233">
        <v>133.050003</v>
      </c>
      <c r="J1233">
        <v>316.77999899999998</v>
      </c>
      <c r="K1233">
        <v>62.080002</v>
      </c>
      <c r="L1233">
        <v>96.900002000000001</v>
      </c>
      <c r="M1233">
        <v>98.32</v>
      </c>
      <c r="N1233">
        <v>3949.94</v>
      </c>
      <c r="O1233">
        <f t="shared" si="115"/>
        <v>2022</v>
      </c>
      <c r="P1233">
        <f t="shared" si="116"/>
        <v>11</v>
      </c>
      <c r="Q1233">
        <f t="shared" si="117"/>
        <v>21</v>
      </c>
    </row>
    <row r="1234" spans="1:30" hidden="1" x14ac:dyDescent="0.3">
      <c r="A1234" s="1">
        <v>44887</v>
      </c>
      <c r="B1234">
        <v>150.179993</v>
      </c>
      <c r="C1234">
        <v>315.76001000000002</v>
      </c>
      <c r="D1234">
        <v>114.18</v>
      </c>
      <c r="E1234">
        <v>151.69000199999999</v>
      </c>
      <c r="F1234">
        <v>37.490001999999997</v>
      </c>
      <c r="G1234">
        <v>96.209998999999996</v>
      </c>
      <c r="H1234">
        <v>93.199996999999996</v>
      </c>
      <c r="I1234">
        <v>135.03999300000001</v>
      </c>
      <c r="J1234">
        <v>324.88000499999998</v>
      </c>
      <c r="K1234">
        <v>62.349997999999999</v>
      </c>
      <c r="L1234">
        <v>97.160004000000001</v>
      </c>
      <c r="M1234">
        <v>98.43</v>
      </c>
      <c r="N1234">
        <v>4003.58</v>
      </c>
      <c r="O1234">
        <f t="shared" si="115"/>
        <v>2022</v>
      </c>
      <c r="P1234">
        <f t="shared" si="116"/>
        <v>11</v>
      </c>
      <c r="Q1234">
        <f t="shared" si="117"/>
        <v>22</v>
      </c>
    </row>
    <row r="1235" spans="1:30" hidden="1" x14ac:dyDescent="0.3">
      <c r="A1235" s="1">
        <v>44888</v>
      </c>
      <c r="B1235">
        <v>151.070007</v>
      </c>
      <c r="C1235">
        <v>316.17999300000002</v>
      </c>
      <c r="D1235">
        <v>113.610001</v>
      </c>
      <c r="E1235">
        <v>152.41999799999999</v>
      </c>
      <c r="F1235">
        <v>37.610000999999997</v>
      </c>
      <c r="G1235">
        <v>98.879997000000003</v>
      </c>
      <c r="H1235">
        <v>94.129997000000003</v>
      </c>
      <c r="I1235">
        <v>136.479996</v>
      </c>
      <c r="J1235">
        <v>321.51001000000002</v>
      </c>
      <c r="K1235">
        <v>62.630001</v>
      </c>
      <c r="L1235">
        <v>98.110000999999997</v>
      </c>
      <c r="M1235">
        <v>99.519997000000004</v>
      </c>
      <c r="N1235">
        <v>4027.26</v>
      </c>
      <c r="O1235">
        <f t="shared" si="115"/>
        <v>2022</v>
      </c>
      <c r="P1235">
        <f t="shared" si="116"/>
        <v>11</v>
      </c>
      <c r="Q1235">
        <f t="shared" si="117"/>
        <v>23</v>
      </c>
    </row>
    <row r="1236" spans="1:30" hidden="1" x14ac:dyDescent="0.3">
      <c r="A1236" s="1">
        <v>44890</v>
      </c>
      <c r="B1236">
        <v>148.11000100000001</v>
      </c>
      <c r="C1236">
        <v>317.42999300000002</v>
      </c>
      <c r="D1236">
        <v>113.209999</v>
      </c>
      <c r="E1236">
        <v>153.070007</v>
      </c>
      <c r="F1236">
        <v>37.700001</v>
      </c>
      <c r="G1236">
        <v>98.870002999999997</v>
      </c>
      <c r="H1236">
        <v>93.410004000000001</v>
      </c>
      <c r="I1236">
        <v>136.740005</v>
      </c>
      <c r="J1236">
        <v>326.38000499999998</v>
      </c>
      <c r="K1236">
        <v>62.689999</v>
      </c>
      <c r="L1236">
        <v>98.25</v>
      </c>
      <c r="M1236">
        <v>99.559997999999993</v>
      </c>
      <c r="N1236">
        <v>4026.12</v>
      </c>
      <c r="O1236">
        <f t="shared" si="115"/>
        <v>2022</v>
      </c>
      <c r="P1236">
        <f t="shared" si="116"/>
        <v>11</v>
      </c>
      <c r="Q1236">
        <f t="shared" si="117"/>
        <v>25</v>
      </c>
    </row>
    <row r="1237" spans="1:30" hidden="1" x14ac:dyDescent="0.3">
      <c r="A1237" s="1">
        <v>44893</v>
      </c>
      <c r="B1237">
        <v>144.220001</v>
      </c>
      <c r="C1237">
        <v>313.26998900000001</v>
      </c>
      <c r="D1237">
        <v>109.80999799999999</v>
      </c>
      <c r="E1237">
        <v>153.509995</v>
      </c>
      <c r="F1237">
        <v>36.860000999999997</v>
      </c>
      <c r="G1237">
        <v>95.690002000000007</v>
      </c>
      <c r="H1237">
        <v>93.949996999999996</v>
      </c>
      <c r="I1237">
        <v>134.35000600000001</v>
      </c>
      <c r="J1237">
        <v>318.92001299999998</v>
      </c>
      <c r="K1237">
        <v>62.700001</v>
      </c>
      <c r="L1237">
        <v>97.629997000000003</v>
      </c>
      <c r="M1237">
        <v>98.660004000000001</v>
      </c>
      <c r="N1237">
        <v>3963.94</v>
      </c>
      <c r="O1237">
        <f t="shared" si="115"/>
        <v>2022</v>
      </c>
      <c r="P1237">
        <f t="shared" si="116"/>
        <v>11</v>
      </c>
      <c r="Q1237">
        <f t="shared" si="117"/>
        <v>28</v>
      </c>
    </row>
    <row r="1238" spans="1:30" hidden="1" x14ac:dyDescent="0.3">
      <c r="A1238" s="1">
        <v>44894</v>
      </c>
      <c r="B1238">
        <v>141.16999799999999</v>
      </c>
      <c r="C1238">
        <v>315.13000499999998</v>
      </c>
      <c r="D1238">
        <v>110.540001</v>
      </c>
      <c r="E1238">
        <v>152.970001</v>
      </c>
      <c r="F1238">
        <v>37</v>
      </c>
      <c r="G1238">
        <v>94.690002000000007</v>
      </c>
      <c r="H1238">
        <v>92.419998000000007</v>
      </c>
      <c r="I1238">
        <v>136.55999800000001</v>
      </c>
      <c r="J1238">
        <v>315.959991</v>
      </c>
      <c r="K1238">
        <v>62.48</v>
      </c>
      <c r="L1238">
        <v>97.790001000000004</v>
      </c>
      <c r="M1238">
        <v>98.660004000000001</v>
      </c>
      <c r="N1238">
        <v>3957.63</v>
      </c>
      <c r="O1238">
        <f t="shared" si="115"/>
        <v>2022</v>
      </c>
      <c r="P1238">
        <f t="shared" si="116"/>
        <v>11</v>
      </c>
      <c r="Q1238">
        <f t="shared" si="117"/>
        <v>29</v>
      </c>
    </row>
    <row r="1239" spans="1:30" hidden="1" x14ac:dyDescent="0.3">
      <c r="A1239" s="1">
        <v>44895</v>
      </c>
      <c r="B1239">
        <v>148.029999</v>
      </c>
      <c r="C1239">
        <v>318.60000600000001</v>
      </c>
      <c r="D1239">
        <v>111.339996</v>
      </c>
      <c r="E1239">
        <v>152.41999799999999</v>
      </c>
      <c r="F1239">
        <v>37.849997999999999</v>
      </c>
      <c r="G1239">
        <v>97.870002999999997</v>
      </c>
      <c r="H1239">
        <v>96.540001000000004</v>
      </c>
      <c r="I1239">
        <v>138.179993</v>
      </c>
      <c r="J1239">
        <v>323.98998999999998</v>
      </c>
      <c r="K1239">
        <v>63.610000999999997</v>
      </c>
      <c r="L1239">
        <v>99.669998000000007</v>
      </c>
      <c r="M1239">
        <v>102.199997</v>
      </c>
      <c r="N1239">
        <v>4080.11</v>
      </c>
      <c r="O1239">
        <f t="shared" si="115"/>
        <v>2022</v>
      </c>
      <c r="P1239">
        <f t="shared" si="116"/>
        <v>11</v>
      </c>
      <c r="Q1239">
        <f t="shared" si="117"/>
        <v>30</v>
      </c>
    </row>
    <row r="1240" spans="1:30" x14ac:dyDescent="0.3">
      <c r="A1240" s="1">
        <v>44896</v>
      </c>
      <c r="B1240">
        <v>148.30999800000001</v>
      </c>
      <c r="C1240">
        <v>315.83999599999999</v>
      </c>
      <c r="D1240">
        <v>110.800003</v>
      </c>
      <c r="E1240">
        <v>153.36999499999999</v>
      </c>
      <c r="F1240">
        <v>36.549999</v>
      </c>
      <c r="G1240">
        <v>98.589995999999999</v>
      </c>
      <c r="H1240">
        <v>95.5</v>
      </c>
      <c r="I1240">
        <v>136.240005</v>
      </c>
      <c r="J1240">
        <v>327.07000699999998</v>
      </c>
      <c r="K1240">
        <v>63.790000999999997</v>
      </c>
      <c r="L1240">
        <v>102.459999</v>
      </c>
      <c r="M1240">
        <v>103.370003</v>
      </c>
      <c r="N1240">
        <v>4076.57</v>
      </c>
      <c r="O1240">
        <f t="shared" si="115"/>
        <v>2022</v>
      </c>
      <c r="P1240">
        <f t="shared" si="116"/>
        <v>12</v>
      </c>
      <c r="Q1240">
        <f t="shared" si="117"/>
        <v>1</v>
      </c>
      <c r="R1240">
        <f>B1240</f>
        <v>148.30999800000001</v>
      </c>
      <c r="S1240">
        <f t="shared" ref="S1240:AB1240" si="119">C1240</f>
        <v>315.83999599999999</v>
      </c>
      <c r="T1240">
        <f t="shared" si="119"/>
        <v>110.800003</v>
      </c>
      <c r="U1240">
        <f t="shared" si="119"/>
        <v>153.36999499999999</v>
      </c>
      <c r="V1240">
        <f t="shared" si="119"/>
        <v>36.549999</v>
      </c>
      <c r="W1240">
        <f t="shared" si="119"/>
        <v>98.589995999999999</v>
      </c>
      <c r="X1240">
        <f t="shared" si="119"/>
        <v>95.5</v>
      </c>
      <c r="Y1240">
        <f t="shared" si="119"/>
        <v>136.240005</v>
      </c>
      <c r="Z1240">
        <f t="shared" si="119"/>
        <v>327.07000699999998</v>
      </c>
      <c r="AA1240">
        <f t="shared" si="119"/>
        <v>63.790000999999997</v>
      </c>
      <c r="AB1240">
        <f t="shared" si="119"/>
        <v>102.459999</v>
      </c>
      <c r="AC1240">
        <f>M1240</f>
        <v>103.370003</v>
      </c>
      <c r="AD1240">
        <f>N1240</f>
        <v>4076.57</v>
      </c>
    </row>
    <row r="1241" spans="1:30" hidden="1" x14ac:dyDescent="0.3">
      <c r="A1241" s="1">
        <v>44897</v>
      </c>
      <c r="B1241">
        <v>147.80999800000001</v>
      </c>
      <c r="C1241">
        <v>316.14999399999999</v>
      </c>
      <c r="D1241">
        <v>109.860001</v>
      </c>
      <c r="E1241">
        <v>153.220001</v>
      </c>
      <c r="F1241">
        <v>36.080002</v>
      </c>
      <c r="G1241">
        <v>99.43</v>
      </c>
      <c r="H1241">
        <v>94.129997000000003</v>
      </c>
      <c r="I1241">
        <v>135.16000399999999</v>
      </c>
      <c r="J1241">
        <v>327.98998999999998</v>
      </c>
      <c r="K1241">
        <v>64.349997999999999</v>
      </c>
      <c r="L1241">
        <v>104.300003</v>
      </c>
      <c r="M1241">
        <v>105.050003</v>
      </c>
      <c r="N1241">
        <v>4071.7</v>
      </c>
      <c r="O1241">
        <f t="shared" si="115"/>
        <v>2022</v>
      </c>
      <c r="P1241">
        <f t="shared" si="116"/>
        <v>12</v>
      </c>
      <c r="Q1241">
        <f t="shared" si="117"/>
        <v>2</v>
      </c>
    </row>
    <row r="1242" spans="1:30" hidden="1" x14ac:dyDescent="0.3">
      <c r="A1242" s="1">
        <v>44900</v>
      </c>
      <c r="B1242">
        <v>146.63000500000001</v>
      </c>
      <c r="C1242">
        <v>310.57000699999998</v>
      </c>
      <c r="D1242">
        <v>106.849998</v>
      </c>
      <c r="E1242">
        <v>151.64999399999999</v>
      </c>
      <c r="F1242">
        <v>34.470001000000003</v>
      </c>
      <c r="G1242">
        <v>95.93</v>
      </c>
      <c r="H1242">
        <v>91.010002</v>
      </c>
      <c r="I1242">
        <v>131.36999499999999</v>
      </c>
      <c r="J1242">
        <v>320.07998700000002</v>
      </c>
      <c r="K1242">
        <v>63.470001000000003</v>
      </c>
      <c r="L1242">
        <v>103.480003</v>
      </c>
      <c r="M1242">
        <v>103.550003</v>
      </c>
      <c r="N1242">
        <v>3998.84</v>
      </c>
      <c r="O1242">
        <f t="shared" si="115"/>
        <v>2022</v>
      </c>
      <c r="P1242">
        <f t="shared" si="116"/>
        <v>12</v>
      </c>
      <c r="Q1242">
        <f t="shared" si="117"/>
        <v>5</v>
      </c>
    </row>
    <row r="1243" spans="1:30" hidden="1" x14ac:dyDescent="0.3">
      <c r="A1243" s="1">
        <v>44901</v>
      </c>
      <c r="B1243">
        <v>142.91000399999999</v>
      </c>
      <c r="C1243">
        <v>307.77999899999998</v>
      </c>
      <c r="D1243">
        <v>103.879997</v>
      </c>
      <c r="E1243">
        <v>149.88999899999999</v>
      </c>
      <c r="F1243">
        <v>33</v>
      </c>
      <c r="G1243">
        <v>92.290001000000004</v>
      </c>
      <c r="H1243">
        <v>88.25</v>
      </c>
      <c r="I1243">
        <v>131.58999600000001</v>
      </c>
      <c r="J1243">
        <v>317.45001200000002</v>
      </c>
      <c r="K1243">
        <v>63.439999</v>
      </c>
      <c r="L1243">
        <v>101.629997</v>
      </c>
      <c r="M1243">
        <v>102.08000199999999</v>
      </c>
      <c r="N1243">
        <v>3941.26</v>
      </c>
      <c r="O1243">
        <f t="shared" si="115"/>
        <v>2022</v>
      </c>
      <c r="P1243">
        <f t="shared" si="116"/>
        <v>12</v>
      </c>
      <c r="Q1243">
        <f t="shared" si="117"/>
        <v>6</v>
      </c>
    </row>
    <row r="1244" spans="1:30" hidden="1" x14ac:dyDescent="0.3">
      <c r="A1244" s="1">
        <v>44902</v>
      </c>
      <c r="B1244">
        <v>140.94000199999999</v>
      </c>
      <c r="C1244">
        <v>305.82000699999998</v>
      </c>
      <c r="D1244">
        <v>103.650002</v>
      </c>
      <c r="E1244">
        <v>149.11000100000001</v>
      </c>
      <c r="F1244">
        <v>32.740001999999997</v>
      </c>
      <c r="G1244">
        <v>92.150002000000001</v>
      </c>
      <c r="H1244">
        <v>88.459998999999996</v>
      </c>
      <c r="I1244">
        <v>131.5</v>
      </c>
      <c r="J1244">
        <v>320.14999399999999</v>
      </c>
      <c r="K1244">
        <v>63.540000999999997</v>
      </c>
      <c r="L1244">
        <v>101.879997</v>
      </c>
      <c r="M1244">
        <v>101.870003</v>
      </c>
      <c r="N1244">
        <v>3933.92</v>
      </c>
      <c r="O1244">
        <f t="shared" si="115"/>
        <v>2022</v>
      </c>
      <c r="P1244">
        <f t="shared" si="116"/>
        <v>12</v>
      </c>
      <c r="Q1244">
        <f t="shared" si="117"/>
        <v>7</v>
      </c>
    </row>
    <row r="1245" spans="1:30" hidden="1" x14ac:dyDescent="0.3">
      <c r="A1245" s="1">
        <v>44903</v>
      </c>
      <c r="B1245">
        <v>142.64999399999999</v>
      </c>
      <c r="C1245">
        <v>305.98998999999998</v>
      </c>
      <c r="D1245">
        <v>104.41999800000001</v>
      </c>
      <c r="E1245">
        <v>148.779999</v>
      </c>
      <c r="F1245">
        <v>32.439999</v>
      </c>
      <c r="G1245">
        <v>92.550003000000004</v>
      </c>
      <c r="H1245">
        <v>90.349997999999999</v>
      </c>
      <c r="I1245">
        <v>132.88000500000001</v>
      </c>
      <c r="J1245">
        <v>324.08999599999999</v>
      </c>
      <c r="K1245">
        <v>63.810001</v>
      </c>
      <c r="L1245">
        <v>102.05999799999999</v>
      </c>
      <c r="M1245">
        <v>103.739998</v>
      </c>
      <c r="N1245">
        <v>3963.51</v>
      </c>
      <c r="O1245">
        <f t="shared" si="115"/>
        <v>2022</v>
      </c>
      <c r="P1245">
        <f t="shared" si="116"/>
        <v>12</v>
      </c>
      <c r="Q1245">
        <f t="shared" si="117"/>
        <v>8</v>
      </c>
    </row>
    <row r="1246" spans="1:30" hidden="1" x14ac:dyDescent="0.3">
      <c r="A1246" s="1">
        <v>44904</v>
      </c>
      <c r="B1246">
        <v>142.16000399999999</v>
      </c>
      <c r="C1246">
        <v>306.39001500000001</v>
      </c>
      <c r="D1246">
        <v>103.540001</v>
      </c>
      <c r="E1246">
        <v>145.30999800000001</v>
      </c>
      <c r="F1246">
        <v>32.380001</v>
      </c>
      <c r="G1246">
        <v>93.379997000000003</v>
      </c>
      <c r="H1246">
        <v>89.089995999999999</v>
      </c>
      <c r="I1246">
        <v>132.16000399999999</v>
      </c>
      <c r="J1246">
        <v>320.48001099999999</v>
      </c>
      <c r="K1246">
        <v>63.139999000000003</v>
      </c>
      <c r="L1246">
        <v>102.089996</v>
      </c>
      <c r="M1246">
        <v>101.790001</v>
      </c>
      <c r="N1246">
        <v>3934.38</v>
      </c>
      <c r="O1246">
        <f t="shared" si="115"/>
        <v>2022</v>
      </c>
      <c r="P1246">
        <f t="shared" si="116"/>
        <v>12</v>
      </c>
      <c r="Q1246">
        <f t="shared" si="117"/>
        <v>9</v>
      </c>
    </row>
    <row r="1247" spans="1:30" hidden="1" x14ac:dyDescent="0.3">
      <c r="A1247" s="1">
        <v>44907</v>
      </c>
      <c r="B1247">
        <v>144.490005</v>
      </c>
      <c r="C1247">
        <v>311.45001200000002</v>
      </c>
      <c r="D1247">
        <v>106.089996</v>
      </c>
      <c r="E1247">
        <v>148.020004</v>
      </c>
      <c r="F1247">
        <v>32.729999999999997</v>
      </c>
      <c r="G1247">
        <v>94.660004000000001</v>
      </c>
      <c r="H1247">
        <v>90.550003000000004</v>
      </c>
      <c r="I1247">
        <v>134.21000699999999</v>
      </c>
      <c r="J1247">
        <v>327.98001099999999</v>
      </c>
      <c r="K1247">
        <v>63.970001000000003</v>
      </c>
      <c r="L1247">
        <v>102.599998</v>
      </c>
      <c r="M1247">
        <v>102.699997</v>
      </c>
      <c r="N1247">
        <v>3990.56</v>
      </c>
      <c r="O1247">
        <f t="shared" si="115"/>
        <v>2022</v>
      </c>
      <c r="P1247">
        <f t="shared" si="116"/>
        <v>12</v>
      </c>
      <c r="Q1247">
        <f t="shared" si="117"/>
        <v>12</v>
      </c>
    </row>
    <row r="1248" spans="1:30" hidden="1" x14ac:dyDescent="0.3">
      <c r="A1248" s="1">
        <v>44908</v>
      </c>
      <c r="B1248">
        <v>145.470001</v>
      </c>
      <c r="C1248">
        <v>312.32998700000002</v>
      </c>
      <c r="D1248">
        <v>107.25</v>
      </c>
      <c r="E1248">
        <v>147.490005</v>
      </c>
      <c r="F1248">
        <v>32.75</v>
      </c>
      <c r="G1248">
        <v>94.699996999999996</v>
      </c>
      <c r="H1248">
        <v>92.489998</v>
      </c>
      <c r="I1248">
        <v>134.08000200000001</v>
      </c>
      <c r="J1248">
        <v>332.89001500000001</v>
      </c>
      <c r="K1248">
        <v>63.990001999999997</v>
      </c>
      <c r="L1248">
        <v>102.32</v>
      </c>
      <c r="M1248">
        <v>102.110001</v>
      </c>
      <c r="N1248">
        <v>4019.65</v>
      </c>
      <c r="O1248">
        <f t="shared" si="115"/>
        <v>2022</v>
      </c>
      <c r="P1248">
        <f t="shared" si="116"/>
        <v>12</v>
      </c>
      <c r="Q1248">
        <f t="shared" si="117"/>
        <v>13</v>
      </c>
    </row>
    <row r="1249" spans="1:30" hidden="1" x14ac:dyDescent="0.3">
      <c r="A1249" s="1">
        <v>44909</v>
      </c>
      <c r="B1249">
        <v>143.21000699999999</v>
      </c>
      <c r="C1249">
        <v>309.290009</v>
      </c>
      <c r="D1249">
        <v>106.459999</v>
      </c>
      <c r="E1249">
        <v>146.66999799999999</v>
      </c>
      <c r="F1249">
        <v>32.279998999999997</v>
      </c>
      <c r="G1249">
        <v>94.150002000000001</v>
      </c>
      <c r="H1249">
        <v>91.580001999999993</v>
      </c>
      <c r="I1249">
        <v>133.41000399999999</v>
      </c>
      <c r="J1249">
        <v>333.42999300000002</v>
      </c>
      <c r="K1249">
        <v>63.990001999999997</v>
      </c>
      <c r="L1249">
        <v>102.459999</v>
      </c>
      <c r="M1249">
        <v>102.19000200000001</v>
      </c>
      <c r="N1249">
        <v>3995.32</v>
      </c>
      <c r="O1249">
        <f t="shared" si="115"/>
        <v>2022</v>
      </c>
      <c r="P1249">
        <f t="shared" si="116"/>
        <v>12</v>
      </c>
      <c r="Q1249">
        <f t="shared" si="117"/>
        <v>14</v>
      </c>
    </row>
    <row r="1250" spans="1:30" hidden="1" x14ac:dyDescent="0.3">
      <c r="A1250" s="1">
        <v>44910</v>
      </c>
      <c r="B1250">
        <v>136.5</v>
      </c>
      <c r="C1250">
        <v>301.91000400000001</v>
      </c>
      <c r="D1250">
        <v>105.44000200000001</v>
      </c>
      <c r="E1250">
        <v>145.36000100000001</v>
      </c>
      <c r="F1250">
        <v>31.77</v>
      </c>
      <c r="G1250">
        <v>90.489998</v>
      </c>
      <c r="H1250">
        <v>88.449996999999996</v>
      </c>
      <c r="I1250">
        <v>130.10000600000001</v>
      </c>
      <c r="J1250">
        <v>327.60000600000001</v>
      </c>
      <c r="K1250">
        <v>63.110000999999997</v>
      </c>
      <c r="L1250">
        <v>101.269997</v>
      </c>
      <c r="M1250">
        <v>99.989998</v>
      </c>
      <c r="N1250">
        <v>3895.75</v>
      </c>
      <c r="O1250">
        <f t="shared" si="115"/>
        <v>2022</v>
      </c>
      <c r="P1250">
        <f t="shared" si="116"/>
        <v>12</v>
      </c>
      <c r="Q1250">
        <f t="shared" si="117"/>
        <v>15</v>
      </c>
    </row>
    <row r="1251" spans="1:30" hidden="1" x14ac:dyDescent="0.3">
      <c r="A1251" s="1">
        <v>44911</v>
      </c>
      <c r="B1251">
        <v>134.509995</v>
      </c>
      <c r="C1251">
        <v>300</v>
      </c>
      <c r="D1251">
        <v>104.699997</v>
      </c>
      <c r="E1251">
        <v>142.75</v>
      </c>
      <c r="F1251">
        <v>31.700001</v>
      </c>
      <c r="G1251">
        <v>90.080001999999993</v>
      </c>
      <c r="H1251">
        <v>87.860000999999997</v>
      </c>
      <c r="I1251">
        <v>129.28999300000001</v>
      </c>
      <c r="J1251">
        <v>323.33999599999999</v>
      </c>
      <c r="K1251">
        <v>62.75</v>
      </c>
      <c r="L1251">
        <v>100.279999</v>
      </c>
      <c r="M1251">
        <v>98.830001999999993</v>
      </c>
      <c r="N1251">
        <v>3852.36</v>
      </c>
      <c r="O1251">
        <f t="shared" si="115"/>
        <v>2022</v>
      </c>
      <c r="P1251">
        <f t="shared" si="116"/>
        <v>12</v>
      </c>
      <c r="Q1251">
        <f t="shared" si="117"/>
        <v>16</v>
      </c>
    </row>
    <row r="1252" spans="1:30" hidden="1" x14ac:dyDescent="0.3">
      <c r="A1252" s="1">
        <v>44914</v>
      </c>
      <c r="B1252">
        <v>132.36999499999999</v>
      </c>
      <c r="C1252">
        <v>300.02999899999998</v>
      </c>
      <c r="D1252">
        <v>105.16999800000001</v>
      </c>
      <c r="E1252">
        <v>142.800003</v>
      </c>
      <c r="F1252">
        <v>32.060001</v>
      </c>
      <c r="G1252">
        <v>85.779999000000004</v>
      </c>
      <c r="H1252">
        <v>84.919998000000007</v>
      </c>
      <c r="I1252">
        <v>130.05999800000001</v>
      </c>
      <c r="J1252">
        <v>317.32998700000002</v>
      </c>
      <c r="K1252">
        <v>62.84</v>
      </c>
      <c r="L1252">
        <v>100.610001</v>
      </c>
      <c r="M1252">
        <v>98.300003000000004</v>
      </c>
      <c r="N1252">
        <v>3817.66</v>
      </c>
      <c r="O1252">
        <f t="shared" si="115"/>
        <v>2022</v>
      </c>
      <c r="P1252">
        <f t="shared" si="116"/>
        <v>12</v>
      </c>
      <c r="Q1252">
        <f t="shared" si="117"/>
        <v>19</v>
      </c>
    </row>
    <row r="1253" spans="1:30" hidden="1" x14ac:dyDescent="0.3">
      <c r="A1253" s="1">
        <v>44915</v>
      </c>
      <c r="B1253">
        <v>132.300003</v>
      </c>
      <c r="C1253">
        <v>302</v>
      </c>
      <c r="D1253">
        <v>106.69000200000001</v>
      </c>
      <c r="E1253">
        <v>144.050003</v>
      </c>
      <c r="F1253">
        <v>32.189999</v>
      </c>
      <c r="G1253">
        <v>87.019997000000004</v>
      </c>
      <c r="H1253">
        <v>85.190002000000007</v>
      </c>
      <c r="I1253">
        <v>130.69000199999999</v>
      </c>
      <c r="J1253">
        <v>314.83999599999999</v>
      </c>
      <c r="K1253">
        <v>62.790000999999997</v>
      </c>
      <c r="L1253">
        <v>100.91999800000001</v>
      </c>
      <c r="M1253">
        <v>98</v>
      </c>
      <c r="N1253">
        <v>3821.62</v>
      </c>
      <c r="O1253">
        <f t="shared" si="115"/>
        <v>2022</v>
      </c>
      <c r="P1253">
        <f t="shared" si="116"/>
        <v>12</v>
      </c>
      <c r="Q1253">
        <f t="shared" si="117"/>
        <v>20</v>
      </c>
    </row>
    <row r="1254" spans="1:30" hidden="1" x14ac:dyDescent="0.3">
      <c r="A1254" s="1">
        <v>44916</v>
      </c>
      <c r="B1254">
        <v>135.449997</v>
      </c>
      <c r="C1254">
        <v>307.82000699999998</v>
      </c>
      <c r="D1254">
        <v>108.05999799999999</v>
      </c>
      <c r="E1254">
        <v>145.179993</v>
      </c>
      <c r="F1254">
        <v>32.68</v>
      </c>
      <c r="G1254">
        <v>86.919998000000007</v>
      </c>
      <c r="H1254">
        <v>86.769997000000004</v>
      </c>
      <c r="I1254">
        <v>132.16000399999999</v>
      </c>
      <c r="J1254">
        <v>319.35998499999999</v>
      </c>
      <c r="K1254">
        <v>63.799999</v>
      </c>
      <c r="L1254">
        <v>100.519997</v>
      </c>
      <c r="M1254">
        <v>98.669998000000007</v>
      </c>
      <c r="N1254">
        <v>3878.44</v>
      </c>
      <c r="O1254">
        <f t="shared" si="115"/>
        <v>2022</v>
      </c>
      <c r="P1254">
        <f t="shared" si="116"/>
        <v>12</v>
      </c>
      <c r="Q1254">
        <f t="shared" si="117"/>
        <v>21</v>
      </c>
    </row>
    <row r="1255" spans="1:30" hidden="1" x14ac:dyDescent="0.3">
      <c r="A1255" s="1">
        <v>44917</v>
      </c>
      <c r="B1255">
        <v>132.229996</v>
      </c>
      <c r="C1255">
        <v>302.69000199999999</v>
      </c>
      <c r="D1255">
        <v>105.879997</v>
      </c>
      <c r="E1255">
        <v>143.479996</v>
      </c>
      <c r="F1255">
        <v>32.389999000000003</v>
      </c>
      <c r="G1255">
        <v>86.669998000000007</v>
      </c>
      <c r="H1255">
        <v>83.790001000000004</v>
      </c>
      <c r="I1255">
        <v>130.66000399999999</v>
      </c>
      <c r="J1255">
        <v>316.11999500000002</v>
      </c>
      <c r="K1255">
        <v>63.34</v>
      </c>
      <c r="L1255">
        <v>100.860001</v>
      </c>
      <c r="M1255">
        <v>97.760002</v>
      </c>
      <c r="N1255">
        <v>3822.39</v>
      </c>
      <c r="O1255">
        <f t="shared" si="115"/>
        <v>2022</v>
      </c>
      <c r="P1255">
        <f t="shared" si="116"/>
        <v>12</v>
      </c>
      <c r="Q1255">
        <f t="shared" si="117"/>
        <v>22</v>
      </c>
    </row>
    <row r="1256" spans="1:30" hidden="1" x14ac:dyDescent="0.3">
      <c r="A1256" s="1">
        <v>44918</v>
      </c>
      <c r="B1256">
        <v>131.86000100000001</v>
      </c>
      <c r="C1256">
        <v>306.48998999999998</v>
      </c>
      <c r="D1256">
        <v>108.68</v>
      </c>
      <c r="E1256">
        <v>143.770004</v>
      </c>
      <c r="F1256">
        <v>32.470001000000003</v>
      </c>
      <c r="G1256">
        <v>88.010002</v>
      </c>
      <c r="H1256">
        <v>85.25</v>
      </c>
      <c r="I1256">
        <v>131.279999</v>
      </c>
      <c r="J1256">
        <v>318.73001099999999</v>
      </c>
      <c r="K1256">
        <v>63.82</v>
      </c>
      <c r="L1256">
        <v>101.69000200000001</v>
      </c>
      <c r="M1256">
        <v>98.269997000000004</v>
      </c>
      <c r="N1256">
        <v>3844.82</v>
      </c>
      <c r="O1256">
        <f t="shared" si="115"/>
        <v>2022</v>
      </c>
      <c r="P1256">
        <f t="shared" si="116"/>
        <v>12</v>
      </c>
      <c r="Q1256">
        <f t="shared" si="117"/>
        <v>23</v>
      </c>
    </row>
    <row r="1257" spans="1:30" hidden="1" x14ac:dyDescent="0.3">
      <c r="A1257" s="1">
        <v>44922</v>
      </c>
      <c r="B1257">
        <v>130.029999</v>
      </c>
      <c r="C1257">
        <v>305.54998799999998</v>
      </c>
      <c r="D1257">
        <v>110.19000200000001</v>
      </c>
      <c r="E1257">
        <v>143.80999800000001</v>
      </c>
      <c r="F1257">
        <v>32.529998999999997</v>
      </c>
      <c r="G1257">
        <v>86.370002999999997</v>
      </c>
      <c r="H1257">
        <v>83.040001000000004</v>
      </c>
      <c r="I1257">
        <v>131.740005</v>
      </c>
      <c r="J1257">
        <v>319.54998799999998</v>
      </c>
      <c r="K1257">
        <v>64.209998999999996</v>
      </c>
      <c r="L1257">
        <v>102.68</v>
      </c>
      <c r="M1257">
        <v>99.199996999999996</v>
      </c>
      <c r="N1257">
        <v>3829.25</v>
      </c>
      <c r="O1257">
        <f t="shared" si="115"/>
        <v>2022</v>
      </c>
      <c r="P1257">
        <f t="shared" si="116"/>
        <v>12</v>
      </c>
      <c r="Q1257">
        <f t="shared" si="117"/>
        <v>27</v>
      </c>
    </row>
    <row r="1258" spans="1:30" hidden="1" x14ac:dyDescent="0.3">
      <c r="A1258" s="1">
        <v>44923</v>
      </c>
      <c r="B1258">
        <v>126.040001</v>
      </c>
      <c r="C1258">
        <v>303.42999300000002</v>
      </c>
      <c r="D1258">
        <v>108.379997</v>
      </c>
      <c r="E1258">
        <v>141.28999300000001</v>
      </c>
      <c r="F1258">
        <v>32.770000000000003</v>
      </c>
      <c r="G1258">
        <v>84.169998000000007</v>
      </c>
      <c r="H1258">
        <v>81.819999999999993</v>
      </c>
      <c r="I1258">
        <v>132.46000699999999</v>
      </c>
      <c r="J1258">
        <v>315.73001099999999</v>
      </c>
      <c r="K1258">
        <v>63.57</v>
      </c>
      <c r="L1258">
        <v>100.94000200000001</v>
      </c>
      <c r="M1258">
        <v>98.599997999999999</v>
      </c>
      <c r="N1258">
        <v>3783.22</v>
      </c>
      <c r="O1258">
        <f t="shared" si="115"/>
        <v>2022</v>
      </c>
      <c r="P1258">
        <f t="shared" si="116"/>
        <v>12</v>
      </c>
      <c r="Q1258">
        <f t="shared" si="117"/>
        <v>28</v>
      </c>
    </row>
    <row r="1259" spans="1:30" hidden="1" x14ac:dyDescent="0.3">
      <c r="A1259" s="1">
        <v>44924</v>
      </c>
      <c r="B1259">
        <v>129.61000100000001</v>
      </c>
      <c r="C1259">
        <v>309.05999800000001</v>
      </c>
      <c r="D1259">
        <v>109.199997</v>
      </c>
      <c r="E1259">
        <v>142.14999399999999</v>
      </c>
      <c r="F1259">
        <v>33.139999000000003</v>
      </c>
      <c r="G1259">
        <v>87.18</v>
      </c>
      <c r="H1259">
        <v>84.18</v>
      </c>
      <c r="I1259">
        <v>133.220001</v>
      </c>
      <c r="J1259">
        <v>320.41000400000001</v>
      </c>
      <c r="K1259">
        <v>63.950001</v>
      </c>
      <c r="L1259">
        <v>101.19000200000001</v>
      </c>
      <c r="M1259">
        <v>99.769997000000004</v>
      </c>
      <c r="N1259">
        <v>3849.28</v>
      </c>
      <c r="O1259">
        <f t="shared" si="115"/>
        <v>2022</v>
      </c>
      <c r="P1259">
        <f t="shared" si="116"/>
        <v>12</v>
      </c>
      <c r="Q1259">
        <f t="shared" si="117"/>
        <v>29</v>
      </c>
    </row>
    <row r="1260" spans="1:30" x14ac:dyDescent="0.3">
      <c r="A1260" s="1">
        <v>44925</v>
      </c>
      <c r="B1260">
        <v>129.929993</v>
      </c>
      <c r="C1260">
        <v>308.89999399999999</v>
      </c>
      <c r="D1260">
        <v>110.300003</v>
      </c>
      <c r="E1260">
        <v>141.78999300000001</v>
      </c>
      <c r="F1260">
        <v>33.119999</v>
      </c>
      <c r="G1260">
        <v>86.879997000000003</v>
      </c>
      <c r="H1260">
        <v>84</v>
      </c>
      <c r="I1260">
        <v>134.10000600000001</v>
      </c>
      <c r="J1260">
        <v>315.85998499999999</v>
      </c>
      <c r="K1260">
        <v>63.610000999999997</v>
      </c>
      <c r="L1260">
        <v>101.209999</v>
      </c>
      <c r="M1260">
        <v>99.199996999999996</v>
      </c>
      <c r="N1260">
        <v>3839.5</v>
      </c>
      <c r="O1260">
        <f t="shared" si="115"/>
        <v>2022</v>
      </c>
      <c r="P1260">
        <f t="shared" si="116"/>
        <v>12</v>
      </c>
      <c r="Q1260">
        <f t="shared" si="117"/>
        <v>30</v>
      </c>
      <c r="R1260">
        <f>B1260</f>
        <v>129.929993</v>
      </c>
      <c r="S1260">
        <f t="shared" ref="S1260:AB1260" si="120">C1260</f>
        <v>308.89999399999999</v>
      </c>
      <c r="T1260">
        <f t="shared" si="120"/>
        <v>110.300003</v>
      </c>
      <c r="U1260">
        <f t="shared" si="120"/>
        <v>141.78999300000001</v>
      </c>
      <c r="V1260">
        <f t="shared" si="120"/>
        <v>33.119999</v>
      </c>
      <c r="W1260">
        <f t="shared" si="120"/>
        <v>86.879997000000003</v>
      </c>
      <c r="X1260">
        <f t="shared" si="120"/>
        <v>84</v>
      </c>
      <c r="Y1260">
        <f t="shared" si="120"/>
        <v>134.10000600000001</v>
      </c>
      <c r="Z1260">
        <f t="shared" si="120"/>
        <v>315.85998499999999</v>
      </c>
      <c r="AA1260">
        <f t="shared" si="120"/>
        <v>63.610000999999997</v>
      </c>
      <c r="AB1260">
        <f t="shared" si="120"/>
        <v>101.209999</v>
      </c>
      <c r="AC1260">
        <f>M1260</f>
        <v>99.199996999999996</v>
      </c>
      <c r="AD1260">
        <f>N1260</f>
        <v>3839.5</v>
      </c>
    </row>
  </sheetData>
  <phoneticPr fontId="18"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08196-C2CF-4D13-801F-00B23C6CF47F}">
  <dimension ref="A1:AD62"/>
  <sheetViews>
    <sheetView workbookViewId="0"/>
  </sheetViews>
  <sheetFormatPr defaultRowHeight="14.4" x14ac:dyDescent="0.3"/>
  <cols>
    <col min="18" max="30" width="9.33203125" bestFit="1" customWidth="1"/>
  </cols>
  <sheetData>
    <row r="1" spans="1:30" x14ac:dyDescent="0.3">
      <c r="A1" s="20" t="s">
        <v>40</v>
      </c>
      <c r="B1" s="20" t="s">
        <v>41</v>
      </c>
      <c r="C1" s="20" t="s">
        <v>42</v>
      </c>
      <c r="D1" s="20" t="s">
        <v>10</v>
      </c>
      <c r="E1" s="20" t="s">
        <v>13</v>
      </c>
      <c r="F1" s="20" t="s">
        <v>16</v>
      </c>
      <c r="G1" s="20" t="s">
        <v>19</v>
      </c>
      <c r="H1" s="20" t="s">
        <v>22</v>
      </c>
      <c r="I1" s="20" t="s">
        <v>24</v>
      </c>
      <c r="J1" s="20" t="s">
        <v>26</v>
      </c>
      <c r="K1" s="20" t="s">
        <v>28</v>
      </c>
      <c r="L1" s="20" t="s">
        <v>30</v>
      </c>
      <c r="M1" s="20" t="s">
        <v>32</v>
      </c>
      <c r="N1" s="20" t="s">
        <v>34</v>
      </c>
      <c r="O1" s="20" t="s">
        <v>36</v>
      </c>
      <c r="P1" s="37" t="s">
        <v>39</v>
      </c>
      <c r="R1" s="20" t="s">
        <v>10</v>
      </c>
      <c r="S1" s="20" t="s">
        <v>13</v>
      </c>
      <c r="T1" s="20" t="s">
        <v>16</v>
      </c>
      <c r="U1" s="20" t="s">
        <v>19</v>
      </c>
      <c r="V1" s="20" t="s">
        <v>22</v>
      </c>
      <c r="W1" s="20" t="s">
        <v>24</v>
      </c>
      <c r="X1" s="20" t="s">
        <v>26</v>
      </c>
      <c r="Y1" s="20" t="s">
        <v>28</v>
      </c>
      <c r="Z1" s="20" t="s">
        <v>30</v>
      </c>
      <c r="AA1" s="20" t="s">
        <v>32</v>
      </c>
      <c r="AB1" s="20" t="s">
        <v>34</v>
      </c>
      <c r="AC1" s="20" t="s">
        <v>36</v>
      </c>
      <c r="AD1" s="37" t="s">
        <v>39</v>
      </c>
    </row>
    <row r="2" spans="1:30" x14ac:dyDescent="0.3">
      <c r="A2" s="3">
        <v>2018</v>
      </c>
      <c r="B2" s="3">
        <v>1</v>
      </c>
      <c r="C2" s="3">
        <v>2</v>
      </c>
      <c r="D2" s="41">
        <v>43.064999</v>
      </c>
      <c r="E2" s="41">
        <v>197.220001</v>
      </c>
      <c r="F2" s="41">
        <v>85.029999000000004</v>
      </c>
      <c r="G2" s="41">
        <v>98.589995999999999</v>
      </c>
      <c r="H2" s="41">
        <v>29.9</v>
      </c>
      <c r="I2" s="41">
        <v>111.800003</v>
      </c>
      <c r="J2" s="41">
        <v>59.450499999999998</v>
      </c>
      <c r="K2" s="41">
        <v>107.949997</v>
      </c>
      <c r="L2" s="41">
        <v>188.029999</v>
      </c>
      <c r="M2" s="41">
        <v>45.540000999999997</v>
      </c>
      <c r="N2" s="41">
        <v>104.389999</v>
      </c>
      <c r="O2" s="41">
        <v>57.630001</v>
      </c>
      <c r="P2" s="42">
        <v>2695.81</v>
      </c>
    </row>
    <row r="3" spans="1:30" x14ac:dyDescent="0.3">
      <c r="A3" s="4">
        <v>2018</v>
      </c>
      <c r="B3" s="4">
        <v>2</v>
      </c>
      <c r="C3" s="4">
        <v>1</v>
      </c>
      <c r="D3" s="43">
        <v>41.945</v>
      </c>
      <c r="E3" s="43">
        <v>217.25</v>
      </c>
      <c r="F3" s="43">
        <v>89.07</v>
      </c>
      <c r="G3" s="43">
        <v>105.519997</v>
      </c>
      <c r="H3" s="43">
        <v>32.5</v>
      </c>
      <c r="I3" s="43">
        <v>110.489998</v>
      </c>
      <c r="J3" s="43">
        <v>69.5</v>
      </c>
      <c r="K3" s="43">
        <v>116.870003</v>
      </c>
      <c r="L3" s="43">
        <v>199.89999399999999</v>
      </c>
      <c r="M3" s="43">
        <v>47.450001</v>
      </c>
      <c r="N3" s="43">
        <v>105.16999800000001</v>
      </c>
      <c r="O3" s="43">
        <v>56</v>
      </c>
      <c r="P3" s="44">
        <v>2821.98</v>
      </c>
      <c r="R3" s="39">
        <f>LN(D3/D2)</f>
        <v>-2.6351342722165862E-2</v>
      </c>
      <c r="S3" s="39">
        <f t="shared" ref="S3:AD3" si="0">LN(E3/E2)</f>
        <v>9.6728902170838765E-2</v>
      </c>
      <c r="T3" s="39">
        <f t="shared" si="0"/>
        <v>4.6418453806632017E-2</v>
      </c>
      <c r="U3" s="39">
        <f t="shared" si="0"/>
        <v>6.7930683963546609E-2</v>
      </c>
      <c r="V3" s="39">
        <f t="shared" si="0"/>
        <v>8.3381608939051E-2</v>
      </c>
      <c r="W3" s="39">
        <f t="shared" si="0"/>
        <v>-1.1786586530732144E-2</v>
      </c>
      <c r="X3" s="39">
        <f t="shared" si="0"/>
        <v>0.15618271904039116</v>
      </c>
      <c r="Y3" s="39">
        <f t="shared" si="0"/>
        <v>7.9394102444440437E-2</v>
      </c>
      <c r="Z3" s="39">
        <f t="shared" si="0"/>
        <v>6.1215692242263517E-2</v>
      </c>
      <c r="AA3" s="39">
        <f t="shared" si="0"/>
        <v>4.1085463536441436E-2</v>
      </c>
      <c r="AB3" s="39">
        <f t="shared" si="0"/>
        <v>7.4441936743615727E-3</v>
      </c>
      <c r="AC3" s="39">
        <f t="shared" si="0"/>
        <v>-2.8691592065499111E-2</v>
      </c>
      <c r="AD3" s="39">
        <f t="shared" si="0"/>
        <v>4.5740050444141186E-2</v>
      </c>
    </row>
    <row r="4" spans="1:30" x14ac:dyDescent="0.3">
      <c r="A4" s="3">
        <v>2018</v>
      </c>
      <c r="B4" s="3">
        <v>3</v>
      </c>
      <c r="C4" s="3">
        <v>1</v>
      </c>
      <c r="D4" s="41">
        <v>43.75</v>
      </c>
      <c r="E4" s="41">
        <v>201.529999</v>
      </c>
      <c r="F4" s="41">
        <v>75.199996999999996</v>
      </c>
      <c r="G4" s="41">
        <v>89.080001999999993</v>
      </c>
      <c r="H4" s="41">
        <v>31.48</v>
      </c>
      <c r="I4" s="41">
        <v>102.57</v>
      </c>
      <c r="J4" s="41">
        <v>74.672500999999997</v>
      </c>
      <c r="K4" s="41">
        <v>113.43</v>
      </c>
      <c r="L4" s="41">
        <v>179.63999899999999</v>
      </c>
      <c r="M4" s="41">
        <v>43.43</v>
      </c>
      <c r="N4" s="41">
        <v>104.68</v>
      </c>
      <c r="O4" s="41">
        <v>56.169998</v>
      </c>
      <c r="P4" s="42">
        <v>2677.67</v>
      </c>
      <c r="R4" s="39">
        <f t="shared" ref="R4:R61" si="1">LN(D4/D3)</f>
        <v>4.2132376505365443E-2</v>
      </c>
      <c r="S4" s="39">
        <f t="shared" ref="S4:S61" si="2">LN(E4/E3)</f>
        <v>-7.5110515428144037E-2</v>
      </c>
      <c r="T4" s="39">
        <f t="shared" ref="T4:T61" si="3">LN(F4/F3)</f>
        <v>-0.16927138638160172</v>
      </c>
      <c r="U4" s="39">
        <f t="shared" ref="U4:U61" si="4">LN(G4/G3)</f>
        <v>-0.1693656151375342</v>
      </c>
      <c r="V4" s="39">
        <f t="shared" ref="V4:V61" si="5">LN(H4/H3)</f>
        <v>-3.1887665786489279E-2</v>
      </c>
      <c r="W4" s="39">
        <f t="shared" ref="W4:W61" si="6">LN(I4/I3)</f>
        <v>-7.4379508704578254E-2</v>
      </c>
      <c r="X4" s="39">
        <f t="shared" ref="X4:X61" si="7">LN(J4/J3)</f>
        <v>7.178514595639568E-2</v>
      </c>
      <c r="Y4" s="39">
        <f t="shared" ref="Y4:Y61" si="8">LN(K4/K3)</f>
        <v>-2.987632504366142E-2</v>
      </c>
      <c r="Z4" s="39">
        <f t="shared" ref="Z4:Z61" si="9">LN(L4/L3)</f>
        <v>-0.10686236883849803</v>
      </c>
      <c r="AA4" s="39">
        <f t="shared" ref="AA4:AA61" si="10">LN(M4/M3)</f>
        <v>-8.8526099584021758E-2</v>
      </c>
      <c r="AB4" s="39">
        <f t="shared" ref="AB4:AB61" si="11">LN(N4/N3)</f>
        <v>-4.6699918531618338E-3</v>
      </c>
      <c r="AC4" s="39">
        <f t="shared" ref="AC4:AC61" si="12">LN(O4/O3)</f>
        <v>3.0310802029959363E-3</v>
      </c>
      <c r="AD4" s="39">
        <f t="shared" ref="AD4:AD61" si="13">LN(P4/P3)</f>
        <v>-5.2491752845566793E-2</v>
      </c>
    </row>
    <row r="5" spans="1:30" x14ac:dyDescent="0.3">
      <c r="A5" s="4">
        <v>2018</v>
      </c>
      <c r="B5" s="4">
        <v>4</v>
      </c>
      <c r="C5" s="4">
        <v>2</v>
      </c>
      <c r="D5" s="43">
        <v>41.669998</v>
      </c>
      <c r="E5" s="43">
        <v>195</v>
      </c>
      <c r="F5" s="43">
        <v>73.220000999999996</v>
      </c>
      <c r="G5" s="43">
        <v>85.550003000000004</v>
      </c>
      <c r="H5" s="43">
        <v>29.309999000000001</v>
      </c>
      <c r="I5" s="43">
        <v>98.660004000000001</v>
      </c>
      <c r="J5" s="43">
        <v>68.599502999999999</v>
      </c>
      <c r="K5" s="43">
        <v>107.849998</v>
      </c>
      <c r="L5" s="43">
        <v>172.89999399999999</v>
      </c>
      <c r="M5" s="43">
        <v>42.669998</v>
      </c>
      <c r="N5" s="43">
        <v>97.540001000000004</v>
      </c>
      <c r="O5" s="43">
        <v>56.240001999999997</v>
      </c>
      <c r="P5" s="44">
        <v>2581.88</v>
      </c>
      <c r="R5" s="39">
        <f t="shared" si="1"/>
        <v>-4.871021536542286E-2</v>
      </c>
      <c r="S5" s="39">
        <f t="shared" si="2"/>
        <v>-3.2938690153610624E-2</v>
      </c>
      <c r="T5" s="39">
        <f t="shared" si="3"/>
        <v>-2.6682569712615636E-2</v>
      </c>
      <c r="U5" s="39">
        <f t="shared" si="4"/>
        <v>-4.0433829435481253E-2</v>
      </c>
      <c r="V5" s="39">
        <f t="shared" si="5"/>
        <v>-7.1423702944450385E-2</v>
      </c>
      <c r="W5" s="39">
        <f t="shared" si="6"/>
        <v>-3.886585597044824E-2</v>
      </c>
      <c r="X5" s="39">
        <f t="shared" si="7"/>
        <v>-8.4826608719506091E-2</v>
      </c>
      <c r="Y5" s="39">
        <f t="shared" si="8"/>
        <v>-5.0444552280060437E-2</v>
      </c>
      <c r="Z5" s="39">
        <f t="shared" si="9"/>
        <v>-3.824148466574414E-2</v>
      </c>
      <c r="AA5" s="39">
        <f t="shared" si="10"/>
        <v>-1.7654396218161179E-2</v>
      </c>
      <c r="AB5" s="39">
        <f t="shared" si="11"/>
        <v>-7.0645517127834428E-2</v>
      </c>
      <c r="AC5" s="39">
        <f t="shared" si="12"/>
        <v>1.2455121261411826E-3</v>
      </c>
      <c r="AD5" s="39">
        <f t="shared" si="13"/>
        <v>-3.6429197643606311E-2</v>
      </c>
    </row>
    <row r="6" spans="1:30" x14ac:dyDescent="0.3">
      <c r="A6" s="3">
        <v>2018</v>
      </c>
      <c r="B6" s="3">
        <v>5</v>
      </c>
      <c r="C6" s="3">
        <v>1</v>
      </c>
      <c r="D6" s="41">
        <v>42.275002000000001</v>
      </c>
      <c r="E6" s="41">
        <v>195.11000100000001</v>
      </c>
      <c r="F6" s="41">
        <v>76.949996999999996</v>
      </c>
      <c r="G6" s="41">
        <v>87.410004000000001</v>
      </c>
      <c r="H6" s="41">
        <v>29.950001</v>
      </c>
      <c r="I6" s="41">
        <v>100.05999799999999</v>
      </c>
      <c r="J6" s="41">
        <v>79.112999000000002</v>
      </c>
      <c r="K6" s="41">
        <v>108.779999</v>
      </c>
      <c r="L6" s="41">
        <v>184.63000500000001</v>
      </c>
      <c r="M6" s="41">
        <v>42.59</v>
      </c>
      <c r="N6" s="41">
        <v>81.199996999999996</v>
      </c>
      <c r="O6" s="41">
        <v>58.130001</v>
      </c>
      <c r="P6" s="42">
        <v>2654.8</v>
      </c>
      <c r="R6" s="39">
        <f t="shared" si="1"/>
        <v>1.4414544655726613E-2</v>
      </c>
      <c r="S6" s="39">
        <f t="shared" si="2"/>
        <v>5.6394864337449353E-4</v>
      </c>
      <c r="T6" s="39">
        <f t="shared" si="3"/>
        <v>4.9687199948972069E-2</v>
      </c>
      <c r="U6" s="39">
        <f t="shared" si="4"/>
        <v>2.1508702948335994E-2</v>
      </c>
      <c r="V6" s="39">
        <f t="shared" si="5"/>
        <v>2.1600637345687335E-2</v>
      </c>
      <c r="W6" s="39">
        <f t="shared" si="6"/>
        <v>1.4090349723180153E-2</v>
      </c>
      <c r="X6" s="39">
        <f t="shared" si="7"/>
        <v>0.14259190774743033</v>
      </c>
      <c r="Y6" s="39">
        <f t="shared" si="8"/>
        <v>8.5861305110575322E-3</v>
      </c>
      <c r="Z6" s="39">
        <f t="shared" si="9"/>
        <v>6.5640491501736634E-2</v>
      </c>
      <c r="AA6" s="39">
        <f t="shared" si="10"/>
        <v>-1.8765663934471105E-3</v>
      </c>
      <c r="AB6" s="39">
        <f t="shared" si="11"/>
        <v>-0.18334735031229202</v>
      </c>
      <c r="AC6" s="39">
        <f t="shared" si="12"/>
        <v>3.3053615851793797E-2</v>
      </c>
      <c r="AD6" s="39">
        <f t="shared" si="13"/>
        <v>2.7851506545516099E-2</v>
      </c>
    </row>
    <row r="7" spans="1:30" x14ac:dyDescent="0.3">
      <c r="A7" s="4">
        <v>2018</v>
      </c>
      <c r="B7" s="4">
        <v>6</v>
      </c>
      <c r="C7" s="4">
        <v>1</v>
      </c>
      <c r="D7" s="43">
        <v>47.560001</v>
      </c>
      <c r="E7" s="43">
        <v>192.229996</v>
      </c>
      <c r="F7" s="43">
        <v>81.830001999999993</v>
      </c>
      <c r="G7" s="43">
        <v>82.989998</v>
      </c>
      <c r="H7" s="43">
        <v>29.4</v>
      </c>
      <c r="I7" s="43">
        <v>99.360000999999997</v>
      </c>
      <c r="J7" s="43">
        <v>82.077003000000005</v>
      </c>
      <c r="K7" s="43">
        <v>108.400002</v>
      </c>
      <c r="L7" s="43">
        <v>187.35000600000001</v>
      </c>
      <c r="M7" s="43">
        <v>43.119999</v>
      </c>
      <c r="N7" s="43">
        <v>78.180000000000007</v>
      </c>
      <c r="O7" s="43">
        <v>56.91</v>
      </c>
      <c r="P7" s="44">
        <v>2734.62</v>
      </c>
      <c r="R7" s="39">
        <f t="shared" si="1"/>
        <v>0.11779615075472594</v>
      </c>
      <c r="S7" s="39">
        <f t="shared" si="2"/>
        <v>-1.4870956250759128E-2</v>
      </c>
      <c r="T7" s="39">
        <f t="shared" si="3"/>
        <v>6.1488127681671507E-2</v>
      </c>
      <c r="U7" s="39">
        <f t="shared" si="4"/>
        <v>-5.1889643842682832E-2</v>
      </c>
      <c r="V7" s="39">
        <f t="shared" si="5"/>
        <v>-1.8534683605803529E-2</v>
      </c>
      <c r="W7" s="39">
        <f t="shared" si="6"/>
        <v>-7.0203578224706728E-3</v>
      </c>
      <c r="X7" s="39">
        <f t="shared" si="7"/>
        <v>3.6780670042876808E-2</v>
      </c>
      <c r="Y7" s="39">
        <f t="shared" si="8"/>
        <v>-3.4993773462181272E-3</v>
      </c>
      <c r="Z7" s="39">
        <f t="shared" si="9"/>
        <v>1.4624707776475602E-2</v>
      </c>
      <c r="AA7" s="39">
        <f t="shared" si="10"/>
        <v>1.2367419474524627E-2</v>
      </c>
      <c r="AB7" s="39">
        <f t="shared" si="11"/>
        <v>-3.7901349857009839E-2</v>
      </c>
      <c r="AC7" s="39">
        <f t="shared" si="12"/>
        <v>-2.1210826301047838E-2</v>
      </c>
      <c r="AD7" s="39">
        <f t="shared" si="13"/>
        <v>2.9623164260368897E-2</v>
      </c>
    </row>
    <row r="8" spans="1:30" x14ac:dyDescent="0.3">
      <c r="A8" s="3">
        <v>2018</v>
      </c>
      <c r="B8" s="3">
        <v>7</v>
      </c>
      <c r="C8" s="3">
        <v>2</v>
      </c>
      <c r="D8" s="41">
        <v>46.794998</v>
      </c>
      <c r="E8" s="41">
        <v>187.83000200000001</v>
      </c>
      <c r="F8" s="41">
        <v>81.760002</v>
      </c>
      <c r="G8" s="41">
        <v>84</v>
      </c>
      <c r="H8" s="41">
        <v>28.280000999999999</v>
      </c>
      <c r="I8" s="41">
        <v>105.33000199999999</v>
      </c>
      <c r="J8" s="41">
        <v>85.689003</v>
      </c>
      <c r="K8" s="41">
        <v>105.08000199999999</v>
      </c>
      <c r="L8" s="41">
        <v>194.020004</v>
      </c>
      <c r="M8" s="41">
        <v>43.75</v>
      </c>
      <c r="N8" s="41">
        <v>80.239998</v>
      </c>
      <c r="O8" s="41">
        <v>49.060001</v>
      </c>
      <c r="P8" s="42">
        <v>2726.71</v>
      </c>
      <c r="R8" s="39">
        <f t="shared" si="1"/>
        <v>-1.6215775979043192E-2</v>
      </c>
      <c r="S8" s="39">
        <f t="shared" si="2"/>
        <v>-2.315524188310706E-2</v>
      </c>
      <c r="T8" s="39">
        <f t="shared" si="3"/>
        <v>-8.5579806297051125E-4</v>
      </c>
      <c r="U8" s="39">
        <f t="shared" si="4"/>
        <v>1.2096704332246425E-2</v>
      </c>
      <c r="V8" s="39">
        <f t="shared" si="5"/>
        <v>-3.8839797955585662E-2</v>
      </c>
      <c r="W8" s="39">
        <f t="shared" si="6"/>
        <v>5.8348669586812237E-2</v>
      </c>
      <c r="X8" s="39">
        <f t="shared" si="7"/>
        <v>4.3066630052157946E-2</v>
      </c>
      <c r="Y8" s="39">
        <f t="shared" si="8"/>
        <v>-3.110612360527365E-2</v>
      </c>
      <c r="Z8" s="39">
        <f t="shared" si="9"/>
        <v>3.4982709884252068E-2</v>
      </c>
      <c r="AA8" s="39">
        <f t="shared" si="10"/>
        <v>1.4504709393976653E-2</v>
      </c>
      <c r="AB8" s="39">
        <f t="shared" si="11"/>
        <v>2.6008258363646678E-2</v>
      </c>
      <c r="AC8" s="39">
        <f t="shared" si="12"/>
        <v>-0.14842701340148526</v>
      </c>
      <c r="AD8" s="39">
        <f t="shared" si="13"/>
        <v>-2.8967323092011317E-3</v>
      </c>
    </row>
    <row r="9" spans="1:30" x14ac:dyDescent="0.3">
      <c r="A9" s="4">
        <v>2018</v>
      </c>
      <c r="B9" s="4">
        <v>8</v>
      </c>
      <c r="C9" s="4">
        <v>1</v>
      </c>
      <c r="D9" s="43">
        <v>50.375</v>
      </c>
      <c r="E9" s="43">
        <v>197.85000600000001</v>
      </c>
      <c r="F9" s="43">
        <v>80.389999000000003</v>
      </c>
      <c r="G9" s="43">
        <v>88.239998</v>
      </c>
      <c r="H9" s="43">
        <v>31.25</v>
      </c>
      <c r="I9" s="43">
        <v>112.970001</v>
      </c>
      <c r="J9" s="43">
        <v>89.858497999999997</v>
      </c>
      <c r="K9" s="43">
        <v>115.660004</v>
      </c>
      <c r="L9" s="43">
        <v>196.300003</v>
      </c>
      <c r="M9" s="43">
        <v>46.389999000000003</v>
      </c>
      <c r="N9" s="43">
        <v>85.540001000000004</v>
      </c>
      <c r="O9" s="43">
        <v>51.93</v>
      </c>
      <c r="P9" s="44">
        <v>2813.36</v>
      </c>
      <c r="R9" s="39">
        <f t="shared" si="1"/>
        <v>7.3718703397237045E-2</v>
      </c>
      <c r="S9" s="39">
        <f t="shared" si="2"/>
        <v>5.1971889084182384E-2</v>
      </c>
      <c r="T9" s="39">
        <f t="shared" si="3"/>
        <v>-1.6898373016722274E-2</v>
      </c>
      <c r="U9" s="39">
        <f t="shared" si="4"/>
        <v>4.9243553436475303E-2</v>
      </c>
      <c r="V9" s="39">
        <f t="shared" si="5"/>
        <v>9.9864499793360276E-2</v>
      </c>
      <c r="W9" s="39">
        <f t="shared" si="6"/>
        <v>7.0024007754351872E-2</v>
      </c>
      <c r="X9" s="39">
        <f t="shared" si="7"/>
        <v>4.7511690962388803E-2</v>
      </c>
      <c r="Y9" s="39">
        <f t="shared" si="8"/>
        <v>9.5932903463740962E-2</v>
      </c>
      <c r="Z9" s="39">
        <f t="shared" si="9"/>
        <v>1.1682849415577193E-2</v>
      </c>
      <c r="AA9" s="39">
        <f t="shared" si="10"/>
        <v>5.8592284403658844E-2</v>
      </c>
      <c r="AB9" s="39">
        <f t="shared" si="11"/>
        <v>6.3961995760744392E-2</v>
      </c>
      <c r="AC9" s="39">
        <f t="shared" si="12"/>
        <v>5.6852598642680358E-2</v>
      </c>
      <c r="AD9" s="39">
        <f t="shared" si="13"/>
        <v>3.1283744327018838E-2</v>
      </c>
    </row>
    <row r="10" spans="1:30" x14ac:dyDescent="0.3">
      <c r="A10" s="3">
        <v>2018</v>
      </c>
      <c r="B10" s="3">
        <v>9</v>
      </c>
      <c r="C10" s="3">
        <v>4</v>
      </c>
      <c r="D10" s="41">
        <v>57.09</v>
      </c>
      <c r="E10" s="41">
        <v>210.050003</v>
      </c>
      <c r="F10" s="41">
        <v>80.290001000000004</v>
      </c>
      <c r="G10" s="41">
        <v>95.360000999999997</v>
      </c>
      <c r="H10" s="41">
        <v>31.139999</v>
      </c>
      <c r="I10" s="41">
        <v>110.849998</v>
      </c>
      <c r="J10" s="41">
        <v>101.97550200000001</v>
      </c>
      <c r="K10" s="41">
        <v>115.150002</v>
      </c>
      <c r="L10" s="41">
        <v>205.08000200000001</v>
      </c>
      <c r="M10" s="41">
        <v>44.759998000000003</v>
      </c>
      <c r="N10" s="41">
        <v>77.639999000000003</v>
      </c>
      <c r="O10" s="41">
        <v>53.529998999999997</v>
      </c>
      <c r="P10" s="42">
        <v>2896.72</v>
      </c>
      <c r="R10" s="39">
        <f t="shared" si="1"/>
        <v>0.12513394970932074</v>
      </c>
      <c r="S10" s="39">
        <f t="shared" si="2"/>
        <v>5.9836413740267304E-2</v>
      </c>
      <c r="T10" s="39">
        <f t="shared" si="3"/>
        <v>-1.244685249067538E-3</v>
      </c>
      <c r="U10" s="39">
        <f t="shared" si="4"/>
        <v>7.7598861523827847E-2</v>
      </c>
      <c r="V10" s="39">
        <f t="shared" si="5"/>
        <v>-3.5262418895967047E-3</v>
      </c>
      <c r="W10" s="39">
        <f t="shared" si="6"/>
        <v>-1.8944387570824256E-2</v>
      </c>
      <c r="X10" s="39">
        <f t="shared" si="7"/>
        <v>0.12649641935420547</v>
      </c>
      <c r="Y10" s="39">
        <f t="shared" si="8"/>
        <v>-4.419243678853893E-3</v>
      </c>
      <c r="Z10" s="39">
        <f t="shared" si="9"/>
        <v>4.3756040102645909E-2</v>
      </c>
      <c r="AA10" s="39">
        <f t="shared" si="10"/>
        <v>-3.5769058446311112E-2</v>
      </c>
      <c r="AB10" s="39">
        <f t="shared" si="11"/>
        <v>-9.690136906834905E-2</v>
      </c>
      <c r="AC10" s="39">
        <f t="shared" si="12"/>
        <v>3.0345567867948665E-2</v>
      </c>
      <c r="AD10" s="39">
        <f t="shared" si="13"/>
        <v>2.9199563839652248E-2</v>
      </c>
    </row>
    <row r="11" spans="1:30" x14ac:dyDescent="0.3">
      <c r="A11" s="4">
        <v>2018</v>
      </c>
      <c r="B11" s="4">
        <v>10</v>
      </c>
      <c r="C11" s="4">
        <v>1</v>
      </c>
      <c r="D11" s="43">
        <v>56.814999</v>
      </c>
      <c r="E11" s="43">
        <v>214.779999</v>
      </c>
      <c r="F11" s="43">
        <v>85.809997999999993</v>
      </c>
      <c r="G11" s="43">
        <v>94.400002000000001</v>
      </c>
      <c r="H11" s="43">
        <v>29.65</v>
      </c>
      <c r="I11" s="43">
        <v>116.239998</v>
      </c>
      <c r="J11" s="43">
        <v>100.218002</v>
      </c>
      <c r="K11" s="43">
        <v>113.5</v>
      </c>
      <c r="L11" s="43">
        <v>207.60000600000001</v>
      </c>
      <c r="M11" s="43">
        <v>46.23</v>
      </c>
      <c r="N11" s="43">
        <v>81.819999999999993</v>
      </c>
      <c r="O11" s="43">
        <v>55.580002</v>
      </c>
      <c r="P11" s="44">
        <v>2924.59</v>
      </c>
      <c r="R11" s="39">
        <f t="shared" si="1"/>
        <v>-4.8286122071812569E-3</v>
      </c>
      <c r="S11" s="39">
        <f t="shared" si="2"/>
        <v>2.2268631876438811E-2</v>
      </c>
      <c r="T11" s="39">
        <f t="shared" si="3"/>
        <v>6.6490433860278628E-2</v>
      </c>
      <c r="U11" s="39">
        <f t="shared" si="4"/>
        <v>-1.0118119465721262E-2</v>
      </c>
      <c r="V11" s="39">
        <f t="shared" si="5"/>
        <v>-4.9031008849079447E-2</v>
      </c>
      <c r="W11" s="39">
        <f t="shared" si="6"/>
        <v>4.7479084036325586E-2</v>
      </c>
      <c r="X11" s="39">
        <f t="shared" si="7"/>
        <v>-1.738477477433524E-2</v>
      </c>
      <c r="Y11" s="39">
        <f t="shared" si="8"/>
        <v>-1.4432806713886292E-2</v>
      </c>
      <c r="Z11" s="39">
        <f t="shared" si="9"/>
        <v>1.2213023525675583E-2</v>
      </c>
      <c r="AA11" s="39">
        <f t="shared" si="10"/>
        <v>3.231409923916298E-2</v>
      </c>
      <c r="AB11" s="39">
        <f t="shared" si="11"/>
        <v>5.2438967080401751E-2</v>
      </c>
      <c r="AC11" s="39">
        <f t="shared" si="12"/>
        <v>3.7581234574347776E-2</v>
      </c>
      <c r="AD11" s="39">
        <f t="shared" si="13"/>
        <v>9.5752375113128431E-3</v>
      </c>
    </row>
    <row r="12" spans="1:30" x14ac:dyDescent="0.3">
      <c r="A12" s="3">
        <v>2018</v>
      </c>
      <c r="B12" s="3">
        <v>11</v>
      </c>
      <c r="C12" s="3">
        <v>1</v>
      </c>
      <c r="D12" s="41">
        <v>55.555</v>
      </c>
      <c r="E12" s="41">
        <v>205.86000100000001</v>
      </c>
      <c r="F12" s="41">
        <v>80.669998000000007</v>
      </c>
      <c r="G12" s="41">
        <v>100.58000199999999</v>
      </c>
      <c r="H12" s="41">
        <v>27.809999000000001</v>
      </c>
      <c r="I12" s="41">
        <v>116.099998</v>
      </c>
      <c r="J12" s="41">
        <v>83.276497000000006</v>
      </c>
      <c r="K12" s="41">
        <v>108.980003</v>
      </c>
      <c r="L12" s="41">
        <v>180.46000699999999</v>
      </c>
      <c r="M12" s="41">
        <v>47.740001999999997</v>
      </c>
      <c r="N12" s="41">
        <v>88.349997999999999</v>
      </c>
      <c r="O12" s="41">
        <v>58.630001</v>
      </c>
      <c r="P12" s="42">
        <v>2740.37</v>
      </c>
      <c r="R12" s="39">
        <f t="shared" si="1"/>
        <v>-2.242683673301463E-2</v>
      </c>
      <c r="S12" s="39">
        <f t="shared" si="2"/>
        <v>-4.2417912818059823E-2</v>
      </c>
      <c r="T12" s="39">
        <f t="shared" si="3"/>
        <v>-6.1768792355203529E-2</v>
      </c>
      <c r="U12" s="39">
        <f t="shared" si="4"/>
        <v>6.3412356290591915E-2</v>
      </c>
      <c r="V12" s="39">
        <f t="shared" si="5"/>
        <v>-6.4066493156149956E-2</v>
      </c>
      <c r="W12" s="39">
        <f t="shared" si="6"/>
        <v>-1.205130578929329E-3</v>
      </c>
      <c r="X12" s="39">
        <f t="shared" si="7"/>
        <v>-0.18518147269058507</v>
      </c>
      <c r="Y12" s="39">
        <f t="shared" si="8"/>
        <v>-4.0638430238518763E-2</v>
      </c>
      <c r="Z12" s="39">
        <f t="shared" si="9"/>
        <v>-0.14010399483735389</v>
      </c>
      <c r="AA12" s="39">
        <f t="shared" si="10"/>
        <v>3.2140724804139438E-2</v>
      </c>
      <c r="AB12" s="39">
        <f t="shared" si="11"/>
        <v>7.6784463627214472E-2</v>
      </c>
      <c r="AC12" s="39">
        <f t="shared" si="12"/>
        <v>5.3423067733714115E-2</v>
      </c>
      <c r="AD12" s="39">
        <f t="shared" si="13"/>
        <v>-6.5061352139062376E-2</v>
      </c>
    </row>
    <row r="13" spans="1:30" x14ac:dyDescent="0.3">
      <c r="A13" s="4">
        <v>2018</v>
      </c>
      <c r="B13" s="4">
        <v>12</v>
      </c>
      <c r="C13" s="4">
        <v>3</v>
      </c>
      <c r="D13" s="43">
        <v>46.205002</v>
      </c>
      <c r="E13" s="43">
        <v>220.80999800000001</v>
      </c>
      <c r="F13" s="43">
        <v>81.220000999999996</v>
      </c>
      <c r="G13" s="43">
        <v>98.75</v>
      </c>
      <c r="H13" s="43">
        <v>28.540001</v>
      </c>
      <c r="I13" s="43">
        <v>115.739998</v>
      </c>
      <c r="J13" s="43">
        <v>88.617996000000005</v>
      </c>
      <c r="K13" s="43">
        <v>112.239998</v>
      </c>
      <c r="L13" s="43">
        <v>181.740005</v>
      </c>
      <c r="M13" s="43">
        <v>49.689999</v>
      </c>
      <c r="N13" s="43">
        <v>87.080001999999993</v>
      </c>
      <c r="O13" s="43">
        <v>67.5</v>
      </c>
      <c r="P13" s="44">
        <v>2790.37</v>
      </c>
      <c r="R13" s="39">
        <f t="shared" si="1"/>
        <v>-0.18428546041061042</v>
      </c>
      <c r="S13" s="39">
        <f t="shared" si="2"/>
        <v>7.010626321881383E-2</v>
      </c>
      <c r="T13" s="39">
        <f t="shared" si="3"/>
        <v>6.7948004138710738E-3</v>
      </c>
      <c r="U13" s="39">
        <f t="shared" si="4"/>
        <v>-1.8362046847256119E-2</v>
      </c>
      <c r="V13" s="39">
        <f t="shared" si="5"/>
        <v>2.5911014799647646E-2</v>
      </c>
      <c r="W13" s="39">
        <f t="shared" si="6"/>
        <v>-3.1055926117348801E-3</v>
      </c>
      <c r="X13" s="39">
        <f t="shared" si="7"/>
        <v>6.2168591608329736E-2</v>
      </c>
      <c r="Y13" s="39">
        <f t="shared" si="8"/>
        <v>2.9475011292307323E-2</v>
      </c>
      <c r="Z13" s="39">
        <f t="shared" si="9"/>
        <v>7.0679364229171964E-3</v>
      </c>
      <c r="AA13" s="39">
        <f t="shared" si="10"/>
        <v>4.0034022685182108E-2</v>
      </c>
      <c r="AB13" s="39">
        <f t="shared" si="11"/>
        <v>-1.4478916794734245E-2</v>
      </c>
      <c r="AC13" s="39">
        <f t="shared" si="12"/>
        <v>0.14088106984624588</v>
      </c>
      <c r="AD13" s="39">
        <f t="shared" si="13"/>
        <v>1.808125574821828E-2</v>
      </c>
    </row>
    <row r="14" spans="1:30" x14ac:dyDescent="0.3">
      <c r="A14" s="3">
        <v>2019</v>
      </c>
      <c r="B14" s="3">
        <v>1</v>
      </c>
      <c r="C14" s="3">
        <v>2</v>
      </c>
      <c r="D14" s="41">
        <v>39.479999999999997</v>
      </c>
      <c r="E14" s="41">
        <v>202.800003</v>
      </c>
      <c r="F14" s="41">
        <v>69.690002000000007</v>
      </c>
      <c r="G14" s="41">
        <v>93.339995999999999</v>
      </c>
      <c r="H14" s="41">
        <v>24.959999</v>
      </c>
      <c r="I14" s="41">
        <v>108.970001</v>
      </c>
      <c r="J14" s="41">
        <v>76.956496999999999</v>
      </c>
      <c r="K14" s="41">
        <v>99.309997999999993</v>
      </c>
      <c r="L14" s="41">
        <v>172.41000399999999</v>
      </c>
      <c r="M14" s="41">
        <v>46.93</v>
      </c>
      <c r="N14" s="41">
        <v>67.309997999999993</v>
      </c>
      <c r="O14" s="41">
        <v>64.319999999999993</v>
      </c>
      <c r="P14" s="42">
        <v>2510.0300000000002</v>
      </c>
      <c r="R14" s="39">
        <f t="shared" si="1"/>
        <v>-0.15729384606008082</v>
      </c>
      <c r="S14" s="39">
        <f t="shared" si="2"/>
        <v>-8.5082307664970006E-2</v>
      </c>
      <c r="T14" s="39">
        <f t="shared" si="3"/>
        <v>-0.15310467042144077</v>
      </c>
      <c r="U14" s="39">
        <f t="shared" si="4"/>
        <v>-5.6342706113644461E-2</v>
      </c>
      <c r="V14" s="39">
        <f t="shared" si="5"/>
        <v>-0.13403214365010854</v>
      </c>
      <c r="W14" s="39">
        <f t="shared" si="6"/>
        <v>-6.0273654699949594E-2</v>
      </c>
      <c r="X14" s="39">
        <f t="shared" si="7"/>
        <v>-0.14109466394035791</v>
      </c>
      <c r="Y14" s="39">
        <f t="shared" si="8"/>
        <v>-0.12239316719893789</v>
      </c>
      <c r="Z14" s="39">
        <f t="shared" si="9"/>
        <v>-5.2701737390760658E-2</v>
      </c>
      <c r="AA14" s="39">
        <f t="shared" si="10"/>
        <v>-5.714655568312909E-2</v>
      </c>
      <c r="AB14" s="39">
        <f t="shared" si="11"/>
        <v>-0.25751847502437847</v>
      </c>
      <c r="AC14" s="39">
        <f t="shared" si="12"/>
        <v>-4.8256973007773318E-2</v>
      </c>
      <c r="AD14" s="39">
        <f t="shared" si="13"/>
        <v>-0.10587949826443957</v>
      </c>
    </row>
    <row r="15" spans="1:30" x14ac:dyDescent="0.3">
      <c r="A15" s="4">
        <v>2019</v>
      </c>
      <c r="B15" s="4">
        <v>2</v>
      </c>
      <c r="C15" s="4">
        <v>1</v>
      </c>
      <c r="D15" s="43">
        <v>41.630001</v>
      </c>
      <c r="E15" s="43">
        <v>209.19000199999999</v>
      </c>
      <c r="F15" s="43">
        <v>75.919998000000007</v>
      </c>
      <c r="G15" s="43">
        <v>93.860000999999997</v>
      </c>
      <c r="H15" s="43">
        <v>28.379999000000002</v>
      </c>
      <c r="I15" s="43">
        <v>111.300003</v>
      </c>
      <c r="J15" s="43">
        <v>81.311501000000007</v>
      </c>
      <c r="K15" s="43">
        <v>103.879997</v>
      </c>
      <c r="L15" s="43">
        <v>184.36999499999999</v>
      </c>
      <c r="M15" s="43">
        <v>48.700001</v>
      </c>
      <c r="N15" s="43">
        <v>75.730002999999996</v>
      </c>
      <c r="O15" s="43">
        <v>68.110000999999997</v>
      </c>
      <c r="P15" s="44">
        <v>2706.53</v>
      </c>
      <c r="R15" s="39">
        <f t="shared" si="1"/>
        <v>5.3026870662741588E-2</v>
      </c>
      <c r="S15" s="39">
        <f t="shared" si="2"/>
        <v>3.1022652951788111E-2</v>
      </c>
      <c r="T15" s="39">
        <f t="shared" si="3"/>
        <v>8.5623263809203543E-2</v>
      </c>
      <c r="U15" s="39">
        <f t="shared" si="4"/>
        <v>5.5556233528504771E-3</v>
      </c>
      <c r="V15" s="39">
        <f t="shared" si="5"/>
        <v>0.12841013305869081</v>
      </c>
      <c r="W15" s="39">
        <f t="shared" si="6"/>
        <v>2.1156661070044304E-2</v>
      </c>
      <c r="X15" s="39">
        <f t="shared" si="7"/>
        <v>5.5047182093607434E-2</v>
      </c>
      <c r="Y15" s="39">
        <f t="shared" si="8"/>
        <v>4.4990107138762857E-2</v>
      </c>
      <c r="Z15" s="39">
        <f t="shared" si="9"/>
        <v>6.706919657464952E-2</v>
      </c>
      <c r="AA15" s="39">
        <f t="shared" si="10"/>
        <v>3.7021920816098466E-2</v>
      </c>
      <c r="AB15" s="39">
        <f t="shared" si="11"/>
        <v>0.11786563843079599</v>
      </c>
      <c r="AC15" s="39">
        <f t="shared" si="12"/>
        <v>5.7253435064647869E-2</v>
      </c>
      <c r="AD15" s="39">
        <f t="shared" si="13"/>
        <v>7.5372666356343973E-2</v>
      </c>
    </row>
    <row r="16" spans="1:30" x14ac:dyDescent="0.3">
      <c r="A16" s="3">
        <v>2019</v>
      </c>
      <c r="B16" s="3">
        <v>3</v>
      </c>
      <c r="C16" s="3">
        <v>1</v>
      </c>
      <c r="D16" s="41">
        <v>43.7425</v>
      </c>
      <c r="E16" s="41">
        <v>203.13000500000001</v>
      </c>
      <c r="F16" s="41">
        <v>80</v>
      </c>
      <c r="G16" s="41">
        <v>97.93</v>
      </c>
      <c r="H16" s="41">
        <v>29.309999000000001</v>
      </c>
      <c r="I16" s="41">
        <v>114.010002</v>
      </c>
      <c r="J16" s="41">
        <v>83.586501999999996</v>
      </c>
      <c r="K16" s="41">
        <v>104.43</v>
      </c>
      <c r="L16" s="41">
        <v>185.16999799999999</v>
      </c>
      <c r="M16" s="41">
        <v>45.380001</v>
      </c>
      <c r="N16" s="41">
        <v>87.510002</v>
      </c>
      <c r="O16" s="41">
        <v>70.849997999999999</v>
      </c>
      <c r="P16" s="42">
        <v>2803.69</v>
      </c>
      <c r="R16" s="39">
        <f t="shared" si="1"/>
        <v>4.949908430861534E-2</v>
      </c>
      <c r="S16" s="39">
        <f t="shared" si="2"/>
        <v>-2.9396746681273209E-2</v>
      </c>
      <c r="T16" s="39">
        <f t="shared" si="3"/>
        <v>5.2346506715728894E-2</v>
      </c>
      <c r="U16" s="39">
        <f t="shared" si="4"/>
        <v>4.2448616712265845E-2</v>
      </c>
      <c r="V16" s="39">
        <f t="shared" si="5"/>
        <v>3.2244084108937844E-2</v>
      </c>
      <c r="W16" s="39">
        <f t="shared" si="6"/>
        <v>2.4056896152272345E-2</v>
      </c>
      <c r="X16" s="39">
        <f t="shared" si="7"/>
        <v>2.7594577461196982E-2</v>
      </c>
      <c r="Y16" s="39">
        <f t="shared" si="8"/>
        <v>5.2806325763864095E-3</v>
      </c>
      <c r="Z16" s="39">
        <f t="shared" si="9"/>
        <v>4.3297302859194049E-3</v>
      </c>
      <c r="AA16" s="39">
        <f t="shared" si="10"/>
        <v>-7.0607549234590103E-2</v>
      </c>
      <c r="AB16" s="39">
        <f t="shared" si="11"/>
        <v>0.14457867266212027</v>
      </c>
      <c r="AC16" s="39">
        <f t="shared" si="12"/>
        <v>3.9440877972678257E-2</v>
      </c>
      <c r="AD16" s="39">
        <f t="shared" si="13"/>
        <v>3.5269035092621311E-2</v>
      </c>
    </row>
    <row r="17" spans="1:30" x14ac:dyDescent="0.3">
      <c r="A17" s="4">
        <v>2019</v>
      </c>
      <c r="B17" s="4">
        <v>4</v>
      </c>
      <c r="C17" s="4">
        <v>1</v>
      </c>
      <c r="D17" s="43">
        <v>47.810001</v>
      </c>
      <c r="E17" s="43">
        <v>205</v>
      </c>
      <c r="F17" s="43">
        <v>81.730002999999996</v>
      </c>
      <c r="G17" s="43">
        <v>97.82</v>
      </c>
      <c r="H17" s="43">
        <v>28.540001</v>
      </c>
      <c r="I17" s="43">
        <v>112.510002</v>
      </c>
      <c r="J17" s="43">
        <v>90.709502999999998</v>
      </c>
      <c r="K17" s="43">
        <v>104.639999</v>
      </c>
      <c r="L17" s="43">
        <v>195.63999899999999</v>
      </c>
      <c r="M17" s="43">
        <v>46.720001000000003</v>
      </c>
      <c r="N17" s="43">
        <v>88.199996999999996</v>
      </c>
      <c r="O17" s="43">
        <v>73.959998999999996</v>
      </c>
      <c r="P17" s="44">
        <v>2867.19</v>
      </c>
      <c r="R17" s="39">
        <f t="shared" si="1"/>
        <v>8.8914674017500375E-2</v>
      </c>
      <c r="S17" s="39">
        <f t="shared" si="2"/>
        <v>9.163786357965999E-3</v>
      </c>
      <c r="T17" s="39">
        <f t="shared" si="3"/>
        <v>2.1394533560383878E-2</v>
      </c>
      <c r="U17" s="39">
        <f t="shared" si="4"/>
        <v>-1.1238826214921773E-3</v>
      </c>
      <c r="V17" s="39">
        <f t="shared" si="5"/>
        <v>-2.6622073517519888E-2</v>
      </c>
      <c r="W17" s="39">
        <f t="shared" si="6"/>
        <v>-1.3244057028771048E-2</v>
      </c>
      <c r="X17" s="39">
        <f t="shared" si="7"/>
        <v>8.1780077888283731E-2</v>
      </c>
      <c r="Y17" s="39">
        <f t="shared" si="8"/>
        <v>2.0088876608564134E-3</v>
      </c>
      <c r="Z17" s="39">
        <f t="shared" si="9"/>
        <v>5.5001919310888395E-2</v>
      </c>
      <c r="AA17" s="39">
        <f t="shared" si="10"/>
        <v>2.9100858536246429E-2</v>
      </c>
      <c r="AB17" s="39">
        <f t="shared" si="11"/>
        <v>7.8538335968690778E-3</v>
      </c>
      <c r="AC17" s="39">
        <f t="shared" si="12"/>
        <v>4.2959455090064984E-2</v>
      </c>
      <c r="AD17" s="39">
        <f t="shared" si="13"/>
        <v>2.2396049356711932E-2</v>
      </c>
    </row>
    <row r="18" spans="1:30" x14ac:dyDescent="0.3">
      <c r="A18" s="3">
        <v>2019</v>
      </c>
      <c r="B18" s="3">
        <v>5</v>
      </c>
      <c r="C18" s="3">
        <v>1</v>
      </c>
      <c r="D18" s="41">
        <v>52.630001</v>
      </c>
      <c r="E18" s="41">
        <v>216.71000699999999</v>
      </c>
      <c r="F18" s="41">
        <v>78.669998000000007</v>
      </c>
      <c r="G18" s="41">
        <v>101.360001</v>
      </c>
      <c r="H18" s="41">
        <v>30.26</v>
      </c>
      <c r="I18" s="41">
        <v>136.38000500000001</v>
      </c>
      <c r="J18" s="41">
        <v>95.575996000000004</v>
      </c>
      <c r="K18" s="41">
        <v>115.160004</v>
      </c>
      <c r="L18" s="41">
        <v>198.800003</v>
      </c>
      <c r="M18" s="41">
        <v>48.59</v>
      </c>
      <c r="N18" s="41">
        <v>85.779999000000004</v>
      </c>
      <c r="O18" s="41">
        <v>77.519997000000004</v>
      </c>
      <c r="P18" s="42">
        <v>2923.73</v>
      </c>
      <c r="R18" s="39">
        <f t="shared" si="1"/>
        <v>9.6051474812119356E-2</v>
      </c>
      <c r="S18" s="39">
        <f t="shared" si="2"/>
        <v>5.5550107387062633E-2</v>
      </c>
      <c r="T18" s="39">
        <f t="shared" si="3"/>
        <v>-3.8159305315766098E-2</v>
      </c>
      <c r="U18" s="39">
        <f t="shared" si="4"/>
        <v>3.5549490767497229E-2</v>
      </c>
      <c r="V18" s="39">
        <f t="shared" si="5"/>
        <v>5.8520061272977805E-2</v>
      </c>
      <c r="W18" s="39">
        <f t="shared" si="6"/>
        <v>0.1924030193955954</v>
      </c>
      <c r="X18" s="39">
        <f t="shared" si="7"/>
        <v>5.2259575050575789E-2</v>
      </c>
      <c r="Y18" s="39">
        <f t="shared" si="8"/>
        <v>9.5796622325943673E-2</v>
      </c>
      <c r="Z18" s="39">
        <f t="shared" si="9"/>
        <v>1.6023078753289521E-2</v>
      </c>
      <c r="AA18" s="39">
        <f t="shared" si="10"/>
        <v>3.9245388493730694E-2</v>
      </c>
      <c r="AB18" s="39">
        <f t="shared" si="11"/>
        <v>-2.7821061568134263E-2</v>
      </c>
      <c r="AC18" s="39">
        <f t="shared" si="12"/>
        <v>4.7011535884717848E-2</v>
      </c>
      <c r="AD18" s="39">
        <f t="shared" si="13"/>
        <v>1.9527742293536189E-2</v>
      </c>
    </row>
    <row r="19" spans="1:30" x14ac:dyDescent="0.3">
      <c r="A19" s="4">
        <v>2019</v>
      </c>
      <c r="B19" s="4">
        <v>6</v>
      </c>
      <c r="C19" s="4">
        <v>3</v>
      </c>
      <c r="D19" s="43">
        <v>43.325001</v>
      </c>
      <c r="E19" s="43">
        <v>198.55999800000001</v>
      </c>
      <c r="F19" s="43">
        <v>71.879997000000003</v>
      </c>
      <c r="G19" s="43">
        <v>101.959999</v>
      </c>
      <c r="H19" s="43">
        <v>26.68</v>
      </c>
      <c r="I19" s="43">
        <v>132.470001</v>
      </c>
      <c r="J19" s="43">
        <v>84.634499000000005</v>
      </c>
      <c r="K19" s="43">
        <v>106.459999</v>
      </c>
      <c r="L19" s="43">
        <v>189.570007</v>
      </c>
      <c r="M19" s="43">
        <v>49.98</v>
      </c>
      <c r="N19" s="43">
        <v>78.610000999999997</v>
      </c>
      <c r="O19" s="43">
        <v>76.220000999999996</v>
      </c>
      <c r="P19" s="44">
        <v>2744.45</v>
      </c>
      <c r="R19" s="39">
        <f t="shared" si="1"/>
        <v>-0.1945564596832261</v>
      </c>
      <c r="S19" s="39">
        <f t="shared" si="2"/>
        <v>-8.7468775141696015E-2</v>
      </c>
      <c r="T19" s="39">
        <f t="shared" si="3"/>
        <v>-9.0263842739368938E-2</v>
      </c>
      <c r="U19" s="39">
        <f t="shared" si="4"/>
        <v>5.9020238214386291E-3</v>
      </c>
      <c r="V19" s="39">
        <f t="shared" si="5"/>
        <v>-0.12591248731278701</v>
      </c>
      <c r="W19" s="39">
        <f t="shared" si="6"/>
        <v>-2.9088931509724299E-2</v>
      </c>
      <c r="X19" s="39">
        <f t="shared" si="7"/>
        <v>-0.12157972757670552</v>
      </c>
      <c r="Y19" s="39">
        <f t="shared" si="8"/>
        <v>-7.8553182126845297E-2</v>
      </c>
      <c r="Z19" s="39">
        <f t="shared" si="9"/>
        <v>-4.754092293387005E-2</v>
      </c>
      <c r="AA19" s="39">
        <f t="shared" si="10"/>
        <v>2.8205176988994496E-2</v>
      </c>
      <c r="AB19" s="39">
        <f t="shared" si="11"/>
        <v>-8.728693690431244E-2</v>
      </c>
      <c r="AC19" s="39">
        <f t="shared" si="12"/>
        <v>-1.6912020317189629E-2</v>
      </c>
      <c r="AD19" s="39">
        <f t="shared" si="13"/>
        <v>-6.3279507775552982E-2</v>
      </c>
    </row>
    <row r="20" spans="1:30" x14ac:dyDescent="0.3">
      <c r="A20" s="3">
        <v>2019</v>
      </c>
      <c r="B20" s="3">
        <v>7</v>
      </c>
      <c r="C20" s="3">
        <v>1</v>
      </c>
      <c r="D20" s="41">
        <v>50.387501</v>
      </c>
      <c r="E20" s="41">
        <v>214.61999499999999</v>
      </c>
      <c r="F20" s="41">
        <v>76.559997999999993</v>
      </c>
      <c r="G20" s="41">
        <v>110.620003</v>
      </c>
      <c r="H20" s="41">
        <v>29.42</v>
      </c>
      <c r="I20" s="41">
        <v>141.64999399999999</v>
      </c>
      <c r="J20" s="41">
        <v>96.109497000000005</v>
      </c>
      <c r="K20" s="41">
        <v>113.68</v>
      </c>
      <c r="L20" s="41">
        <v>210.279999</v>
      </c>
      <c r="M20" s="41">
        <v>51.599997999999999</v>
      </c>
      <c r="N20" s="41">
        <v>77.980002999999996</v>
      </c>
      <c r="O20" s="41">
        <v>84.550003000000004</v>
      </c>
      <c r="P20" s="42">
        <v>2964.33</v>
      </c>
      <c r="R20" s="39">
        <f t="shared" si="1"/>
        <v>0.15101328960644472</v>
      </c>
      <c r="S20" s="39">
        <f t="shared" si="2"/>
        <v>7.7777687818216104E-2</v>
      </c>
      <c r="T20" s="39">
        <f t="shared" si="3"/>
        <v>6.307670084226602E-2</v>
      </c>
      <c r="U20" s="39">
        <f t="shared" si="4"/>
        <v>8.1520361986254453E-2</v>
      </c>
      <c r="V20" s="39">
        <f t="shared" si="5"/>
        <v>9.7760494125868583E-2</v>
      </c>
      <c r="W20" s="39">
        <f t="shared" si="6"/>
        <v>6.7002971673551071E-2</v>
      </c>
      <c r="X20" s="39">
        <f t="shared" si="7"/>
        <v>0.12714616214827695</v>
      </c>
      <c r="Y20" s="39">
        <f t="shared" si="8"/>
        <v>6.561816543743329E-2</v>
      </c>
      <c r="Z20" s="39">
        <f t="shared" si="9"/>
        <v>0.10368158481653647</v>
      </c>
      <c r="AA20" s="39">
        <f t="shared" si="10"/>
        <v>3.1898708321020021E-2</v>
      </c>
      <c r="AB20" s="39">
        <f t="shared" si="11"/>
        <v>-8.0465085008394246E-3</v>
      </c>
      <c r="AC20" s="39">
        <f t="shared" si="12"/>
        <v>0.10371920226092196</v>
      </c>
      <c r="AD20" s="39">
        <f t="shared" si="13"/>
        <v>7.7070346681671939E-2</v>
      </c>
    </row>
    <row r="21" spans="1:30" x14ac:dyDescent="0.3">
      <c r="A21" s="4">
        <v>2019</v>
      </c>
      <c r="B21" s="4">
        <v>8</v>
      </c>
      <c r="C21" s="4">
        <v>1</v>
      </c>
      <c r="D21" s="43">
        <v>52.107498</v>
      </c>
      <c r="E21" s="43">
        <v>201.71000699999999</v>
      </c>
      <c r="F21" s="43">
        <v>72.459998999999996</v>
      </c>
      <c r="G21" s="43">
        <v>109.379997</v>
      </c>
      <c r="H21" s="43">
        <v>29.49</v>
      </c>
      <c r="I21" s="43">
        <v>141.85000600000001</v>
      </c>
      <c r="J21" s="43">
        <v>92.765998999999994</v>
      </c>
      <c r="K21" s="43">
        <v>112.94000200000001</v>
      </c>
      <c r="L21" s="43">
        <v>212.83000200000001</v>
      </c>
      <c r="M21" s="43">
        <v>52.029998999999997</v>
      </c>
      <c r="N21" s="43">
        <v>82.449996999999996</v>
      </c>
      <c r="O21" s="43">
        <v>95.379997000000003</v>
      </c>
      <c r="P21" s="44">
        <v>2953.56</v>
      </c>
      <c r="R21" s="39">
        <f t="shared" si="1"/>
        <v>3.3565705662021258E-2</v>
      </c>
      <c r="S21" s="39">
        <f t="shared" si="2"/>
        <v>-6.2037942185463463E-2</v>
      </c>
      <c r="T21" s="39">
        <f t="shared" si="3"/>
        <v>-5.5040049355182967E-2</v>
      </c>
      <c r="U21" s="39">
        <f t="shared" si="4"/>
        <v>-1.127290119509272E-2</v>
      </c>
      <c r="V21" s="39">
        <f t="shared" si="5"/>
        <v>2.3765076538932975E-3</v>
      </c>
      <c r="W21" s="39">
        <f t="shared" si="6"/>
        <v>1.4110196344616556E-3</v>
      </c>
      <c r="X21" s="39">
        <f t="shared" si="7"/>
        <v>-3.5407952666281529E-2</v>
      </c>
      <c r="Y21" s="39">
        <f t="shared" si="8"/>
        <v>-6.5307618356369645E-3</v>
      </c>
      <c r="Z21" s="39">
        <f t="shared" si="9"/>
        <v>1.2053763176200487E-2</v>
      </c>
      <c r="AA21" s="39">
        <f t="shared" si="10"/>
        <v>8.2988223547045947E-3</v>
      </c>
      <c r="AB21" s="39">
        <f t="shared" si="11"/>
        <v>5.5739590594065427E-2</v>
      </c>
      <c r="AC21" s="39">
        <f t="shared" si="12"/>
        <v>0.12052577059039092</v>
      </c>
      <c r="AD21" s="39">
        <f t="shared" si="13"/>
        <v>-3.6398148293744605E-3</v>
      </c>
    </row>
    <row r="22" spans="1:30" x14ac:dyDescent="0.3">
      <c r="A22" s="3">
        <v>2019</v>
      </c>
      <c r="B22" s="3">
        <v>9</v>
      </c>
      <c r="C22" s="3">
        <v>3</v>
      </c>
      <c r="D22" s="41">
        <v>51.424999</v>
      </c>
      <c r="E22" s="41">
        <v>200.89999399999999</v>
      </c>
      <c r="F22" s="41">
        <v>68.559997999999993</v>
      </c>
      <c r="G22" s="41">
        <v>114.639999</v>
      </c>
      <c r="H22" s="41">
        <v>27.049999</v>
      </c>
      <c r="I22" s="41">
        <v>136.30999800000001</v>
      </c>
      <c r="J22" s="41">
        <v>89.491996999999998</v>
      </c>
      <c r="K22" s="41">
        <v>108.55999799999999</v>
      </c>
      <c r="L22" s="41">
        <v>224.070007</v>
      </c>
      <c r="M22" s="41">
        <v>55.299999</v>
      </c>
      <c r="N22" s="41">
        <v>72.660004000000001</v>
      </c>
      <c r="O22" s="41">
        <v>96.769997000000004</v>
      </c>
      <c r="P22" s="42">
        <v>2906.27</v>
      </c>
      <c r="R22" s="39">
        <f t="shared" si="1"/>
        <v>-1.3184437858271442E-2</v>
      </c>
      <c r="S22" s="39">
        <f t="shared" si="2"/>
        <v>-4.0238150612441738E-3</v>
      </c>
      <c r="T22" s="39">
        <f t="shared" si="3"/>
        <v>-5.5325426548218211E-2</v>
      </c>
      <c r="U22" s="39">
        <f t="shared" si="4"/>
        <v>4.6968744305648791E-2</v>
      </c>
      <c r="V22" s="39">
        <f t="shared" si="5"/>
        <v>-8.6364254503271717E-2</v>
      </c>
      <c r="W22" s="39">
        <f t="shared" si="6"/>
        <v>-3.9838514642748062E-2</v>
      </c>
      <c r="X22" s="39">
        <f t="shared" si="7"/>
        <v>-3.593098028042116E-2</v>
      </c>
      <c r="Y22" s="39">
        <f t="shared" si="8"/>
        <v>-3.9553724849586795E-2</v>
      </c>
      <c r="Z22" s="39">
        <f t="shared" si="9"/>
        <v>5.1464799905438056E-2</v>
      </c>
      <c r="AA22" s="39">
        <f t="shared" si="10"/>
        <v>6.0952434362575358E-2</v>
      </c>
      <c r="AB22" s="39">
        <f t="shared" si="11"/>
        <v>-0.12640093077594244</v>
      </c>
      <c r="AC22" s="39">
        <f t="shared" si="12"/>
        <v>1.446811647456437E-2</v>
      </c>
      <c r="AD22" s="39">
        <f t="shared" si="13"/>
        <v>-1.6140750389178029E-2</v>
      </c>
    </row>
    <row r="23" spans="1:30" x14ac:dyDescent="0.3">
      <c r="A23" s="4">
        <v>2019</v>
      </c>
      <c r="B23" s="4">
        <v>10</v>
      </c>
      <c r="C23" s="4">
        <v>1</v>
      </c>
      <c r="D23" s="43">
        <v>56.147499000000003</v>
      </c>
      <c r="E23" s="43">
        <v>206.71000699999999</v>
      </c>
      <c r="F23" s="43">
        <v>68.949996999999996</v>
      </c>
      <c r="G23" s="43">
        <v>117.849998</v>
      </c>
      <c r="H23" s="43">
        <v>28.440000999999999</v>
      </c>
      <c r="I23" s="43">
        <v>129.550003</v>
      </c>
      <c r="J23" s="43">
        <v>86.782500999999996</v>
      </c>
      <c r="K23" s="43">
        <v>115.550003</v>
      </c>
      <c r="L23" s="43">
        <v>231.08000200000001</v>
      </c>
      <c r="M23" s="43">
        <v>54.650002000000001</v>
      </c>
      <c r="N23" s="43">
        <v>77.830001999999993</v>
      </c>
      <c r="O23" s="43">
        <v>86.510002</v>
      </c>
      <c r="P23" s="44">
        <v>2940.25</v>
      </c>
      <c r="R23" s="39">
        <f t="shared" si="1"/>
        <v>8.785772269228273E-2</v>
      </c>
      <c r="S23" s="39">
        <f t="shared" si="2"/>
        <v>2.8509636719727716E-2</v>
      </c>
      <c r="T23" s="39">
        <f t="shared" si="3"/>
        <v>5.6723156115249824E-3</v>
      </c>
      <c r="U23" s="39">
        <f t="shared" si="4"/>
        <v>2.7615837614456955E-2</v>
      </c>
      <c r="V23" s="39">
        <f t="shared" si="5"/>
        <v>5.0109671772870373E-2</v>
      </c>
      <c r="W23" s="39">
        <f t="shared" si="6"/>
        <v>-5.0864758745112829E-2</v>
      </c>
      <c r="X23" s="39">
        <f t="shared" si="7"/>
        <v>-3.0744202328753998E-2</v>
      </c>
      <c r="Y23" s="39">
        <f t="shared" si="8"/>
        <v>6.2400365579554543E-2</v>
      </c>
      <c r="Z23" s="39">
        <f t="shared" si="9"/>
        <v>3.0805445290754109E-2</v>
      </c>
      <c r="AA23" s="39">
        <f t="shared" si="10"/>
        <v>-1.1823639226036069E-2</v>
      </c>
      <c r="AB23" s="39">
        <f t="shared" si="11"/>
        <v>6.8735904824351976E-2</v>
      </c>
      <c r="AC23" s="39">
        <f t="shared" si="12"/>
        <v>-0.11207696058051</v>
      </c>
      <c r="AD23" s="39">
        <f t="shared" si="13"/>
        <v>1.1624139698728391E-2</v>
      </c>
    </row>
    <row r="24" spans="1:30" x14ac:dyDescent="0.3">
      <c r="A24" s="3">
        <v>2019</v>
      </c>
      <c r="B24" s="3">
        <v>11</v>
      </c>
      <c r="C24" s="3">
        <v>1</v>
      </c>
      <c r="D24" s="41">
        <v>63.955002</v>
      </c>
      <c r="E24" s="41">
        <v>215.83000200000001</v>
      </c>
      <c r="F24" s="41">
        <v>69.599997999999999</v>
      </c>
      <c r="G24" s="41">
        <v>117.620003</v>
      </c>
      <c r="H24" s="41">
        <v>31.799999</v>
      </c>
      <c r="I24" s="41">
        <v>132.75</v>
      </c>
      <c r="J24" s="41">
        <v>89.571999000000005</v>
      </c>
      <c r="K24" s="41">
        <v>127.800003</v>
      </c>
      <c r="L24" s="41">
        <v>237.33999600000001</v>
      </c>
      <c r="M24" s="41">
        <v>53.900002000000001</v>
      </c>
      <c r="N24" s="41">
        <v>82.970000999999996</v>
      </c>
      <c r="O24" s="41">
        <v>83.209998999999996</v>
      </c>
      <c r="P24" s="42">
        <v>3066.91</v>
      </c>
      <c r="R24" s="39">
        <f t="shared" si="1"/>
        <v>0.13019760353783549</v>
      </c>
      <c r="S24" s="39">
        <f t="shared" si="2"/>
        <v>4.3174191362420296E-2</v>
      </c>
      <c r="T24" s="39">
        <f t="shared" si="3"/>
        <v>9.3829778752211532E-3</v>
      </c>
      <c r="U24" s="39">
        <f t="shared" si="4"/>
        <v>-1.9534978737385405E-3</v>
      </c>
      <c r="V24" s="39">
        <f t="shared" si="5"/>
        <v>0.11166961824280625</v>
      </c>
      <c r="W24" s="39">
        <f t="shared" si="6"/>
        <v>2.4400729956847268E-2</v>
      </c>
      <c r="X24" s="39">
        <f t="shared" si="7"/>
        <v>3.1637760018856195E-2</v>
      </c>
      <c r="Y24" s="39">
        <f t="shared" si="8"/>
        <v>0.10076320273443642</v>
      </c>
      <c r="Z24" s="39">
        <f t="shared" si="9"/>
        <v>2.6729715815457782E-2</v>
      </c>
      <c r="AA24" s="39">
        <f t="shared" si="10"/>
        <v>-1.3818736198368051E-2</v>
      </c>
      <c r="AB24" s="39">
        <f t="shared" si="11"/>
        <v>6.3952122060414521E-2</v>
      </c>
      <c r="AC24" s="39">
        <f t="shared" si="12"/>
        <v>-3.8892516416445172E-2</v>
      </c>
      <c r="AD24" s="39">
        <f t="shared" si="13"/>
        <v>4.217592831609078E-2</v>
      </c>
    </row>
    <row r="25" spans="1:30" x14ac:dyDescent="0.3">
      <c r="A25" s="4">
        <v>2019</v>
      </c>
      <c r="B25" s="4">
        <v>12</v>
      </c>
      <c r="C25" s="4">
        <v>2</v>
      </c>
      <c r="D25" s="43">
        <v>66.040001000000004</v>
      </c>
      <c r="E25" s="43">
        <v>220.33000200000001</v>
      </c>
      <c r="F25" s="43">
        <v>68.419998000000007</v>
      </c>
      <c r="G25" s="43">
        <v>119.279999</v>
      </c>
      <c r="H25" s="43">
        <v>33.43</v>
      </c>
      <c r="I25" s="43">
        <v>150.61999499999999</v>
      </c>
      <c r="J25" s="43">
        <v>89.080001999999993</v>
      </c>
      <c r="K25" s="43">
        <v>131.470001</v>
      </c>
      <c r="L25" s="43">
        <v>217.61999499999999</v>
      </c>
      <c r="M25" s="43">
        <v>53.75</v>
      </c>
      <c r="N25" s="43">
        <v>82.599997999999999</v>
      </c>
      <c r="O25" s="43">
        <v>84.57</v>
      </c>
      <c r="P25" s="44">
        <v>3113.87</v>
      </c>
      <c r="R25" s="39">
        <f t="shared" si="1"/>
        <v>3.2080891870921106E-2</v>
      </c>
      <c r="S25" s="39">
        <f t="shared" si="2"/>
        <v>2.063536151595919E-2</v>
      </c>
      <c r="T25" s="39">
        <f t="shared" si="3"/>
        <v>-1.7099388286501978E-2</v>
      </c>
      <c r="U25" s="39">
        <f t="shared" si="4"/>
        <v>1.4014547535171833E-2</v>
      </c>
      <c r="V25" s="39">
        <f t="shared" si="5"/>
        <v>4.9987442092417372E-2</v>
      </c>
      <c r="W25" s="39">
        <f t="shared" si="6"/>
        <v>0.1262924153550341</v>
      </c>
      <c r="X25" s="39">
        <f t="shared" si="7"/>
        <v>-5.5078951374863943E-3</v>
      </c>
      <c r="Y25" s="39">
        <f t="shared" si="8"/>
        <v>2.8312130897198185E-2</v>
      </c>
      <c r="Z25" s="39">
        <f t="shared" si="9"/>
        <v>-8.6743295836497453E-2</v>
      </c>
      <c r="AA25" s="39">
        <f t="shared" si="10"/>
        <v>-2.786848012930024E-3</v>
      </c>
      <c r="AB25" s="39">
        <f t="shared" si="11"/>
        <v>-4.4694524148858709E-3</v>
      </c>
      <c r="AC25" s="39">
        <f t="shared" si="12"/>
        <v>1.6212072899578718E-2</v>
      </c>
      <c r="AD25" s="39">
        <f t="shared" si="13"/>
        <v>1.5195785526017379E-2</v>
      </c>
    </row>
    <row r="26" spans="1:30" x14ac:dyDescent="0.3">
      <c r="A26" s="3">
        <v>2020</v>
      </c>
      <c r="B26" s="3">
        <v>1</v>
      </c>
      <c r="C26" s="3">
        <v>2</v>
      </c>
      <c r="D26" s="41">
        <v>75.087502000000001</v>
      </c>
      <c r="E26" s="41">
        <v>228.38999899999999</v>
      </c>
      <c r="F26" s="41">
        <v>70.900002000000001</v>
      </c>
      <c r="G26" s="41">
        <v>118.94000200000001</v>
      </c>
      <c r="H26" s="41">
        <v>35.639999000000003</v>
      </c>
      <c r="I26" s="41">
        <v>148.199997</v>
      </c>
      <c r="J26" s="41">
        <v>94.900497000000001</v>
      </c>
      <c r="K26" s="41">
        <v>141.08999600000001</v>
      </c>
      <c r="L26" s="41">
        <v>219.66000399999999</v>
      </c>
      <c r="M26" s="41">
        <v>54.990001999999997</v>
      </c>
      <c r="N26" s="41">
        <v>85.190002000000007</v>
      </c>
      <c r="O26" s="41">
        <v>89.349997999999999</v>
      </c>
      <c r="P26" s="42">
        <v>3257.85</v>
      </c>
      <c r="R26" s="39">
        <f t="shared" si="1"/>
        <v>0.12839349261760602</v>
      </c>
      <c r="S26" s="39">
        <f t="shared" si="2"/>
        <v>3.5928258054364795E-2</v>
      </c>
      <c r="T26" s="39">
        <f t="shared" si="3"/>
        <v>3.560531142858684E-2</v>
      </c>
      <c r="U26" s="39">
        <f t="shared" si="4"/>
        <v>-2.8544809791993778E-3</v>
      </c>
      <c r="V26" s="39">
        <f t="shared" si="5"/>
        <v>6.401487411223962E-2</v>
      </c>
      <c r="W26" s="39">
        <f t="shared" si="6"/>
        <v>-1.6197382858011027E-2</v>
      </c>
      <c r="X26" s="39">
        <f t="shared" si="7"/>
        <v>6.3294077852948744E-2</v>
      </c>
      <c r="Y26" s="39">
        <f t="shared" si="8"/>
        <v>7.061925995955709E-2</v>
      </c>
      <c r="Z26" s="39">
        <f t="shared" si="9"/>
        <v>9.3305150231241633E-3</v>
      </c>
      <c r="AA26" s="39">
        <f t="shared" si="10"/>
        <v>2.2807719882199658E-2</v>
      </c>
      <c r="AB26" s="39">
        <f t="shared" si="11"/>
        <v>3.0874423217825755E-2</v>
      </c>
      <c r="AC26" s="39">
        <f t="shared" si="12"/>
        <v>5.4981625427422479E-2</v>
      </c>
      <c r="AD26" s="39">
        <f t="shared" si="13"/>
        <v>4.520114301318541E-2</v>
      </c>
    </row>
    <row r="27" spans="1:30" x14ac:dyDescent="0.3">
      <c r="A27" s="4">
        <v>2020</v>
      </c>
      <c r="B27" s="4">
        <v>2</v>
      </c>
      <c r="C27" s="4">
        <v>3</v>
      </c>
      <c r="D27" s="43">
        <v>77.165001000000004</v>
      </c>
      <c r="E27" s="43">
        <v>223.470001</v>
      </c>
      <c r="F27" s="43">
        <v>60.73</v>
      </c>
      <c r="G27" s="43">
        <v>114.269997</v>
      </c>
      <c r="H27" s="43">
        <v>32.970001000000003</v>
      </c>
      <c r="I27" s="43">
        <v>141.320007</v>
      </c>
      <c r="J27" s="43">
        <v>100.209999</v>
      </c>
      <c r="K27" s="43">
        <v>133.36999499999999</v>
      </c>
      <c r="L27" s="43">
        <v>231.53999300000001</v>
      </c>
      <c r="M27" s="43">
        <v>58.580002</v>
      </c>
      <c r="N27" s="43">
        <v>83</v>
      </c>
      <c r="O27" s="43">
        <v>86.010002</v>
      </c>
      <c r="P27" s="44">
        <v>3248.92</v>
      </c>
      <c r="R27" s="39">
        <f t="shared" si="1"/>
        <v>2.7291872500166743E-2</v>
      </c>
      <c r="S27" s="39">
        <f t="shared" si="2"/>
        <v>-2.1777508276587258E-2</v>
      </c>
      <c r="T27" s="39">
        <f t="shared" si="3"/>
        <v>-0.15483265183734218</v>
      </c>
      <c r="U27" s="39">
        <f t="shared" si="4"/>
        <v>-4.0055138188636319E-2</v>
      </c>
      <c r="V27" s="39">
        <f t="shared" si="5"/>
        <v>-7.7870487130003954E-2</v>
      </c>
      <c r="W27" s="39">
        <f t="shared" si="6"/>
        <v>-4.7535820595153197E-2</v>
      </c>
      <c r="X27" s="39">
        <f t="shared" si="7"/>
        <v>5.4439031397349333E-2</v>
      </c>
      <c r="Y27" s="39">
        <f t="shared" si="8"/>
        <v>-5.627077312975582E-2</v>
      </c>
      <c r="Z27" s="39">
        <f t="shared" si="9"/>
        <v>5.2671699975064261E-2</v>
      </c>
      <c r="AA27" s="39">
        <f t="shared" si="10"/>
        <v>6.3241988650960326E-2</v>
      </c>
      <c r="AB27" s="39">
        <f t="shared" si="11"/>
        <v>-2.6043471735084932E-2</v>
      </c>
      <c r="AC27" s="39">
        <f t="shared" si="12"/>
        <v>-3.809762740505522E-2</v>
      </c>
      <c r="AD27" s="39">
        <f t="shared" si="13"/>
        <v>-2.7448351814003263E-3</v>
      </c>
    </row>
    <row r="28" spans="1:30" x14ac:dyDescent="0.3">
      <c r="A28" s="3">
        <v>2020</v>
      </c>
      <c r="B28" s="3">
        <v>3</v>
      </c>
      <c r="C28" s="3">
        <v>2</v>
      </c>
      <c r="D28" s="41">
        <v>74.702499000000003</v>
      </c>
      <c r="E28" s="41">
        <v>217.63000500000001</v>
      </c>
      <c r="F28" s="41">
        <v>53.880001</v>
      </c>
      <c r="G28" s="41">
        <v>115.879997</v>
      </c>
      <c r="H28" s="41">
        <v>29.370000999999998</v>
      </c>
      <c r="I28" s="41">
        <v>119.980003</v>
      </c>
      <c r="J28" s="41">
        <v>97.697502</v>
      </c>
      <c r="K28" s="41">
        <v>121.519997</v>
      </c>
      <c r="L28" s="41">
        <v>229.94000199999999</v>
      </c>
      <c r="M28" s="41">
        <v>55.919998</v>
      </c>
      <c r="N28" s="41">
        <v>84.970000999999996</v>
      </c>
      <c r="O28" s="41">
        <v>82.379997000000003</v>
      </c>
      <c r="P28" s="42">
        <v>3090.23</v>
      </c>
      <c r="R28" s="39">
        <f t="shared" si="1"/>
        <v>-3.2432453917571671E-2</v>
      </c>
      <c r="S28" s="39">
        <f t="shared" si="2"/>
        <v>-2.6480785230418902E-2</v>
      </c>
      <c r="T28" s="39">
        <f t="shared" si="3"/>
        <v>-0.11967843980755846</v>
      </c>
      <c r="U28" s="39">
        <f t="shared" si="4"/>
        <v>1.3991104107286732E-2</v>
      </c>
      <c r="V28" s="39">
        <f t="shared" si="5"/>
        <v>-0.11562430815536623</v>
      </c>
      <c r="W28" s="39">
        <f t="shared" si="6"/>
        <v>-0.16370178479480402</v>
      </c>
      <c r="X28" s="39">
        <f t="shared" si="7"/>
        <v>-2.5391983434831514E-2</v>
      </c>
      <c r="Y28" s="39">
        <f t="shared" si="8"/>
        <v>-9.3048349544389147E-2</v>
      </c>
      <c r="Z28" s="39">
        <f t="shared" si="9"/>
        <v>-6.9342005217094384E-3</v>
      </c>
      <c r="AA28" s="39">
        <f t="shared" si="10"/>
        <v>-4.6471313380756947E-2</v>
      </c>
      <c r="AB28" s="39">
        <f t="shared" si="11"/>
        <v>2.3457656987711607E-2</v>
      </c>
      <c r="AC28" s="39">
        <f t="shared" si="12"/>
        <v>-4.3120939225169873E-2</v>
      </c>
      <c r="AD28" s="39">
        <f t="shared" si="13"/>
        <v>-5.0077111626337253E-2</v>
      </c>
    </row>
    <row r="29" spans="1:30" x14ac:dyDescent="0.3">
      <c r="A29" s="4">
        <v>2020</v>
      </c>
      <c r="B29" s="4">
        <v>4</v>
      </c>
      <c r="C29" s="4">
        <v>1</v>
      </c>
      <c r="D29" s="43">
        <v>60.227500999999997</v>
      </c>
      <c r="E29" s="43">
        <v>175.949997</v>
      </c>
      <c r="F29" s="43">
        <v>37.529998999999997</v>
      </c>
      <c r="G29" s="43">
        <v>114.139999</v>
      </c>
      <c r="H29" s="43">
        <v>19.77</v>
      </c>
      <c r="I29" s="43">
        <v>94.919998000000007</v>
      </c>
      <c r="J29" s="43">
        <v>95.385002</v>
      </c>
      <c r="K29" s="43">
        <v>84.360000999999997</v>
      </c>
      <c r="L29" s="43">
        <v>178.63000500000001</v>
      </c>
      <c r="M29" s="43">
        <v>42.119999</v>
      </c>
      <c r="N29" s="43">
        <v>71.120002999999997</v>
      </c>
      <c r="O29" s="43">
        <v>62.619999</v>
      </c>
      <c r="P29" s="44">
        <v>2470.5</v>
      </c>
      <c r="R29" s="39">
        <f t="shared" si="1"/>
        <v>-0.21538447015096318</v>
      </c>
      <c r="S29" s="39">
        <f t="shared" si="2"/>
        <v>-0.21259654938345363</v>
      </c>
      <c r="T29" s="39">
        <f t="shared" si="3"/>
        <v>-0.36161878360034688</v>
      </c>
      <c r="U29" s="39">
        <f t="shared" si="4"/>
        <v>-1.5129390664907287E-2</v>
      </c>
      <c r="V29" s="39">
        <f t="shared" si="5"/>
        <v>-0.39580814207635118</v>
      </c>
      <c r="W29" s="39">
        <f t="shared" si="6"/>
        <v>-0.23429067673192647</v>
      </c>
      <c r="X29" s="39">
        <f t="shared" si="7"/>
        <v>-2.3954636301223842E-2</v>
      </c>
      <c r="Y29" s="39">
        <f t="shared" si="8"/>
        <v>-0.36498546613568983</v>
      </c>
      <c r="Z29" s="39">
        <f t="shared" si="9"/>
        <v>-0.25250175857190349</v>
      </c>
      <c r="AA29" s="39">
        <f t="shared" si="10"/>
        <v>-0.28339939863609104</v>
      </c>
      <c r="AB29" s="39">
        <f t="shared" si="11"/>
        <v>-0.17792963139643406</v>
      </c>
      <c r="AC29" s="39">
        <f t="shared" si="12"/>
        <v>-0.27425795266240738</v>
      </c>
      <c r="AD29" s="39">
        <f t="shared" si="13"/>
        <v>-0.22382496249289724</v>
      </c>
    </row>
    <row r="30" spans="1:30" x14ac:dyDescent="0.3">
      <c r="A30" s="3">
        <v>2020</v>
      </c>
      <c r="B30" s="3">
        <v>5</v>
      </c>
      <c r="C30" s="3">
        <v>1</v>
      </c>
      <c r="D30" s="41">
        <v>72.267501999999993</v>
      </c>
      <c r="E30" s="41">
        <v>182.66999799999999</v>
      </c>
      <c r="F30" s="41">
        <v>43.139999000000003</v>
      </c>
      <c r="G30" s="41">
        <v>122.91999800000001</v>
      </c>
      <c r="H30" s="41">
        <v>23.08</v>
      </c>
      <c r="I30" s="41">
        <v>105.5</v>
      </c>
      <c r="J30" s="41">
        <v>114.302002</v>
      </c>
      <c r="K30" s="41">
        <v>93.25</v>
      </c>
      <c r="L30" s="41">
        <v>218.570007</v>
      </c>
      <c r="M30" s="41">
        <v>45.599997999999999</v>
      </c>
      <c r="N30" s="41">
        <v>73.279999000000004</v>
      </c>
      <c r="O30" s="41">
        <v>73.790001000000004</v>
      </c>
      <c r="P30" s="42">
        <v>2830.71</v>
      </c>
      <c r="R30" s="39">
        <f t="shared" si="1"/>
        <v>0.1822454646276635</v>
      </c>
      <c r="S30" s="39">
        <f t="shared" si="2"/>
        <v>3.7481388622591295E-2</v>
      </c>
      <c r="T30" s="39">
        <f t="shared" si="3"/>
        <v>0.1393100312790885</v>
      </c>
      <c r="U30" s="39">
        <f t="shared" si="4"/>
        <v>7.4107964644147178E-2</v>
      </c>
      <c r="V30" s="39">
        <f t="shared" si="5"/>
        <v>0.15480080445737324</v>
      </c>
      <c r="W30" s="39">
        <f t="shared" si="6"/>
        <v>0.10567654241893361</v>
      </c>
      <c r="X30" s="39">
        <f t="shared" si="7"/>
        <v>0.18092273160282191</v>
      </c>
      <c r="Y30" s="39">
        <f t="shared" si="8"/>
        <v>0.10019069105939203</v>
      </c>
      <c r="Z30" s="39">
        <f t="shared" si="9"/>
        <v>0.20178970593683676</v>
      </c>
      <c r="AA30" s="39">
        <f t="shared" si="10"/>
        <v>7.9385009136606274E-2</v>
      </c>
      <c r="AB30" s="39">
        <f t="shared" si="11"/>
        <v>2.991907333171109E-2</v>
      </c>
      <c r="AC30" s="39">
        <f t="shared" si="12"/>
        <v>0.1641385346933264</v>
      </c>
      <c r="AD30" s="39">
        <f t="shared" si="13"/>
        <v>0.13610700427772937</v>
      </c>
    </row>
    <row r="31" spans="1:30" x14ac:dyDescent="0.3">
      <c r="A31" s="4">
        <v>2020</v>
      </c>
      <c r="B31" s="4">
        <v>6</v>
      </c>
      <c r="C31" s="4">
        <v>1</v>
      </c>
      <c r="D31" s="43">
        <v>80.462502000000001</v>
      </c>
      <c r="E31" s="43">
        <v>183.83999600000001</v>
      </c>
      <c r="F31" s="43">
        <v>46.279998999999997</v>
      </c>
      <c r="G31" s="43">
        <v>123.959999</v>
      </c>
      <c r="H31" s="43">
        <v>24.610001</v>
      </c>
      <c r="I31" s="43">
        <v>118.769997</v>
      </c>
      <c r="J31" s="43">
        <v>123.552002</v>
      </c>
      <c r="K31" s="43">
        <v>98.599997999999999</v>
      </c>
      <c r="L31" s="43">
        <v>247.28999300000001</v>
      </c>
      <c r="M31" s="43">
        <v>46.990001999999997</v>
      </c>
      <c r="N31" s="43">
        <v>73.790001000000004</v>
      </c>
      <c r="O31" s="43">
        <v>78.319999999999993</v>
      </c>
      <c r="P31" s="44">
        <v>3055.73</v>
      </c>
      <c r="R31" s="39">
        <f t="shared" si="1"/>
        <v>0.10741672236386687</v>
      </c>
      <c r="S31" s="39">
        <f t="shared" si="2"/>
        <v>6.3845570025079339E-3</v>
      </c>
      <c r="T31" s="39">
        <f t="shared" si="3"/>
        <v>7.0259262937202541E-2</v>
      </c>
      <c r="U31" s="39">
        <f t="shared" si="4"/>
        <v>8.4252038608903998E-3</v>
      </c>
      <c r="V31" s="39">
        <f t="shared" si="5"/>
        <v>6.4186463396953622E-2</v>
      </c>
      <c r="W31" s="39">
        <f t="shared" si="6"/>
        <v>0.11847787161112362</v>
      </c>
      <c r="X31" s="39">
        <f t="shared" si="7"/>
        <v>7.7818050311381948E-2</v>
      </c>
      <c r="Y31" s="39">
        <f t="shared" si="8"/>
        <v>5.5787182800688964E-2</v>
      </c>
      <c r="Z31" s="39">
        <f t="shared" si="9"/>
        <v>0.12345534729795066</v>
      </c>
      <c r="AA31" s="39">
        <f t="shared" si="10"/>
        <v>3.0027183016280431E-2</v>
      </c>
      <c r="AB31" s="39">
        <f t="shared" si="11"/>
        <v>6.9355279026604433E-3</v>
      </c>
      <c r="AC31" s="39">
        <f t="shared" si="12"/>
        <v>5.9579763600007885E-2</v>
      </c>
      <c r="AD31" s="39">
        <f t="shared" si="13"/>
        <v>7.649095303437628E-2</v>
      </c>
    </row>
    <row r="32" spans="1:30" x14ac:dyDescent="0.3">
      <c r="A32" s="3">
        <v>2020</v>
      </c>
      <c r="B32" s="3">
        <v>7</v>
      </c>
      <c r="C32" s="3">
        <v>1</v>
      </c>
      <c r="D32" s="41">
        <v>91.027495999999999</v>
      </c>
      <c r="E32" s="41">
        <v>177.990005</v>
      </c>
      <c r="F32" s="41">
        <v>43.709999000000003</v>
      </c>
      <c r="G32" s="41">
        <v>119.69000200000001</v>
      </c>
      <c r="H32" s="41">
        <v>23.26</v>
      </c>
      <c r="I32" s="41">
        <v>113.010002</v>
      </c>
      <c r="J32" s="41">
        <v>143.93499800000001</v>
      </c>
      <c r="K32" s="41">
        <v>93.260002</v>
      </c>
      <c r="L32" s="41">
        <v>248.14999399999999</v>
      </c>
      <c r="M32" s="41">
        <v>44.82</v>
      </c>
      <c r="N32" s="41">
        <v>69.989998</v>
      </c>
      <c r="O32" s="41">
        <v>74.029999000000004</v>
      </c>
      <c r="P32" s="42">
        <v>3115.86</v>
      </c>
      <c r="R32" s="39">
        <f t="shared" si="1"/>
        <v>0.12337035248869016</v>
      </c>
      <c r="S32" s="39">
        <f t="shared" si="2"/>
        <v>-3.2338395312267905E-2</v>
      </c>
      <c r="T32" s="39">
        <f t="shared" si="3"/>
        <v>-5.7132994720706612E-2</v>
      </c>
      <c r="U32" s="39">
        <f t="shared" si="4"/>
        <v>-3.5053841257316233E-2</v>
      </c>
      <c r="V32" s="39">
        <f t="shared" si="5"/>
        <v>-5.6417757946333927E-2</v>
      </c>
      <c r="W32" s="39">
        <f t="shared" si="6"/>
        <v>-4.9712496457636708E-2</v>
      </c>
      <c r="X32" s="39">
        <f t="shared" si="7"/>
        <v>0.15269965861597676</v>
      </c>
      <c r="Y32" s="39">
        <f t="shared" si="8"/>
        <v>-5.5679928499017879E-2</v>
      </c>
      <c r="Z32" s="39">
        <f t="shared" si="9"/>
        <v>3.4716691681262223E-3</v>
      </c>
      <c r="AA32" s="39">
        <f t="shared" si="10"/>
        <v>-4.728038730418966E-2</v>
      </c>
      <c r="AB32" s="39">
        <f t="shared" si="11"/>
        <v>-5.2870888496309998E-2</v>
      </c>
      <c r="AC32" s="39">
        <f t="shared" si="12"/>
        <v>-5.6332595275285245E-2</v>
      </c>
      <c r="AD32" s="39">
        <f t="shared" si="13"/>
        <v>1.9486680986710678E-2</v>
      </c>
    </row>
    <row r="33" spans="1:30" x14ac:dyDescent="0.3">
      <c r="A33" s="4">
        <v>2020</v>
      </c>
      <c r="B33" s="4">
        <v>8</v>
      </c>
      <c r="C33" s="4">
        <v>3</v>
      </c>
      <c r="D33" s="43">
        <v>108.9375</v>
      </c>
      <c r="E33" s="43">
        <v>199.259995</v>
      </c>
      <c r="F33" s="43">
        <v>42.25</v>
      </c>
      <c r="G33" s="43">
        <v>129.300003</v>
      </c>
      <c r="H33" s="43">
        <v>24.99</v>
      </c>
      <c r="I33" s="43">
        <v>116.349998</v>
      </c>
      <c r="J33" s="43">
        <v>155.59449799999999</v>
      </c>
      <c r="K33" s="43">
        <v>96.099997999999999</v>
      </c>
      <c r="L33" s="43">
        <v>266.17999300000002</v>
      </c>
      <c r="M33" s="43">
        <v>46.299999</v>
      </c>
      <c r="N33" s="43">
        <v>76.529999000000004</v>
      </c>
      <c r="O33" s="43">
        <v>75.5</v>
      </c>
      <c r="P33" s="44">
        <v>3294.61</v>
      </c>
      <c r="R33" s="39">
        <f t="shared" si="1"/>
        <v>0.17961270855651609</v>
      </c>
      <c r="S33" s="39">
        <f t="shared" si="2"/>
        <v>0.11288308249373948</v>
      </c>
      <c r="T33" s="39">
        <f t="shared" si="3"/>
        <v>-3.3972532193980227E-2</v>
      </c>
      <c r="U33" s="39">
        <f t="shared" si="4"/>
        <v>7.7230225384554915E-2</v>
      </c>
      <c r="V33" s="39">
        <f t="shared" si="5"/>
        <v>7.1740597756342603E-2</v>
      </c>
      <c r="W33" s="39">
        <f t="shared" si="6"/>
        <v>2.9126544489178036E-2</v>
      </c>
      <c r="X33" s="39">
        <f t="shared" si="7"/>
        <v>7.7891456336624379E-2</v>
      </c>
      <c r="Y33" s="39">
        <f t="shared" si="8"/>
        <v>2.9997982338996004E-2</v>
      </c>
      <c r="Z33" s="39">
        <f t="shared" si="9"/>
        <v>7.013936750589049E-2</v>
      </c>
      <c r="AA33" s="39">
        <f t="shared" si="10"/>
        <v>3.2487471121135064E-2</v>
      </c>
      <c r="AB33" s="39">
        <f t="shared" si="11"/>
        <v>8.9330461629121435E-2</v>
      </c>
      <c r="AC33" s="39">
        <f t="shared" si="12"/>
        <v>1.9662253308009449E-2</v>
      </c>
      <c r="AD33" s="39">
        <f t="shared" si="13"/>
        <v>5.5782602193490183E-2</v>
      </c>
    </row>
    <row r="34" spans="1:30" x14ac:dyDescent="0.3">
      <c r="A34" s="3">
        <v>2020</v>
      </c>
      <c r="B34" s="3">
        <v>9</v>
      </c>
      <c r="C34" s="3">
        <v>1</v>
      </c>
      <c r="D34" s="41">
        <v>134.179993</v>
      </c>
      <c r="E34" s="41">
        <v>218.550003</v>
      </c>
      <c r="F34" s="41">
        <v>39.43</v>
      </c>
      <c r="G34" s="41">
        <v>147.58999600000001</v>
      </c>
      <c r="H34" s="41">
        <v>25.709999</v>
      </c>
      <c r="I34" s="41">
        <v>133.550003</v>
      </c>
      <c r="J34" s="41">
        <v>174.955994</v>
      </c>
      <c r="K34" s="41">
        <v>100.139999</v>
      </c>
      <c r="L34" s="41">
        <v>285.94000199999999</v>
      </c>
      <c r="M34" s="41">
        <v>49.119999</v>
      </c>
      <c r="N34" s="41">
        <v>79.040001000000004</v>
      </c>
      <c r="O34" s="41">
        <v>86.050003000000004</v>
      </c>
      <c r="P34" s="42">
        <v>3526.65</v>
      </c>
      <c r="R34" s="39">
        <f t="shared" si="1"/>
        <v>0.20840780668577238</v>
      </c>
      <c r="S34" s="39">
        <f t="shared" si="2"/>
        <v>9.2404355512292979E-2</v>
      </c>
      <c r="T34" s="39">
        <f t="shared" si="3"/>
        <v>-6.9077405913647111E-2</v>
      </c>
      <c r="U34" s="39">
        <f t="shared" si="4"/>
        <v>0.1323028231119093</v>
      </c>
      <c r="V34" s="39">
        <f t="shared" si="5"/>
        <v>2.8404237535564997E-2</v>
      </c>
      <c r="W34" s="39">
        <f t="shared" si="6"/>
        <v>0.1378730894606803</v>
      </c>
      <c r="X34" s="39">
        <f t="shared" si="7"/>
        <v>0.1172812282223426</v>
      </c>
      <c r="Y34" s="39">
        <f t="shared" si="8"/>
        <v>4.1179901751186972E-2</v>
      </c>
      <c r="Z34" s="39">
        <f t="shared" si="9"/>
        <v>7.1609260235076327E-2</v>
      </c>
      <c r="AA34" s="39">
        <f t="shared" si="10"/>
        <v>5.9124323986664715E-2</v>
      </c>
      <c r="AB34" s="39">
        <f t="shared" si="11"/>
        <v>3.2271258336375785E-2</v>
      </c>
      <c r="AC34" s="39">
        <f t="shared" si="12"/>
        <v>0.13079590126602023</v>
      </c>
      <c r="AD34" s="39">
        <f t="shared" si="13"/>
        <v>6.8060612056981953E-2</v>
      </c>
    </row>
    <row r="35" spans="1:30" x14ac:dyDescent="0.3">
      <c r="A35" s="4">
        <v>2020</v>
      </c>
      <c r="B35" s="4">
        <v>10</v>
      </c>
      <c r="C35" s="4">
        <v>1</v>
      </c>
      <c r="D35" s="43">
        <v>116.790001</v>
      </c>
      <c r="E35" s="43">
        <v>212.020004</v>
      </c>
      <c r="F35" s="43">
        <v>33.130001</v>
      </c>
      <c r="G35" s="43">
        <v>143.08000200000001</v>
      </c>
      <c r="H35" s="43">
        <v>24.1</v>
      </c>
      <c r="I35" s="43">
        <v>123.30999799999999</v>
      </c>
      <c r="J35" s="43">
        <v>161.06300400000001</v>
      </c>
      <c r="K35" s="43">
        <v>96.970000999999996</v>
      </c>
      <c r="L35" s="43">
        <v>277.61999500000002</v>
      </c>
      <c r="M35" s="43">
        <v>49.18</v>
      </c>
      <c r="N35" s="43">
        <v>74.139999000000003</v>
      </c>
      <c r="O35" s="43">
        <v>86.739998</v>
      </c>
      <c r="P35" s="44">
        <v>3380.8</v>
      </c>
      <c r="R35" s="39">
        <f t="shared" si="1"/>
        <v>-0.13880467111316111</v>
      </c>
      <c r="S35" s="39">
        <f t="shared" si="2"/>
        <v>-3.0334206325063333E-2</v>
      </c>
      <c r="T35" s="39">
        <f t="shared" si="3"/>
        <v>-0.17408770139360868</v>
      </c>
      <c r="U35" s="39">
        <f t="shared" si="4"/>
        <v>-3.1034203722566083E-2</v>
      </c>
      <c r="V35" s="39">
        <f t="shared" si="5"/>
        <v>-6.466814188581653E-2</v>
      </c>
      <c r="W35" s="39">
        <f t="shared" si="6"/>
        <v>-7.9774468356312245E-2</v>
      </c>
      <c r="X35" s="39">
        <f t="shared" si="7"/>
        <v>-8.2738861816574541E-2</v>
      </c>
      <c r="Y35" s="39">
        <f t="shared" si="8"/>
        <v>-3.2167534286856564E-2</v>
      </c>
      <c r="Z35" s="39">
        <f t="shared" si="9"/>
        <v>-2.9528751458759106E-2</v>
      </c>
      <c r="AA35" s="39">
        <f t="shared" si="10"/>
        <v>1.2207733074658428E-3</v>
      </c>
      <c r="AB35" s="39">
        <f t="shared" si="11"/>
        <v>-6.3998881856843715E-2</v>
      </c>
      <c r="AC35" s="39">
        <f t="shared" si="12"/>
        <v>7.9865578288075192E-3</v>
      </c>
      <c r="AD35" s="39">
        <f t="shared" si="13"/>
        <v>-4.2236043973300684E-2</v>
      </c>
    </row>
    <row r="36" spans="1:30" x14ac:dyDescent="0.3">
      <c r="A36" s="3">
        <v>2020</v>
      </c>
      <c r="B36" s="3">
        <v>11</v>
      </c>
      <c r="C36" s="3">
        <v>2</v>
      </c>
      <c r="D36" s="41">
        <v>108.769997</v>
      </c>
      <c r="E36" s="41">
        <v>204.30999800000001</v>
      </c>
      <c r="F36" s="41">
        <v>33.990001999999997</v>
      </c>
      <c r="G36" s="41">
        <v>140.39999399999999</v>
      </c>
      <c r="H36" s="41">
        <v>24.08</v>
      </c>
      <c r="I36" s="41">
        <v>120.129997</v>
      </c>
      <c r="J36" s="41">
        <v>150.22399899999999</v>
      </c>
      <c r="K36" s="41">
        <v>100.25</v>
      </c>
      <c r="L36" s="41">
        <v>270.73998999999998</v>
      </c>
      <c r="M36" s="41">
        <v>48.619999</v>
      </c>
      <c r="N36" s="41">
        <v>71.629997000000003</v>
      </c>
      <c r="O36" s="41">
        <v>85.970000999999996</v>
      </c>
      <c r="P36" s="42">
        <v>3310.24</v>
      </c>
      <c r="R36" s="39">
        <f t="shared" si="1"/>
        <v>-7.1141925328226926E-2</v>
      </c>
      <c r="S36" s="39">
        <f t="shared" si="2"/>
        <v>-3.7042190248421709E-2</v>
      </c>
      <c r="T36" s="39">
        <f t="shared" si="3"/>
        <v>2.5627176052931192E-2</v>
      </c>
      <c r="U36" s="39">
        <f t="shared" si="4"/>
        <v>-1.8908479512343934E-2</v>
      </c>
      <c r="V36" s="39">
        <f t="shared" si="5"/>
        <v>-8.3022005598913087E-4</v>
      </c>
      <c r="W36" s="39">
        <f t="shared" si="6"/>
        <v>-2.6127028902816634E-2</v>
      </c>
      <c r="X36" s="39">
        <f t="shared" si="7"/>
        <v>-6.9668110768245486E-2</v>
      </c>
      <c r="Y36" s="39">
        <f t="shared" si="8"/>
        <v>3.3265403557756063E-2</v>
      </c>
      <c r="Z36" s="39">
        <f t="shared" si="9"/>
        <v>-2.5094340314899457E-2</v>
      </c>
      <c r="AA36" s="39">
        <f t="shared" si="10"/>
        <v>-1.1452088467737077E-2</v>
      </c>
      <c r="AB36" s="39">
        <f t="shared" si="11"/>
        <v>-3.4441245490124513E-2</v>
      </c>
      <c r="AC36" s="39">
        <f t="shared" si="12"/>
        <v>-8.9167055314897554E-3</v>
      </c>
      <c r="AD36" s="39">
        <f t="shared" si="13"/>
        <v>-2.1091673566359281E-2</v>
      </c>
    </row>
    <row r="37" spans="1:30" x14ac:dyDescent="0.3">
      <c r="A37" s="4">
        <v>2020</v>
      </c>
      <c r="B37" s="4">
        <v>12</v>
      </c>
      <c r="C37" s="4">
        <v>1</v>
      </c>
      <c r="D37" s="43">
        <v>122.720001</v>
      </c>
      <c r="E37" s="43">
        <v>229.679993</v>
      </c>
      <c r="F37" s="43">
        <v>38.5</v>
      </c>
      <c r="G37" s="43">
        <v>152.63999899999999</v>
      </c>
      <c r="H37" s="43">
        <v>28.690000999999999</v>
      </c>
      <c r="I37" s="43">
        <v>149.44000199999999</v>
      </c>
      <c r="J37" s="43">
        <v>161.003998</v>
      </c>
      <c r="K37" s="43">
        <v>119.739998</v>
      </c>
      <c r="L37" s="43">
        <v>276.60000600000001</v>
      </c>
      <c r="M37" s="43">
        <v>52.040000999999997</v>
      </c>
      <c r="N37" s="43">
        <v>77.029999000000004</v>
      </c>
      <c r="O37" s="43">
        <v>98.82</v>
      </c>
      <c r="P37" s="44">
        <v>3662.45</v>
      </c>
      <c r="R37" s="39">
        <f t="shared" si="1"/>
        <v>0.12066981224295296</v>
      </c>
      <c r="S37" s="39">
        <f t="shared" si="2"/>
        <v>0.11704856687294797</v>
      </c>
      <c r="T37" s="39">
        <f t="shared" si="3"/>
        <v>0.12459181874488021</v>
      </c>
      <c r="U37" s="39">
        <f t="shared" si="4"/>
        <v>8.3586752291946606E-2</v>
      </c>
      <c r="V37" s="39">
        <f t="shared" si="5"/>
        <v>0.17516704440800288</v>
      </c>
      <c r="W37" s="39">
        <f t="shared" si="6"/>
        <v>0.21832052310349251</v>
      </c>
      <c r="X37" s="39">
        <f t="shared" si="7"/>
        <v>6.9301690114817516E-2</v>
      </c>
      <c r="Y37" s="39">
        <f t="shared" si="8"/>
        <v>0.17765564260767114</v>
      </c>
      <c r="Z37" s="39">
        <f t="shared" si="9"/>
        <v>2.1413527100797736E-2</v>
      </c>
      <c r="AA37" s="39">
        <f t="shared" si="10"/>
        <v>6.7977724539982493E-2</v>
      </c>
      <c r="AB37" s="39">
        <f t="shared" si="11"/>
        <v>7.2681004638453367E-2</v>
      </c>
      <c r="AC37" s="39">
        <f t="shared" si="12"/>
        <v>0.13930160359928664</v>
      </c>
      <c r="AD37" s="39">
        <f t="shared" si="13"/>
        <v>0.10111162805956882</v>
      </c>
    </row>
    <row r="38" spans="1:30" x14ac:dyDescent="0.3">
      <c r="A38" s="3">
        <v>2021</v>
      </c>
      <c r="B38" s="3">
        <v>1</v>
      </c>
      <c r="C38" s="3">
        <v>4</v>
      </c>
      <c r="D38" s="41">
        <v>129.41000399999999</v>
      </c>
      <c r="E38" s="41">
        <v>228.449997</v>
      </c>
      <c r="F38" s="41">
        <v>41.5</v>
      </c>
      <c r="G38" s="41">
        <v>146.529999</v>
      </c>
      <c r="H38" s="41">
        <v>30.030000999999999</v>
      </c>
      <c r="I38" s="41">
        <v>177.679993</v>
      </c>
      <c r="J38" s="41">
        <v>159.33149700000001</v>
      </c>
      <c r="K38" s="41">
        <v>125.870003</v>
      </c>
      <c r="L38" s="41">
        <v>263.92001299999998</v>
      </c>
      <c r="M38" s="41">
        <v>52.759998000000003</v>
      </c>
      <c r="N38" s="41">
        <v>81.5</v>
      </c>
      <c r="O38" s="41">
        <v>103.099998</v>
      </c>
      <c r="P38" s="42">
        <v>3700.65</v>
      </c>
      <c r="R38" s="39">
        <f t="shared" si="1"/>
        <v>5.3080343975513575E-2</v>
      </c>
      <c r="S38" s="39">
        <f t="shared" si="2"/>
        <v>-5.3696504583183547E-3</v>
      </c>
      <c r="T38" s="39">
        <f t="shared" si="3"/>
        <v>7.5035185942914098E-2</v>
      </c>
      <c r="U38" s="39">
        <f t="shared" si="4"/>
        <v>-4.0852022323220903E-2</v>
      </c>
      <c r="V38" s="39">
        <f t="shared" si="5"/>
        <v>4.5648250446648518E-2</v>
      </c>
      <c r="W38" s="39">
        <f t="shared" si="6"/>
        <v>0.17308915232567307</v>
      </c>
      <c r="X38" s="39">
        <f t="shared" si="7"/>
        <v>-1.0442278321953921E-2</v>
      </c>
      <c r="Y38" s="39">
        <f t="shared" si="8"/>
        <v>4.9926943343178133E-2</v>
      </c>
      <c r="Z38" s="39">
        <f t="shared" si="9"/>
        <v>-4.6926364744956144E-2</v>
      </c>
      <c r="AA38" s="39">
        <f t="shared" si="10"/>
        <v>1.3740617081315508E-2</v>
      </c>
      <c r="AB38" s="39">
        <f t="shared" si="11"/>
        <v>5.6408076863897788E-2</v>
      </c>
      <c r="AC38" s="39">
        <f t="shared" si="12"/>
        <v>4.2399358206668042E-2</v>
      </c>
      <c r="AD38" s="39">
        <f t="shared" si="13"/>
        <v>1.0376157523825043E-2</v>
      </c>
    </row>
    <row r="39" spans="1:30" x14ac:dyDescent="0.3">
      <c r="A39" s="4">
        <v>2021</v>
      </c>
      <c r="B39" s="4">
        <v>2</v>
      </c>
      <c r="C39" s="4">
        <v>1</v>
      </c>
      <c r="D39" s="43">
        <v>134.13999899999999</v>
      </c>
      <c r="E39" s="43">
        <v>229.320007</v>
      </c>
      <c r="F39" s="43">
        <v>44.919998</v>
      </c>
      <c r="G39" s="43">
        <v>139.270004</v>
      </c>
      <c r="H39" s="43">
        <v>29.959999</v>
      </c>
      <c r="I39" s="43">
        <v>170.970001</v>
      </c>
      <c r="J39" s="43">
        <v>167.14399700000001</v>
      </c>
      <c r="K39" s="43">
        <v>129.61999499999999</v>
      </c>
      <c r="L39" s="43">
        <v>270.07000699999998</v>
      </c>
      <c r="M39" s="43">
        <v>48.48</v>
      </c>
      <c r="N39" s="43">
        <v>79.059997999999993</v>
      </c>
      <c r="O39" s="43">
        <v>98.580001999999993</v>
      </c>
      <c r="P39" s="44">
        <v>3773.86</v>
      </c>
      <c r="R39" s="39">
        <f t="shared" si="1"/>
        <v>3.589833347360271E-2</v>
      </c>
      <c r="S39" s="39">
        <f t="shared" si="2"/>
        <v>3.8010836879079522E-3</v>
      </c>
      <c r="T39" s="39">
        <f t="shared" si="3"/>
        <v>7.9189658109991234E-2</v>
      </c>
      <c r="U39" s="39">
        <f t="shared" si="4"/>
        <v>-5.0815655039203468E-2</v>
      </c>
      <c r="V39" s="39">
        <f t="shared" si="5"/>
        <v>-2.333790024090589E-3</v>
      </c>
      <c r="W39" s="39">
        <f t="shared" si="6"/>
        <v>-3.8496031825505851E-2</v>
      </c>
      <c r="X39" s="39">
        <f t="shared" si="7"/>
        <v>4.7868779719025194E-2</v>
      </c>
      <c r="Y39" s="39">
        <f t="shared" si="8"/>
        <v>2.9357402287747206E-2</v>
      </c>
      <c r="Z39" s="39">
        <f t="shared" si="9"/>
        <v>2.3035134397290227E-2</v>
      </c>
      <c r="AA39" s="39">
        <f t="shared" si="10"/>
        <v>-8.4601948180548517E-2</v>
      </c>
      <c r="AB39" s="39">
        <f t="shared" si="11"/>
        <v>-3.0395987675520552E-2</v>
      </c>
      <c r="AC39" s="39">
        <f t="shared" si="12"/>
        <v>-4.4830950058949624E-2</v>
      </c>
      <c r="AD39" s="39">
        <f t="shared" si="13"/>
        <v>1.9589870442148972E-2</v>
      </c>
    </row>
    <row r="40" spans="1:30" x14ac:dyDescent="0.3">
      <c r="A40" s="3">
        <v>2021</v>
      </c>
      <c r="B40" s="3">
        <v>3</v>
      </c>
      <c r="C40" s="3">
        <v>1</v>
      </c>
      <c r="D40" s="41">
        <v>127.790001</v>
      </c>
      <c r="E40" s="41">
        <v>249.21000699999999</v>
      </c>
      <c r="F40" s="41">
        <v>56.400002000000001</v>
      </c>
      <c r="G40" s="41">
        <v>131.36999499999999</v>
      </c>
      <c r="H40" s="41">
        <v>35.790000999999997</v>
      </c>
      <c r="I40" s="41">
        <v>194.979996</v>
      </c>
      <c r="J40" s="41">
        <v>157.307007</v>
      </c>
      <c r="K40" s="41">
        <v>150.5</v>
      </c>
      <c r="L40" s="41">
        <v>261.61999500000002</v>
      </c>
      <c r="M40" s="41">
        <v>49.900002000000001</v>
      </c>
      <c r="N40" s="41">
        <v>84.949996999999996</v>
      </c>
      <c r="O40" s="41">
        <v>106.870003</v>
      </c>
      <c r="P40" s="42">
        <v>3901.82</v>
      </c>
      <c r="R40" s="39">
        <f t="shared" si="1"/>
        <v>-4.849572377074287E-2</v>
      </c>
      <c r="S40" s="39">
        <f t="shared" si="2"/>
        <v>8.3177504042637795E-2</v>
      </c>
      <c r="T40" s="39">
        <f t="shared" si="3"/>
        <v>0.22758610861836157</v>
      </c>
      <c r="U40" s="39">
        <f t="shared" si="4"/>
        <v>-5.8396792365213349E-2</v>
      </c>
      <c r="V40" s="39">
        <f t="shared" si="5"/>
        <v>0.17780542744751845</v>
      </c>
      <c r="W40" s="39">
        <f t="shared" si="6"/>
        <v>0.13140886032220339</v>
      </c>
      <c r="X40" s="39">
        <f t="shared" si="7"/>
        <v>-6.0656343844696148E-2</v>
      </c>
      <c r="Y40" s="39">
        <f t="shared" si="8"/>
        <v>0.14935602976365533</v>
      </c>
      <c r="Z40" s="39">
        <f t="shared" si="9"/>
        <v>-3.1788160426573432E-2</v>
      </c>
      <c r="AA40" s="39">
        <f t="shared" si="10"/>
        <v>2.8869701076573582E-2</v>
      </c>
      <c r="AB40" s="39">
        <f t="shared" si="11"/>
        <v>7.1855780231752847E-2</v>
      </c>
      <c r="AC40" s="39">
        <f t="shared" si="12"/>
        <v>8.0744749042971284E-2</v>
      </c>
      <c r="AD40" s="39">
        <f t="shared" si="13"/>
        <v>3.3344760608404266E-2</v>
      </c>
    </row>
    <row r="41" spans="1:30" x14ac:dyDescent="0.3">
      <c r="A41" s="4">
        <v>2021</v>
      </c>
      <c r="B41" s="4">
        <v>4</v>
      </c>
      <c r="C41" s="4">
        <v>1</v>
      </c>
      <c r="D41" s="43">
        <v>123</v>
      </c>
      <c r="E41" s="43">
        <v>258.20001200000002</v>
      </c>
      <c r="F41" s="43">
        <v>57.389999000000003</v>
      </c>
      <c r="G41" s="43">
        <v>135.61999499999999</v>
      </c>
      <c r="H41" s="43">
        <v>39.490001999999997</v>
      </c>
      <c r="I41" s="43">
        <v>188.970001</v>
      </c>
      <c r="J41" s="43">
        <v>158.050003</v>
      </c>
      <c r="K41" s="43">
        <v>153.71000699999999</v>
      </c>
      <c r="L41" s="43">
        <v>307.75</v>
      </c>
      <c r="M41" s="43">
        <v>52.509998000000003</v>
      </c>
      <c r="N41" s="43">
        <v>88.059997999999993</v>
      </c>
      <c r="O41" s="43">
        <v>109.379997</v>
      </c>
      <c r="P41" s="44">
        <v>4019.87</v>
      </c>
      <c r="R41" s="39">
        <f t="shared" si="1"/>
        <v>-3.8203944073532843E-2</v>
      </c>
      <c r="S41" s="39">
        <f t="shared" si="2"/>
        <v>3.5438582280291418E-2</v>
      </c>
      <c r="T41" s="39">
        <f t="shared" si="3"/>
        <v>1.7400860730627236E-2</v>
      </c>
      <c r="U41" s="39">
        <f t="shared" si="4"/>
        <v>3.1839088967000731E-2</v>
      </c>
      <c r="V41" s="39">
        <f t="shared" si="5"/>
        <v>9.8378973225590208E-2</v>
      </c>
      <c r="W41" s="39">
        <f t="shared" si="6"/>
        <v>-3.1308691092408095E-2</v>
      </c>
      <c r="X41" s="39">
        <f t="shared" si="7"/>
        <v>4.7121031163032913E-3</v>
      </c>
      <c r="Y41" s="39">
        <f t="shared" si="8"/>
        <v>2.1104671588212453E-2</v>
      </c>
      <c r="Z41" s="39">
        <f t="shared" si="9"/>
        <v>0.16239471491617066</v>
      </c>
      <c r="AA41" s="39">
        <f t="shared" si="10"/>
        <v>5.0982546724151423E-2</v>
      </c>
      <c r="AB41" s="39">
        <f t="shared" si="11"/>
        <v>3.5955564812770749E-2</v>
      </c>
      <c r="AC41" s="39">
        <f t="shared" si="12"/>
        <v>2.3214859883015086E-2</v>
      </c>
      <c r="AD41" s="39">
        <f t="shared" si="13"/>
        <v>2.9806452852334436E-2</v>
      </c>
    </row>
    <row r="42" spans="1:30" x14ac:dyDescent="0.3">
      <c r="A42" s="3">
        <v>2021</v>
      </c>
      <c r="B42" s="3">
        <v>5</v>
      </c>
      <c r="C42" s="3">
        <v>3</v>
      </c>
      <c r="D42" s="41">
        <v>132.53999300000001</v>
      </c>
      <c r="E42" s="41">
        <v>279.17999300000002</v>
      </c>
      <c r="F42" s="41">
        <v>58.82</v>
      </c>
      <c r="G42" s="41">
        <v>142.11999499999999</v>
      </c>
      <c r="H42" s="41">
        <v>40.560001</v>
      </c>
      <c r="I42" s="41">
        <v>185.509995</v>
      </c>
      <c r="J42" s="41">
        <v>169.32449299999999</v>
      </c>
      <c r="K42" s="41">
        <v>153.36000100000001</v>
      </c>
      <c r="L42" s="41">
        <v>330.26998900000001</v>
      </c>
      <c r="M42" s="41">
        <v>54.48</v>
      </c>
      <c r="N42" s="41">
        <v>95.849997999999999</v>
      </c>
      <c r="O42" s="41">
        <v>115.720001</v>
      </c>
      <c r="P42" s="42">
        <v>4192.66</v>
      </c>
      <c r="R42" s="39">
        <f t="shared" si="1"/>
        <v>7.4700078473417184E-2</v>
      </c>
      <c r="S42" s="39">
        <f t="shared" si="2"/>
        <v>7.8122185123041088E-2</v>
      </c>
      <c r="T42" s="39">
        <f t="shared" si="3"/>
        <v>2.4611878430216221E-2</v>
      </c>
      <c r="U42" s="39">
        <f t="shared" si="4"/>
        <v>4.6814915583312314E-2</v>
      </c>
      <c r="V42" s="39">
        <f t="shared" si="5"/>
        <v>2.6734857993470022E-2</v>
      </c>
      <c r="W42" s="39">
        <f t="shared" si="6"/>
        <v>-1.8479515596236073E-2</v>
      </c>
      <c r="X42" s="39">
        <f t="shared" si="7"/>
        <v>6.890549321168038E-2</v>
      </c>
      <c r="Y42" s="39">
        <f t="shared" si="8"/>
        <v>-2.2796505191486601E-3</v>
      </c>
      <c r="Z42" s="39">
        <f t="shared" si="9"/>
        <v>7.0622703379775206E-2</v>
      </c>
      <c r="AA42" s="39">
        <f t="shared" si="10"/>
        <v>3.683007227947277E-2</v>
      </c>
      <c r="AB42" s="39">
        <f t="shared" si="11"/>
        <v>8.476607100989686E-2</v>
      </c>
      <c r="AC42" s="39">
        <f t="shared" si="12"/>
        <v>5.6345458258174108E-2</v>
      </c>
      <c r="AD42" s="39">
        <f t="shared" si="13"/>
        <v>4.2085813574446254E-2</v>
      </c>
    </row>
    <row r="43" spans="1:30" x14ac:dyDescent="0.3">
      <c r="A43" s="4">
        <v>2021</v>
      </c>
      <c r="B43" s="4">
        <v>6</v>
      </c>
      <c r="C43" s="4">
        <v>1</v>
      </c>
      <c r="D43" s="43">
        <v>124.279999</v>
      </c>
      <c r="E43" s="43">
        <v>289.83999599999999</v>
      </c>
      <c r="F43" s="43">
        <v>60.459999000000003</v>
      </c>
      <c r="G43" s="43">
        <v>141.66000399999999</v>
      </c>
      <c r="H43" s="43">
        <v>42.919998</v>
      </c>
      <c r="I43" s="43">
        <v>178.83999600000001</v>
      </c>
      <c r="J43" s="43">
        <v>160.93249499999999</v>
      </c>
      <c r="K43" s="43">
        <v>166.050003</v>
      </c>
      <c r="L43" s="43">
        <v>316.30999800000001</v>
      </c>
      <c r="M43" s="43">
        <v>55.279998999999997</v>
      </c>
      <c r="N43" s="43">
        <v>96.779999000000004</v>
      </c>
      <c r="O43" s="43">
        <v>113.339996</v>
      </c>
      <c r="P43" s="44">
        <v>4202.04</v>
      </c>
      <c r="R43" s="39">
        <f t="shared" si="1"/>
        <v>-6.4347357367335031E-2</v>
      </c>
      <c r="S43" s="39">
        <f t="shared" si="2"/>
        <v>3.7472322774921456E-2</v>
      </c>
      <c r="T43" s="39">
        <f t="shared" si="3"/>
        <v>2.7500039685601847E-2</v>
      </c>
      <c r="U43" s="39">
        <f t="shared" si="4"/>
        <v>-3.2418874091898991E-3</v>
      </c>
      <c r="V43" s="39">
        <f t="shared" si="5"/>
        <v>5.6555487226414382E-2</v>
      </c>
      <c r="W43" s="39">
        <f t="shared" si="6"/>
        <v>-3.6617232998137787E-2</v>
      </c>
      <c r="X43" s="39">
        <f t="shared" si="7"/>
        <v>-5.0831959509297774E-2</v>
      </c>
      <c r="Y43" s="39">
        <f t="shared" si="8"/>
        <v>7.9500860631608466E-2</v>
      </c>
      <c r="Z43" s="39">
        <f t="shared" si="9"/>
        <v>-4.318772940055414E-2</v>
      </c>
      <c r="AA43" s="39">
        <f t="shared" si="10"/>
        <v>1.4577499528432311E-2</v>
      </c>
      <c r="AB43" s="39">
        <f t="shared" si="11"/>
        <v>9.6559024067422623E-3</v>
      </c>
      <c r="AC43" s="39">
        <f t="shared" si="12"/>
        <v>-2.0781373300051944E-2</v>
      </c>
      <c r="AD43" s="39">
        <f t="shared" si="13"/>
        <v>2.2347442800118118E-3</v>
      </c>
    </row>
    <row r="44" spans="1:30" x14ac:dyDescent="0.3">
      <c r="A44" s="3">
        <v>2021</v>
      </c>
      <c r="B44" s="3">
        <v>7</v>
      </c>
      <c r="C44" s="3">
        <v>1</v>
      </c>
      <c r="D44" s="41">
        <v>137.270004</v>
      </c>
      <c r="E44" s="41">
        <v>280.17001299999998</v>
      </c>
      <c r="F44" s="41">
        <v>63.259998000000003</v>
      </c>
      <c r="G44" s="41">
        <v>139.320007</v>
      </c>
      <c r="H44" s="41">
        <v>41.540000999999997</v>
      </c>
      <c r="I44" s="41">
        <v>177.259995</v>
      </c>
      <c r="J44" s="41">
        <v>171.64849899999999</v>
      </c>
      <c r="K44" s="41">
        <v>157.08000200000001</v>
      </c>
      <c r="L44" s="41">
        <v>321.540009</v>
      </c>
      <c r="M44" s="41">
        <v>53.959999000000003</v>
      </c>
      <c r="N44" s="41">
        <v>99.889999000000003</v>
      </c>
      <c r="O44" s="41">
        <v>113.410004</v>
      </c>
      <c r="P44" s="42">
        <v>4319.9399999999996</v>
      </c>
      <c r="R44" s="39">
        <f t="shared" si="1"/>
        <v>9.94127419247198E-2</v>
      </c>
      <c r="S44" s="39">
        <f t="shared" si="2"/>
        <v>-3.3932424595969263E-2</v>
      </c>
      <c r="T44" s="39">
        <f t="shared" si="3"/>
        <v>4.5271213450496568E-2</v>
      </c>
      <c r="U44" s="39">
        <f t="shared" si="4"/>
        <v>-1.6656352820257288E-2</v>
      </c>
      <c r="V44" s="39">
        <f t="shared" si="5"/>
        <v>-3.268102864302587E-2</v>
      </c>
      <c r="W44" s="39">
        <f t="shared" si="6"/>
        <v>-8.8739758963204841E-3</v>
      </c>
      <c r="X44" s="39">
        <f t="shared" si="7"/>
        <v>6.4463783981818498E-2</v>
      </c>
      <c r="Y44" s="39">
        <f t="shared" si="8"/>
        <v>-5.5533723447428282E-2</v>
      </c>
      <c r="Z44" s="39">
        <f t="shared" si="9"/>
        <v>1.6399241681326195E-2</v>
      </c>
      <c r="AA44" s="39">
        <f t="shared" si="10"/>
        <v>-2.4168148562380237E-2</v>
      </c>
      <c r="AB44" s="39">
        <f t="shared" si="11"/>
        <v>3.1629219500587023E-2</v>
      </c>
      <c r="AC44" s="39">
        <f t="shared" si="12"/>
        <v>6.1749064806595436E-4</v>
      </c>
      <c r="AD44" s="39">
        <f t="shared" si="13"/>
        <v>2.7671391616642841E-2</v>
      </c>
    </row>
    <row r="45" spans="1:30" x14ac:dyDescent="0.3">
      <c r="A45" s="4">
        <v>2021</v>
      </c>
      <c r="B45" s="4">
        <v>8</v>
      </c>
      <c r="C45" s="4">
        <v>2</v>
      </c>
      <c r="D45" s="43">
        <v>145.520004</v>
      </c>
      <c r="E45" s="43">
        <v>278.14001500000001</v>
      </c>
      <c r="F45" s="43">
        <v>57.580002</v>
      </c>
      <c r="G45" s="43">
        <v>142.220001</v>
      </c>
      <c r="H45" s="43">
        <v>37.959999000000003</v>
      </c>
      <c r="I45" s="43">
        <v>175.550003</v>
      </c>
      <c r="J45" s="43">
        <v>166.574005</v>
      </c>
      <c r="K45" s="43">
        <v>151.16999799999999</v>
      </c>
      <c r="L45" s="43">
        <v>327.22000100000002</v>
      </c>
      <c r="M45" s="43">
        <v>56.880001</v>
      </c>
      <c r="N45" s="43">
        <v>100.029999</v>
      </c>
      <c r="O45" s="43">
        <v>120.370003</v>
      </c>
      <c r="P45" s="44">
        <v>4387.16</v>
      </c>
      <c r="R45" s="39">
        <f t="shared" si="1"/>
        <v>5.8363743294277452E-2</v>
      </c>
      <c r="S45" s="39">
        <f t="shared" si="2"/>
        <v>-7.2719702099957153E-3</v>
      </c>
      <c r="T45" s="39">
        <f t="shared" si="3"/>
        <v>-9.4077866343635477E-2</v>
      </c>
      <c r="U45" s="39">
        <f t="shared" si="4"/>
        <v>2.0601665744889898E-2</v>
      </c>
      <c r="V45" s="39">
        <f t="shared" si="5"/>
        <v>-9.0123895122940972E-2</v>
      </c>
      <c r="W45" s="39">
        <f t="shared" si="6"/>
        <v>-9.6936333995086311E-3</v>
      </c>
      <c r="X45" s="39">
        <f t="shared" si="7"/>
        <v>-3.0009090181708786E-2</v>
      </c>
      <c r="Y45" s="39">
        <f t="shared" si="8"/>
        <v>-3.8350224311696546E-2</v>
      </c>
      <c r="Z45" s="39">
        <f t="shared" si="9"/>
        <v>1.7510749885868208E-2</v>
      </c>
      <c r="AA45" s="39">
        <f t="shared" si="10"/>
        <v>5.2700790268548403E-2</v>
      </c>
      <c r="AB45" s="39">
        <f t="shared" si="11"/>
        <v>1.4005604670421594E-3</v>
      </c>
      <c r="AC45" s="39">
        <f t="shared" si="12"/>
        <v>5.956075121729984E-2</v>
      </c>
      <c r="AD45" s="39">
        <f t="shared" si="13"/>
        <v>1.5440579641084659E-2</v>
      </c>
    </row>
    <row r="46" spans="1:30" x14ac:dyDescent="0.3">
      <c r="A46" s="3">
        <v>2021</v>
      </c>
      <c r="B46" s="3">
        <v>9</v>
      </c>
      <c r="C46" s="3">
        <v>1</v>
      </c>
      <c r="D46" s="41">
        <v>152.509995</v>
      </c>
      <c r="E46" s="41">
        <v>285.26001000000002</v>
      </c>
      <c r="F46" s="41">
        <v>53.77</v>
      </c>
      <c r="G46" s="41">
        <v>147.779999</v>
      </c>
      <c r="H46" s="41">
        <v>41.189999</v>
      </c>
      <c r="I46" s="41">
        <v>183.479996</v>
      </c>
      <c r="J46" s="41">
        <v>173.949997</v>
      </c>
      <c r="K46" s="41">
        <v>159.720001</v>
      </c>
      <c r="L46" s="41">
        <v>323.64001500000001</v>
      </c>
      <c r="M46" s="41">
        <v>56.689999</v>
      </c>
      <c r="N46" s="41">
        <v>103.55999799999999</v>
      </c>
      <c r="O46" s="41">
        <v>117.449997</v>
      </c>
      <c r="P46" s="42">
        <v>4524.09</v>
      </c>
      <c r="R46" s="39">
        <f t="shared" si="1"/>
        <v>4.6916573185859373E-2</v>
      </c>
      <c r="S46" s="39">
        <f t="shared" si="2"/>
        <v>2.5276442170875272E-2</v>
      </c>
      <c r="T46" s="39">
        <f t="shared" si="3"/>
        <v>-6.8459629096725205E-2</v>
      </c>
      <c r="U46" s="39">
        <f t="shared" si="4"/>
        <v>3.834951310695426E-2</v>
      </c>
      <c r="V46" s="39">
        <f t="shared" si="5"/>
        <v>8.1662536772044367E-2</v>
      </c>
      <c r="W46" s="39">
        <f t="shared" si="6"/>
        <v>4.4181728224640338E-2</v>
      </c>
      <c r="X46" s="39">
        <f t="shared" si="7"/>
        <v>4.3328199206161891E-2</v>
      </c>
      <c r="Y46" s="39">
        <f t="shared" si="8"/>
        <v>5.5017270325499211E-2</v>
      </c>
      <c r="Z46" s="39">
        <f t="shared" si="9"/>
        <v>-1.1000897323546758E-2</v>
      </c>
      <c r="AA46" s="39">
        <f t="shared" si="10"/>
        <v>-3.3459923794405418E-3</v>
      </c>
      <c r="AB46" s="39">
        <f t="shared" si="11"/>
        <v>3.4681004570772264E-2</v>
      </c>
      <c r="AC46" s="39">
        <f t="shared" si="12"/>
        <v>-2.4557671752659469E-2</v>
      </c>
      <c r="AD46" s="39">
        <f t="shared" si="13"/>
        <v>3.0734359043434162E-2</v>
      </c>
    </row>
    <row r="47" spans="1:30" x14ac:dyDescent="0.3">
      <c r="A47" s="4">
        <v>2021</v>
      </c>
      <c r="B47" s="4">
        <v>10</v>
      </c>
      <c r="C47" s="4">
        <v>1</v>
      </c>
      <c r="D47" s="43">
        <v>142.64999399999999</v>
      </c>
      <c r="E47" s="43">
        <v>275.709991</v>
      </c>
      <c r="F47" s="43">
        <v>60.93</v>
      </c>
      <c r="G47" s="43">
        <v>137.050003</v>
      </c>
      <c r="H47" s="43">
        <v>43.080002</v>
      </c>
      <c r="I47" s="43">
        <v>176.009995</v>
      </c>
      <c r="J47" s="43">
        <v>164.162994</v>
      </c>
      <c r="K47" s="43">
        <v>167.13000500000001</v>
      </c>
      <c r="L47" s="43">
        <v>329.85998499999999</v>
      </c>
      <c r="M47" s="43">
        <v>53.02</v>
      </c>
      <c r="N47" s="43">
        <v>96.080001999999993</v>
      </c>
      <c r="O47" s="43">
        <v>112.91999800000001</v>
      </c>
      <c r="P47" s="44">
        <v>4357.04</v>
      </c>
      <c r="R47" s="39">
        <f t="shared" si="1"/>
        <v>-6.6836099284836845E-2</v>
      </c>
      <c r="S47" s="39">
        <f t="shared" si="2"/>
        <v>-3.405152411265195E-2</v>
      </c>
      <c r="T47" s="39">
        <f t="shared" si="3"/>
        <v>0.12500997343881617</v>
      </c>
      <c r="U47" s="39">
        <f t="shared" si="4"/>
        <v>-7.5378829955070156E-2</v>
      </c>
      <c r="V47" s="39">
        <f t="shared" si="5"/>
        <v>4.4863414543190219E-2</v>
      </c>
      <c r="W47" s="39">
        <f t="shared" si="6"/>
        <v>-4.1564864729828843E-2</v>
      </c>
      <c r="X47" s="39">
        <f t="shared" si="7"/>
        <v>-5.7908084231433295E-2</v>
      </c>
      <c r="Y47" s="39">
        <f t="shared" si="8"/>
        <v>4.5349694161687472E-2</v>
      </c>
      <c r="Z47" s="39">
        <f t="shared" si="9"/>
        <v>1.9036443258736043E-2</v>
      </c>
      <c r="AA47" s="39">
        <f t="shared" si="10"/>
        <v>-6.6928609835537237E-2</v>
      </c>
      <c r="AB47" s="39">
        <f t="shared" si="11"/>
        <v>-7.4969936983146315E-2</v>
      </c>
      <c r="AC47" s="39">
        <f t="shared" si="12"/>
        <v>-3.9333099888503018E-2</v>
      </c>
      <c r="AD47" s="39">
        <f t="shared" si="13"/>
        <v>-3.7623524233160913E-2</v>
      </c>
    </row>
    <row r="48" spans="1:30" x14ac:dyDescent="0.3">
      <c r="A48" s="3">
        <v>2021</v>
      </c>
      <c r="B48" s="3">
        <v>11</v>
      </c>
      <c r="C48" s="3">
        <v>1</v>
      </c>
      <c r="D48" s="41">
        <v>148.96000699999999</v>
      </c>
      <c r="E48" s="41">
        <v>286.23998999999998</v>
      </c>
      <c r="F48" s="41">
        <v>65.629997000000003</v>
      </c>
      <c r="G48" s="41">
        <v>149.78999300000001</v>
      </c>
      <c r="H48" s="41">
        <v>47.849997999999999</v>
      </c>
      <c r="I48" s="41">
        <v>170.19000199999999</v>
      </c>
      <c r="J48" s="41">
        <v>165.90550200000001</v>
      </c>
      <c r="K48" s="41">
        <v>169.800003</v>
      </c>
      <c r="L48" s="41">
        <v>366.48001099999999</v>
      </c>
      <c r="M48" s="41">
        <v>56.169998</v>
      </c>
      <c r="N48" s="41">
        <v>93.419998000000007</v>
      </c>
      <c r="O48" s="41">
        <v>109.800003</v>
      </c>
      <c r="P48" s="42">
        <v>4613.67</v>
      </c>
      <c r="R48" s="39">
        <f t="shared" si="1"/>
        <v>4.3283824922717297E-2</v>
      </c>
      <c r="S48" s="39">
        <f t="shared" si="2"/>
        <v>3.7481028786327732E-2</v>
      </c>
      <c r="T48" s="39">
        <f t="shared" si="3"/>
        <v>7.4307198514424327E-2</v>
      </c>
      <c r="U48" s="39">
        <f t="shared" si="4"/>
        <v>8.8888421809919196E-2</v>
      </c>
      <c r="V48" s="39">
        <f t="shared" si="5"/>
        <v>0.10501217738823705</v>
      </c>
      <c r="W48" s="39">
        <f t="shared" si="6"/>
        <v>-3.3625311440243798E-2</v>
      </c>
      <c r="X48" s="39">
        <f t="shared" si="7"/>
        <v>1.0558561083246759E-2</v>
      </c>
      <c r="Y48" s="39">
        <f t="shared" si="8"/>
        <v>1.584930892742676E-2</v>
      </c>
      <c r="Z48" s="39">
        <f t="shared" si="9"/>
        <v>0.10527570304759905</v>
      </c>
      <c r="AA48" s="39">
        <f t="shared" si="10"/>
        <v>5.7713570077265797E-2</v>
      </c>
      <c r="AB48" s="39">
        <f t="shared" si="11"/>
        <v>-2.8075764922444669E-2</v>
      </c>
      <c r="AC48" s="39">
        <f t="shared" si="12"/>
        <v>-2.8019029275799905E-2</v>
      </c>
      <c r="AD48" s="39">
        <f t="shared" si="13"/>
        <v>5.7230708015307226E-2</v>
      </c>
    </row>
    <row r="49" spans="1:30" x14ac:dyDescent="0.3">
      <c r="A49" s="4">
        <v>2021</v>
      </c>
      <c r="B49" s="4">
        <v>12</v>
      </c>
      <c r="C49" s="4">
        <v>1</v>
      </c>
      <c r="D49" s="43">
        <v>164.770004</v>
      </c>
      <c r="E49" s="43">
        <v>275</v>
      </c>
      <c r="F49" s="43">
        <v>59.790000999999997</v>
      </c>
      <c r="G49" s="43">
        <v>137.13999899999999</v>
      </c>
      <c r="H49" s="43">
        <v>43.84</v>
      </c>
      <c r="I49" s="43">
        <v>142.14999399999999</v>
      </c>
      <c r="J49" s="43">
        <v>172.18600499999999</v>
      </c>
      <c r="K49" s="43">
        <v>157.88999899999999</v>
      </c>
      <c r="L49" s="43">
        <v>400.42001299999998</v>
      </c>
      <c r="M49" s="43">
        <v>52.299999</v>
      </c>
      <c r="N49" s="43">
        <v>86.870002999999997</v>
      </c>
      <c r="O49" s="43">
        <v>108.660004</v>
      </c>
      <c r="P49" s="44">
        <v>4513.04</v>
      </c>
      <c r="R49" s="39">
        <f t="shared" si="1"/>
        <v>0.1008727258243666</v>
      </c>
      <c r="S49" s="39">
        <f t="shared" si="2"/>
        <v>-4.0059487158118717E-2</v>
      </c>
      <c r="T49" s="39">
        <f t="shared" si="3"/>
        <v>-9.3194423156809619E-2</v>
      </c>
      <c r="U49" s="39">
        <f t="shared" si="4"/>
        <v>-8.8231971884135271E-2</v>
      </c>
      <c r="V49" s="39">
        <f t="shared" si="5"/>
        <v>-8.7524433461918974E-2</v>
      </c>
      <c r="W49" s="39">
        <f t="shared" si="6"/>
        <v>-0.18003267587008354</v>
      </c>
      <c r="X49" s="39">
        <f t="shared" si="7"/>
        <v>3.7156955710467898E-2</v>
      </c>
      <c r="Y49" s="39">
        <f t="shared" si="8"/>
        <v>-7.2722709844817449E-2</v>
      </c>
      <c r="Z49" s="39">
        <f t="shared" si="9"/>
        <v>8.8570049115696922E-2</v>
      </c>
      <c r="AA49" s="39">
        <f t="shared" si="10"/>
        <v>-7.1386418987727046E-2</v>
      </c>
      <c r="AB49" s="39">
        <f t="shared" si="11"/>
        <v>-7.2692650859079666E-2</v>
      </c>
      <c r="AC49" s="39">
        <f t="shared" si="12"/>
        <v>-1.0436778462383632E-2</v>
      </c>
      <c r="AD49" s="39">
        <f t="shared" si="13"/>
        <v>-2.2052651647911516E-2</v>
      </c>
    </row>
    <row r="50" spans="1:30" x14ac:dyDescent="0.3">
      <c r="A50" s="3">
        <v>2022</v>
      </c>
      <c r="B50" s="3">
        <v>1</v>
      </c>
      <c r="C50" s="3">
        <v>3</v>
      </c>
      <c r="D50" s="41">
        <v>182.009995</v>
      </c>
      <c r="E50" s="41">
        <v>300.790009</v>
      </c>
      <c r="F50" s="41">
        <v>63.540000999999997</v>
      </c>
      <c r="G50" s="41">
        <v>144.64999399999999</v>
      </c>
      <c r="H50" s="41">
        <v>46.18</v>
      </c>
      <c r="I50" s="41">
        <v>156.759995</v>
      </c>
      <c r="J50" s="41">
        <v>170.404495</v>
      </c>
      <c r="K50" s="41">
        <v>161.699997</v>
      </c>
      <c r="L50" s="41">
        <v>408.64001500000001</v>
      </c>
      <c r="M50" s="41">
        <v>59.299999</v>
      </c>
      <c r="N50" s="41">
        <v>95.730002999999996</v>
      </c>
      <c r="O50" s="41">
        <v>116.68</v>
      </c>
      <c r="P50" s="42">
        <v>4796.5600000000004</v>
      </c>
      <c r="R50" s="39">
        <f t="shared" si="1"/>
        <v>9.9511016805694102E-2</v>
      </c>
      <c r="S50" s="39">
        <f t="shared" si="2"/>
        <v>8.9641279096852738E-2</v>
      </c>
      <c r="T50" s="39">
        <f t="shared" si="3"/>
        <v>6.0831204961469834E-2</v>
      </c>
      <c r="U50" s="39">
        <f t="shared" si="4"/>
        <v>5.3314695378310455E-2</v>
      </c>
      <c r="V50" s="39">
        <f t="shared" si="5"/>
        <v>5.2000161286589033E-2</v>
      </c>
      <c r="W50" s="39">
        <f t="shared" si="6"/>
        <v>9.783314554746482E-2</v>
      </c>
      <c r="X50" s="39">
        <f t="shared" si="7"/>
        <v>-1.04003237586231E-2</v>
      </c>
      <c r="Y50" s="39">
        <f t="shared" si="8"/>
        <v>2.384416632991131E-2</v>
      </c>
      <c r="Z50" s="39">
        <f t="shared" si="9"/>
        <v>2.0320580841836279E-2</v>
      </c>
      <c r="AA50" s="39">
        <f t="shared" si="10"/>
        <v>0.12561293718985508</v>
      </c>
      <c r="AB50" s="39">
        <f t="shared" si="11"/>
        <v>9.7118977490209701E-2</v>
      </c>
      <c r="AC50" s="39">
        <f t="shared" si="12"/>
        <v>7.1211367064070039E-2</v>
      </c>
      <c r="AD50" s="39">
        <f t="shared" si="13"/>
        <v>6.0928010229429071E-2</v>
      </c>
    </row>
    <row r="51" spans="1:30" x14ac:dyDescent="0.3">
      <c r="A51" s="4">
        <v>2022</v>
      </c>
      <c r="B51" s="4">
        <v>2</v>
      </c>
      <c r="C51" s="4">
        <v>1</v>
      </c>
      <c r="D51" s="43">
        <v>174.61000100000001</v>
      </c>
      <c r="E51" s="43">
        <v>313.959991</v>
      </c>
      <c r="F51" s="43">
        <v>80.830001999999993</v>
      </c>
      <c r="G51" s="43">
        <v>140.91000399999999</v>
      </c>
      <c r="H51" s="43">
        <v>46.939999</v>
      </c>
      <c r="I51" s="43">
        <v>144.490005</v>
      </c>
      <c r="J51" s="43">
        <v>151.19349700000001</v>
      </c>
      <c r="K51" s="43">
        <v>151.14999399999999</v>
      </c>
      <c r="L51" s="43">
        <v>368.70001200000002</v>
      </c>
      <c r="M51" s="43">
        <v>60.560001</v>
      </c>
      <c r="N51" s="43">
        <v>103.25</v>
      </c>
      <c r="O51" s="43">
        <v>98.760002</v>
      </c>
      <c r="P51" s="44">
        <v>4546.54</v>
      </c>
      <c r="R51" s="39">
        <f t="shared" si="1"/>
        <v>-4.150668189021274E-2</v>
      </c>
      <c r="S51" s="39">
        <f t="shared" si="2"/>
        <v>4.2853183829116279E-2</v>
      </c>
      <c r="T51" s="39">
        <f t="shared" si="3"/>
        <v>0.24067856390955328</v>
      </c>
      <c r="U51" s="39">
        <f t="shared" si="4"/>
        <v>-2.6195572848783488E-2</v>
      </c>
      <c r="V51" s="39">
        <f t="shared" si="5"/>
        <v>1.6323365192735768E-2</v>
      </c>
      <c r="W51" s="39">
        <f t="shared" si="6"/>
        <v>-8.1505605825548208E-2</v>
      </c>
      <c r="X51" s="39">
        <f t="shared" si="7"/>
        <v>-0.11961453959402528</v>
      </c>
      <c r="Y51" s="39">
        <f t="shared" si="8"/>
        <v>-6.7470066500385548E-2</v>
      </c>
      <c r="Z51" s="39">
        <f t="shared" si="9"/>
        <v>-0.10285127176441559</v>
      </c>
      <c r="AA51" s="39">
        <f t="shared" si="10"/>
        <v>2.1025336501469441E-2</v>
      </c>
      <c r="AB51" s="39">
        <f t="shared" si="11"/>
        <v>7.5621471544742302E-2</v>
      </c>
      <c r="AC51" s="39">
        <f t="shared" si="12"/>
        <v>-0.16674246027142833</v>
      </c>
      <c r="AD51" s="39">
        <f t="shared" si="13"/>
        <v>-5.3532490197267163E-2</v>
      </c>
    </row>
    <row r="52" spans="1:30" x14ac:dyDescent="0.3">
      <c r="A52" s="3">
        <v>2022</v>
      </c>
      <c r="B52" s="3">
        <v>3</v>
      </c>
      <c r="C52" s="3">
        <v>1</v>
      </c>
      <c r="D52" s="41">
        <v>163.199997</v>
      </c>
      <c r="E52" s="41">
        <v>316.83999599999999</v>
      </c>
      <c r="F52" s="41">
        <v>79.169998000000007</v>
      </c>
      <c r="G52" s="41">
        <v>135.990005</v>
      </c>
      <c r="H52" s="41">
        <v>42.470001000000003</v>
      </c>
      <c r="I52" s="41">
        <v>145.699997</v>
      </c>
      <c r="J52" s="41">
        <v>151.141998</v>
      </c>
      <c r="K52" s="41">
        <v>136.449997</v>
      </c>
      <c r="L52" s="41">
        <v>320.25</v>
      </c>
      <c r="M52" s="41">
        <v>61.970001000000003</v>
      </c>
      <c r="N52" s="41">
        <v>101.44000200000001</v>
      </c>
      <c r="O52" s="41">
        <v>90.139999000000003</v>
      </c>
      <c r="P52" s="42">
        <v>4306.26</v>
      </c>
      <c r="R52" s="39">
        <f t="shared" si="1"/>
        <v>-6.7578497113431488E-2</v>
      </c>
      <c r="S52" s="39">
        <f t="shared" si="2"/>
        <v>9.1313413788698481E-3</v>
      </c>
      <c r="T52" s="39">
        <f t="shared" si="3"/>
        <v>-2.0750794567793114E-2</v>
      </c>
      <c r="U52" s="39">
        <f t="shared" si="4"/>
        <v>-3.5540026705650325E-2</v>
      </c>
      <c r="V52" s="39">
        <f t="shared" si="5"/>
        <v>-0.1000722012478731</v>
      </c>
      <c r="W52" s="39">
        <f t="shared" si="6"/>
        <v>8.3393570009147582E-3</v>
      </c>
      <c r="X52" s="39">
        <f t="shared" si="7"/>
        <v>-3.4067452449193807E-4</v>
      </c>
      <c r="Y52" s="39">
        <f t="shared" si="8"/>
        <v>-0.10231445636152799</v>
      </c>
      <c r="Z52" s="39">
        <f t="shared" si="9"/>
        <v>-0.14088139701004071</v>
      </c>
      <c r="AA52" s="39">
        <f t="shared" si="10"/>
        <v>2.3015787469113716E-2</v>
      </c>
      <c r="AB52" s="39">
        <f t="shared" si="11"/>
        <v>-1.7685721436138172E-2</v>
      </c>
      <c r="AC52" s="39">
        <f t="shared" si="12"/>
        <v>-9.1328678559444182E-2</v>
      </c>
      <c r="AD52" s="39">
        <f t="shared" si="13"/>
        <v>-5.4296726138362797E-2</v>
      </c>
    </row>
    <row r="53" spans="1:30" x14ac:dyDescent="0.3">
      <c r="A53" s="4">
        <v>2022</v>
      </c>
      <c r="B53" s="4">
        <v>4</v>
      </c>
      <c r="C53" s="4">
        <v>1</v>
      </c>
      <c r="D53" s="43">
        <v>174.30999800000001</v>
      </c>
      <c r="E53" s="43">
        <v>351.88000499999998</v>
      </c>
      <c r="F53" s="43">
        <v>83.120002999999997</v>
      </c>
      <c r="G53" s="43">
        <v>151.009995</v>
      </c>
      <c r="H53" s="43">
        <v>40.900002000000001</v>
      </c>
      <c r="I53" s="43">
        <v>137</v>
      </c>
      <c r="J53" s="43">
        <v>163.55999800000001</v>
      </c>
      <c r="K53" s="43">
        <v>135.30999800000001</v>
      </c>
      <c r="L53" s="43">
        <v>301.89001500000001</v>
      </c>
      <c r="M53" s="43">
        <v>62.869999</v>
      </c>
      <c r="N53" s="43">
        <v>96.779999000000004</v>
      </c>
      <c r="O53" s="43">
        <v>91.489998</v>
      </c>
      <c r="P53" s="44">
        <v>4545.8599999999997</v>
      </c>
      <c r="R53" s="39">
        <f t="shared" si="1"/>
        <v>6.5858887605309446E-2</v>
      </c>
      <c r="S53" s="39">
        <f t="shared" si="2"/>
        <v>0.10489332062245293</v>
      </c>
      <c r="T53" s="39">
        <f t="shared" si="3"/>
        <v>4.8687968962119826E-2</v>
      </c>
      <c r="U53" s="39">
        <f t="shared" si="4"/>
        <v>0.10476463628903092</v>
      </c>
      <c r="V53" s="39">
        <f t="shared" si="5"/>
        <v>-3.7667855922701714E-2</v>
      </c>
      <c r="W53" s="39">
        <f t="shared" si="6"/>
        <v>-6.1568766782780053E-2</v>
      </c>
      <c r="X53" s="39">
        <f t="shared" si="7"/>
        <v>7.8960104231756284E-2</v>
      </c>
      <c r="Y53" s="39">
        <f t="shared" si="8"/>
        <v>-8.3897976735925126E-3</v>
      </c>
      <c r="Z53" s="39">
        <f t="shared" si="9"/>
        <v>-5.9039178476521265E-2</v>
      </c>
      <c r="AA53" s="39">
        <f t="shared" si="10"/>
        <v>1.4418673378275662E-2</v>
      </c>
      <c r="AB53" s="39">
        <f t="shared" si="11"/>
        <v>-4.7027159372544931E-2</v>
      </c>
      <c r="AC53" s="39">
        <f t="shared" si="12"/>
        <v>1.4865648662482875E-2</v>
      </c>
      <c r="AD53" s="39">
        <f t="shared" si="13"/>
        <v>5.4147150668460757E-2</v>
      </c>
    </row>
    <row r="54" spans="1:30" x14ac:dyDescent="0.3">
      <c r="A54" s="3">
        <v>2022</v>
      </c>
      <c r="B54" s="3">
        <v>5</v>
      </c>
      <c r="C54" s="3">
        <v>2</v>
      </c>
      <c r="D54" s="41">
        <v>157.96000699999999</v>
      </c>
      <c r="E54" s="41">
        <v>318.19000199999999</v>
      </c>
      <c r="F54" s="41">
        <v>86.410004000000001</v>
      </c>
      <c r="G54" s="41">
        <v>151.979996</v>
      </c>
      <c r="H54" s="41">
        <v>36.139999000000003</v>
      </c>
      <c r="I54" s="41">
        <v>113.5</v>
      </c>
      <c r="J54" s="41">
        <v>124.5</v>
      </c>
      <c r="K54" s="41">
        <v>120.449997</v>
      </c>
      <c r="L54" s="41">
        <v>306.97000100000002</v>
      </c>
      <c r="M54" s="41">
        <v>63.439999</v>
      </c>
      <c r="N54" s="41">
        <v>98.57</v>
      </c>
      <c r="O54" s="41">
        <v>75.370002999999997</v>
      </c>
      <c r="P54" s="42">
        <v>4155.38</v>
      </c>
      <c r="R54" s="39">
        <f t="shared" si="1"/>
        <v>-9.8493431019498909E-2</v>
      </c>
      <c r="S54" s="39">
        <f t="shared" si="2"/>
        <v>-0.10064152767406842</v>
      </c>
      <c r="T54" s="39">
        <f t="shared" si="3"/>
        <v>3.8818073260877592E-2</v>
      </c>
      <c r="U54" s="39">
        <f t="shared" si="4"/>
        <v>6.4028802450787183E-3</v>
      </c>
      <c r="V54" s="39">
        <f t="shared" si="5"/>
        <v>-0.12372985445459979</v>
      </c>
      <c r="W54" s="39">
        <f t="shared" si="6"/>
        <v>-0.18817808890666748</v>
      </c>
      <c r="X54" s="39">
        <f t="shared" si="7"/>
        <v>-0.27287416736375064</v>
      </c>
      <c r="Y54" s="39">
        <f t="shared" si="8"/>
        <v>-0.11633372334039949</v>
      </c>
      <c r="Z54" s="39">
        <f t="shared" si="9"/>
        <v>1.668726389991779E-2</v>
      </c>
      <c r="AA54" s="39">
        <f t="shared" si="10"/>
        <v>9.0254750745346404E-3</v>
      </c>
      <c r="AB54" s="39">
        <f t="shared" si="11"/>
        <v>1.8326604644888358E-2</v>
      </c>
      <c r="AC54" s="39">
        <f t="shared" si="12"/>
        <v>-0.19382029717211796</v>
      </c>
      <c r="AD54" s="39">
        <f t="shared" si="13"/>
        <v>-8.9813048449116833E-2</v>
      </c>
    </row>
    <row r="55" spans="1:30" x14ac:dyDescent="0.3">
      <c r="A55" s="4">
        <v>2022</v>
      </c>
      <c r="B55" s="4">
        <v>6</v>
      </c>
      <c r="C55" s="4">
        <v>1</v>
      </c>
      <c r="D55" s="43">
        <v>148.71000699999999</v>
      </c>
      <c r="E55" s="43">
        <v>312.209991</v>
      </c>
      <c r="F55" s="43">
        <v>97.839995999999999</v>
      </c>
      <c r="G55" s="43">
        <v>125.449997</v>
      </c>
      <c r="H55" s="43">
        <v>36.669998</v>
      </c>
      <c r="I55" s="43">
        <v>109.19000200000001</v>
      </c>
      <c r="J55" s="43">
        <v>121.683998</v>
      </c>
      <c r="K55" s="43">
        <v>129.91000399999999</v>
      </c>
      <c r="L55" s="43">
        <v>297.19000199999999</v>
      </c>
      <c r="M55" s="43">
        <v>63.07</v>
      </c>
      <c r="N55" s="43">
        <v>105.760002</v>
      </c>
      <c r="O55" s="43">
        <v>76.279999000000004</v>
      </c>
      <c r="P55" s="44">
        <v>4101.2299999999996</v>
      </c>
      <c r="R55" s="39">
        <f t="shared" si="1"/>
        <v>-6.0343732961391575E-2</v>
      </c>
      <c r="S55" s="39">
        <f t="shared" si="2"/>
        <v>-1.8972685428668742E-2</v>
      </c>
      <c r="T55" s="39">
        <f t="shared" si="3"/>
        <v>0.12422999435159629</v>
      </c>
      <c r="U55" s="39">
        <f t="shared" si="4"/>
        <v>-0.19184165802386496</v>
      </c>
      <c r="V55" s="39">
        <f t="shared" si="5"/>
        <v>1.4558670048826215E-2</v>
      </c>
      <c r="W55" s="39">
        <f t="shared" si="6"/>
        <v>-3.8713334578786923E-2</v>
      </c>
      <c r="X55" s="39">
        <f t="shared" si="7"/>
        <v>-2.2878211820252192E-2</v>
      </c>
      <c r="Y55" s="39">
        <f t="shared" si="8"/>
        <v>7.5607229643908438E-2</v>
      </c>
      <c r="Z55" s="39">
        <f t="shared" si="9"/>
        <v>-3.237835456852494E-2</v>
      </c>
      <c r="AA55" s="39">
        <f t="shared" si="10"/>
        <v>-5.8493408881070035E-3</v>
      </c>
      <c r="AB55" s="39">
        <f t="shared" si="11"/>
        <v>7.0405439336769682E-2</v>
      </c>
      <c r="AC55" s="39">
        <f t="shared" si="12"/>
        <v>1.2001409963608914E-2</v>
      </c>
      <c r="AD55" s="39">
        <f t="shared" si="13"/>
        <v>-1.3116951483315147E-2</v>
      </c>
    </row>
    <row r="56" spans="1:30" x14ac:dyDescent="0.3">
      <c r="A56" s="3">
        <v>2022</v>
      </c>
      <c r="B56" s="3">
        <v>7</v>
      </c>
      <c r="C56" s="3">
        <v>1</v>
      </c>
      <c r="D56" s="41">
        <v>138.929993</v>
      </c>
      <c r="E56" s="41">
        <v>277.5</v>
      </c>
      <c r="F56" s="41">
        <v>87.550003000000004</v>
      </c>
      <c r="G56" s="41">
        <v>122.629997</v>
      </c>
      <c r="H56" s="41">
        <v>31.559999000000001</v>
      </c>
      <c r="I56" s="41">
        <v>96.139999000000003</v>
      </c>
      <c r="J56" s="41">
        <v>109.55999799999999</v>
      </c>
      <c r="K56" s="41">
        <v>114.050003</v>
      </c>
      <c r="L56" s="41">
        <v>279.07998700000002</v>
      </c>
      <c r="M56" s="41">
        <v>64.379997000000003</v>
      </c>
      <c r="N56" s="41">
        <v>99.720000999999996</v>
      </c>
      <c r="O56" s="41">
        <v>79.260002</v>
      </c>
      <c r="P56" s="42">
        <v>3825.33</v>
      </c>
      <c r="R56" s="39">
        <f t="shared" si="1"/>
        <v>-6.8027988996389441E-2</v>
      </c>
      <c r="S56" s="39">
        <f t="shared" si="2"/>
        <v>-0.11785507630463683</v>
      </c>
      <c r="T56" s="39">
        <f t="shared" si="3"/>
        <v>-0.11112335749784769</v>
      </c>
      <c r="U56" s="39">
        <f t="shared" si="4"/>
        <v>-2.2735581588420914E-2</v>
      </c>
      <c r="V56" s="39">
        <f t="shared" si="5"/>
        <v>-0.15006846325074186</v>
      </c>
      <c r="W56" s="39">
        <f t="shared" si="6"/>
        <v>-0.12728405027835371</v>
      </c>
      <c r="X56" s="39">
        <f t="shared" si="7"/>
        <v>-0.10495517794447042</v>
      </c>
      <c r="Y56" s="39">
        <f t="shared" si="8"/>
        <v>-0.13020495876353891</v>
      </c>
      <c r="Z56" s="39">
        <f t="shared" si="9"/>
        <v>-6.2873239142305817E-2</v>
      </c>
      <c r="AA56" s="39">
        <f t="shared" si="10"/>
        <v>2.0557758596778761E-2</v>
      </c>
      <c r="AB56" s="39">
        <f t="shared" si="11"/>
        <v>-5.8806126330681663E-2</v>
      </c>
      <c r="AC56" s="39">
        <f t="shared" si="12"/>
        <v>3.832284537307553E-2</v>
      </c>
      <c r="AD56" s="39">
        <f t="shared" si="13"/>
        <v>-6.9642190652388372E-2</v>
      </c>
    </row>
    <row r="57" spans="1:30" x14ac:dyDescent="0.3">
      <c r="A57" s="4">
        <v>2022</v>
      </c>
      <c r="B57" s="4">
        <v>8</v>
      </c>
      <c r="C57" s="4">
        <v>1</v>
      </c>
      <c r="D57" s="43">
        <v>161.509995</v>
      </c>
      <c r="E57" s="43">
        <v>295.85998499999999</v>
      </c>
      <c r="F57" s="43">
        <v>94.480002999999996</v>
      </c>
      <c r="G57" s="43">
        <v>132.53999300000001</v>
      </c>
      <c r="H57" s="43">
        <v>33.709999000000003</v>
      </c>
      <c r="I57" s="43">
        <v>106.220001</v>
      </c>
      <c r="J57" s="43">
        <v>135.38999899999999</v>
      </c>
      <c r="K57" s="43">
        <v>114.209999</v>
      </c>
      <c r="L57" s="43">
        <v>305.82000699999998</v>
      </c>
      <c r="M57" s="43">
        <v>64.519997000000004</v>
      </c>
      <c r="N57" s="43">
        <v>98.480002999999996</v>
      </c>
      <c r="O57" s="43">
        <v>84.910004000000001</v>
      </c>
      <c r="P57" s="44">
        <v>4118.63</v>
      </c>
      <c r="R57" s="39">
        <f t="shared" si="1"/>
        <v>0.15059687051690299</v>
      </c>
      <c r="S57" s="39">
        <f t="shared" si="2"/>
        <v>6.4065385577943987E-2</v>
      </c>
      <c r="T57" s="39">
        <f t="shared" si="3"/>
        <v>7.6178110643864344E-2</v>
      </c>
      <c r="U57" s="39">
        <f t="shared" si="4"/>
        <v>7.771276653573457E-2</v>
      </c>
      <c r="V57" s="39">
        <f t="shared" si="5"/>
        <v>6.5904035289186105E-2</v>
      </c>
      <c r="W57" s="39">
        <f t="shared" si="6"/>
        <v>9.9706972344359018E-2</v>
      </c>
      <c r="X57" s="39">
        <f t="shared" si="7"/>
        <v>0.21168716898090992</v>
      </c>
      <c r="Y57" s="39">
        <f t="shared" si="8"/>
        <v>1.4018752720657342E-3</v>
      </c>
      <c r="Z57" s="39">
        <f t="shared" si="9"/>
        <v>9.1498283979876791E-2</v>
      </c>
      <c r="AA57" s="39">
        <f t="shared" si="10"/>
        <v>2.1722274874582388E-3</v>
      </c>
      <c r="AB57" s="39">
        <f t="shared" si="11"/>
        <v>-1.2512756344199865E-2</v>
      </c>
      <c r="AC57" s="39">
        <f t="shared" si="12"/>
        <v>6.8858306124276555E-2</v>
      </c>
      <c r="AD57" s="39">
        <f t="shared" si="13"/>
        <v>7.3875845724263964E-2</v>
      </c>
    </row>
    <row r="58" spans="1:30" x14ac:dyDescent="0.3">
      <c r="A58" s="3">
        <v>2022</v>
      </c>
      <c r="B58" s="3">
        <v>9</v>
      </c>
      <c r="C58" s="3">
        <v>1</v>
      </c>
      <c r="D58" s="41">
        <v>157.96000699999999</v>
      </c>
      <c r="E58" s="41">
        <v>282.42999300000002</v>
      </c>
      <c r="F58" s="41">
        <v>93.870002999999997</v>
      </c>
      <c r="G58" s="41">
        <v>134.479996</v>
      </c>
      <c r="H58" s="41">
        <v>33.470001000000003</v>
      </c>
      <c r="I58" s="41">
        <v>112.529999</v>
      </c>
      <c r="J58" s="41">
        <v>127.82</v>
      </c>
      <c r="K58" s="41">
        <v>114.510002</v>
      </c>
      <c r="L58" s="41">
        <v>293.36999500000002</v>
      </c>
      <c r="M58" s="41">
        <v>62</v>
      </c>
      <c r="N58" s="41">
        <v>96.480002999999996</v>
      </c>
      <c r="O58" s="41">
        <v>85.400002000000001</v>
      </c>
      <c r="P58" s="42">
        <v>3966.85</v>
      </c>
      <c r="R58" s="39">
        <f t="shared" si="1"/>
        <v>-2.222514855912178E-2</v>
      </c>
      <c r="S58" s="39">
        <f t="shared" si="2"/>
        <v>-4.6455611277881899E-2</v>
      </c>
      <c r="T58" s="39">
        <f t="shared" si="3"/>
        <v>-6.4773253338659166E-3</v>
      </c>
      <c r="U58" s="39">
        <f t="shared" si="4"/>
        <v>1.4531025510325197E-2</v>
      </c>
      <c r="V58" s="39">
        <f t="shared" si="5"/>
        <v>-7.144954480443954E-3</v>
      </c>
      <c r="W58" s="39">
        <f t="shared" si="6"/>
        <v>5.770741946671052E-2</v>
      </c>
      <c r="X58" s="39">
        <f t="shared" si="7"/>
        <v>-5.7536470898813842E-2</v>
      </c>
      <c r="Y58" s="39">
        <f t="shared" si="8"/>
        <v>2.6233225842566183E-3</v>
      </c>
      <c r="Z58" s="39">
        <f t="shared" si="9"/>
        <v>-4.1562122520317109E-2</v>
      </c>
      <c r="AA58" s="39">
        <f t="shared" si="10"/>
        <v>-3.9840821714705363E-2</v>
      </c>
      <c r="AB58" s="39">
        <f t="shared" si="11"/>
        <v>-2.0517748265833587E-2</v>
      </c>
      <c r="AC58" s="39">
        <f t="shared" si="12"/>
        <v>5.7542050937534391E-3</v>
      </c>
      <c r="AD58" s="39">
        <f t="shared" si="13"/>
        <v>-3.7548254922408091E-2</v>
      </c>
    </row>
    <row r="59" spans="1:30" x14ac:dyDescent="0.3">
      <c r="A59" s="4">
        <v>2022</v>
      </c>
      <c r="B59" s="4">
        <v>10</v>
      </c>
      <c r="C59" s="4">
        <v>3</v>
      </c>
      <c r="D59" s="43">
        <v>142.449997</v>
      </c>
      <c r="E59" s="43">
        <v>272.79998799999998</v>
      </c>
      <c r="F59" s="43">
        <v>91.919998000000007</v>
      </c>
      <c r="G59" s="43">
        <v>132.529999</v>
      </c>
      <c r="H59" s="43">
        <v>31.09</v>
      </c>
      <c r="I59" s="43">
        <v>97.129997000000003</v>
      </c>
      <c r="J59" s="43">
        <v>115.879997</v>
      </c>
      <c r="K59" s="43">
        <v>107.730003</v>
      </c>
      <c r="L59" s="43">
        <v>283.70001200000002</v>
      </c>
      <c r="M59" s="43">
        <v>56.650002000000001</v>
      </c>
      <c r="N59" s="43">
        <v>85.029999000000004</v>
      </c>
      <c r="O59" s="43">
        <v>85.620002999999997</v>
      </c>
      <c r="P59" s="44">
        <v>3678.43</v>
      </c>
      <c r="R59" s="39">
        <f t="shared" si="1"/>
        <v>-0.10335084084956815</v>
      </c>
      <c r="S59" s="39">
        <f t="shared" si="2"/>
        <v>-3.469182550551507E-2</v>
      </c>
      <c r="T59" s="39">
        <f t="shared" si="3"/>
        <v>-2.0992266525542636E-2</v>
      </c>
      <c r="U59" s="39">
        <f t="shared" si="4"/>
        <v>-1.4606432009033917E-2</v>
      </c>
      <c r="V59" s="39">
        <f t="shared" si="5"/>
        <v>-7.3763321030074699E-2</v>
      </c>
      <c r="W59" s="39">
        <f t="shared" si="6"/>
        <v>-0.14716958734758859</v>
      </c>
      <c r="X59" s="39">
        <f t="shared" si="7"/>
        <v>-9.8067877209836854E-2</v>
      </c>
      <c r="Y59" s="39">
        <f t="shared" si="8"/>
        <v>-6.1034048137474477E-2</v>
      </c>
      <c r="Z59" s="39">
        <f t="shared" si="9"/>
        <v>-3.3517209835962132E-2</v>
      </c>
      <c r="AA59" s="39">
        <f t="shared" si="10"/>
        <v>-9.0242362266575504E-2</v>
      </c>
      <c r="AB59" s="39">
        <f t="shared" si="11"/>
        <v>-0.12633164043625617</v>
      </c>
      <c r="AC59" s="39">
        <f t="shared" si="12"/>
        <v>2.5728115416141207E-3</v>
      </c>
      <c r="AD59" s="39">
        <f t="shared" si="13"/>
        <v>-7.5486298155327092E-2</v>
      </c>
    </row>
    <row r="60" spans="1:30" x14ac:dyDescent="0.3">
      <c r="A60" s="3">
        <v>2022</v>
      </c>
      <c r="B60" s="3">
        <v>11</v>
      </c>
      <c r="C60" s="3">
        <v>1</v>
      </c>
      <c r="D60" s="41">
        <v>150.64999399999999</v>
      </c>
      <c r="E60" s="41">
        <v>294.13000499999998</v>
      </c>
      <c r="F60" s="41">
        <v>111.910004</v>
      </c>
      <c r="G60" s="41">
        <v>141.69000199999999</v>
      </c>
      <c r="H60" s="41">
        <v>36.200001</v>
      </c>
      <c r="I60" s="41">
        <v>106</v>
      </c>
      <c r="J60" s="41">
        <v>96.790001000000004</v>
      </c>
      <c r="K60" s="41">
        <v>128.14999399999999</v>
      </c>
      <c r="L60" s="41">
        <v>296.05999800000001</v>
      </c>
      <c r="M60" s="41">
        <v>59.639999000000003</v>
      </c>
      <c r="N60" s="41">
        <v>91.720000999999996</v>
      </c>
      <c r="O60" s="41">
        <v>87.099997999999999</v>
      </c>
      <c r="P60" s="42">
        <v>3856.1</v>
      </c>
      <c r="R60" s="39">
        <f t="shared" si="1"/>
        <v>5.5968185864998778E-2</v>
      </c>
      <c r="S60" s="39">
        <f t="shared" si="2"/>
        <v>7.5282981496295642E-2</v>
      </c>
      <c r="T60" s="39">
        <f t="shared" si="3"/>
        <v>0.19677640079049336</v>
      </c>
      <c r="U60" s="39">
        <f t="shared" si="4"/>
        <v>6.6832559344331452E-2</v>
      </c>
      <c r="V60" s="39">
        <f t="shared" si="5"/>
        <v>0.15217292238537189</v>
      </c>
      <c r="W60" s="39">
        <f t="shared" si="6"/>
        <v>8.7388837584269283E-2</v>
      </c>
      <c r="X60" s="39">
        <f t="shared" si="7"/>
        <v>-0.18001145351965575</v>
      </c>
      <c r="Y60" s="39">
        <f t="shared" si="8"/>
        <v>0.17357328123644936</v>
      </c>
      <c r="Z60" s="39">
        <f t="shared" si="9"/>
        <v>4.2644745616951425E-2</v>
      </c>
      <c r="AA60" s="39">
        <f t="shared" si="10"/>
        <v>5.1434450350751323E-2</v>
      </c>
      <c r="AB60" s="39">
        <f t="shared" si="11"/>
        <v>7.5736345255305121E-2</v>
      </c>
      <c r="AC60" s="39">
        <f t="shared" si="12"/>
        <v>1.7137925141002458E-2</v>
      </c>
      <c r="AD60" s="39">
        <f t="shared" si="13"/>
        <v>4.7170279308586929E-2</v>
      </c>
    </row>
    <row r="61" spans="1:30" x14ac:dyDescent="0.3">
      <c r="A61" s="4">
        <v>2022</v>
      </c>
      <c r="B61" s="4">
        <v>12</v>
      </c>
      <c r="C61" s="4">
        <v>1</v>
      </c>
      <c r="D61" s="43">
        <v>148.30999800000001</v>
      </c>
      <c r="E61" s="43">
        <v>315.83999599999999</v>
      </c>
      <c r="F61" s="43">
        <v>110.800003</v>
      </c>
      <c r="G61" s="43">
        <v>153.36999499999999</v>
      </c>
      <c r="H61" s="43">
        <v>36.549999</v>
      </c>
      <c r="I61" s="43">
        <v>98.589995999999999</v>
      </c>
      <c r="J61" s="43">
        <v>95.5</v>
      </c>
      <c r="K61" s="43">
        <v>136.240005</v>
      </c>
      <c r="L61" s="43">
        <v>327.07000699999998</v>
      </c>
      <c r="M61" s="43">
        <v>63.790000999999997</v>
      </c>
      <c r="N61" s="43">
        <v>102.459999</v>
      </c>
      <c r="O61" s="43">
        <v>103.370003</v>
      </c>
      <c r="P61" s="44">
        <v>4076.57</v>
      </c>
      <c r="R61" s="39">
        <f t="shared" si="1"/>
        <v>-1.5654561480291124E-2</v>
      </c>
      <c r="S61" s="39">
        <f t="shared" si="2"/>
        <v>7.1213880103144389E-2</v>
      </c>
      <c r="T61" s="39">
        <f t="shared" si="3"/>
        <v>-9.968211183947551E-3</v>
      </c>
      <c r="U61" s="39">
        <f t="shared" si="4"/>
        <v>7.9211683370330521E-2</v>
      </c>
      <c r="V61" s="39">
        <f t="shared" si="5"/>
        <v>9.6220123799717148E-3</v>
      </c>
      <c r="W61" s="39">
        <f t="shared" si="6"/>
        <v>-7.2469298097184151E-2</v>
      </c>
      <c r="X61" s="39">
        <f t="shared" si="7"/>
        <v>-1.3417446005958511E-2</v>
      </c>
      <c r="Y61" s="39">
        <f t="shared" si="8"/>
        <v>6.1216667064427188E-2</v>
      </c>
      <c r="Z61" s="39">
        <f t="shared" si="9"/>
        <v>9.9612106938597733E-2</v>
      </c>
      <c r="AA61" s="39">
        <f t="shared" si="10"/>
        <v>6.7269980801034718E-2</v>
      </c>
      <c r="AB61" s="39">
        <f t="shared" si="11"/>
        <v>0.11073199985869873</v>
      </c>
      <c r="AC61" s="39">
        <f t="shared" si="12"/>
        <v>0.1712579527060086</v>
      </c>
      <c r="AD61" s="39">
        <f t="shared" si="13"/>
        <v>5.5599638544689453E-2</v>
      </c>
    </row>
    <row r="62" spans="1:30" x14ac:dyDescent="0.3">
      <c r="A62" s="3">
        <v>2022</v>
      </c>
      <c r="B62" s="3">
        <v>12</v>
      </c>
      <c r="C62" s="3">
        <v>30</v>
      </c>
      <c r="D62" s="41">
        <v>129.929993</v>
      </c>
      <c r="E62" s="41">
        <v>308.89999399999999</v>
      </c>
      <c r="F62" s="41">
        <v>110.300003</v>
      </c>
      <c r="G62" s="41">
        <v>141.78999300000001</v>
      </c>
      <c r="H62" s="41">
        <v>33.119999</v>
      </c>
      <c r="I62" s="41">
        <v>86.879997000000003</v>
      </c>
      <c r="J62" s="41">
        <v>84</v>
      </c>
      <c r="K62" s="41">
        <v>134.10000600000001</v>
      </c>
      <c r="L62" s="41">
        <v>315.85998499999999</v>
      </c>
      <c r="M62" s="41">
        <v>63.610000999999997</v>
      </c>
      <c r="N62" s="41">
        <v>101.209999</v>
      </c>
      <c r="O62" s="41">
        <v>99.199996999999996</v>
      </c>
      <c r="P62" s="42">
        <v>3839.5</v>
      </c>
      <c r="R62" s="39">
        <f>LN(D62/D61)</f>
        <v>-0.13230887424912374</v>
      </c>
      <c r="S62" s="39">
        <f t="shared" ref="S62" si="14">LN(E62/E61)</f>
        <v>-2.2218163079702206E-2</v>
      </c>
      <c r="T62" s="39">
        <f t="shared" ref="T62" si="15">LN(F62/F61)</f>
        <v>-4.5228479309894695E-3</v>
      </c>
      <c r="U62" s="39">
        <f t="shared" ref="U62" si="16">LN(G62/G61)</f>
        <v>-7.8506229681107445E-2</v>
      </c>
      <c r="V62" s="39">
        <f t="shared" ref="V62" si="17">LN(H62/H61)</f>
        <v>-9.8543859512184265E-2</v>
      </c>
      <c r="W62" s="39">
        <f t="shared" ref="W62" si="18">LN(I62/I61)</f>
        <v>-0.12644197435964505</v>
      </c>
      <c r="X62" s="39">
        <f t="shared" ref="X62" si="19">LN(J62/J61)</f>
        <v>-0.1283094486433709</v>
      </c>
      <c r="Y62" s="39">
        <f t="shared" ref="Y62" si="20">LN(K62/K61)</f>
        <v>-1.5832238024012187E-2</v>
      </c>
      <c r="Z62" s="39">
        <f t="shared" ref="Z62" si="21">LN(L62/L61)</f>
        <v>-3.4875206716043022E-2</v>
      </c>
      <c r="AA62" s="39">
        <f t="shared" ref="AA62" si="22">LN(M62/M61)</f>
        <v>-2.8257475187907985E-3</v>
      </c>
      <c r="AB62" s="39">
        <f t="shared" ref="AB62" si="23">LN(N62/N61)</f>
        <v>-1.2274912430786676E-2</v>
      </c>
      <c r="AC62" s="39">
        <f t="shared" ref="AC62" si="24">LN(O62/O61)</f>
        <v>-4.1176829553461747E-2</v>
      </c>
      <c r="AD62" s="39">
        <f t="shared" ref="AD62" si="25">LN(P62/P61)</f>
        <v>-5.9913798778215739E-2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D5F96-9438-4AB5-8CAB-9B4C44CCAA6A}">
  <dimension ref="A1:X96"/>
  <sheetViews>
    <sheetView zoomScaleNormal="100" workbookViewId="0"/>
  </sheetViews>
  <sheetFormatPr defaultRowHeight="14.4" outlineLevelRow="1" x14ac:dyDescent="0.3"/>
  <cols>
    <col min="6" max="6" width="17" bestFit="1" customWidth="1"/>
    <col min="7" max="7" width="25.44140625" bestFit="1" customWidth="1"/>
    <col min="8" max="8" width="7.5546875" bestFit="1" customWidth="1"/>
    <col min="9" max="21" width="9.33203125" bestFit="1" customWidth="1"/>
    <col min="24" max="24" width="12.88671875" bestFit="1" customWidth="1"/>
  </cols>
  <sheetData>
    <row r="1" spans="5:21" x14ac:dyDescent="0.3">
      <c r="E1" s="20" t="s">
        <v>40</v>
      </c>
      <c r="F1" s="20" t="s">
        <v>41</v>
      </c>
      <c r="G1" s="20" t="s">
        <v>42</v>
      </c>
      <c r="H1" s="2" t="s">
        <v>56</v>
      </c>
      <c r="I1" s="20" t="s">
        <v>10</v>
      </c>
      <c r="J1" s="20" t="s">
        <v>13</v>
      </c>
      <c r="K1" s="20" t="s">
        <v>16</v>
      </c>
      <c r="L1" s="20" t="s">
        <v>19</v>
      </c>
      <c r="M1" s="20" t="s">
        <v>22</v>
      </c>
      <c r="N1" s="20" t="s">
        <v>24</v>
      </c>
      <c r="O1" s="20" t="s">
        <v>26</v>
      </c>
      <c r="P1" s="20" t="s">
        <v>28</v>
      </c>
      <c r="Q1" s="20" t="s">
        <v>30</v>
      </c>
      <c r="R1" s="20" t="s">
        <v>32</v>
      </c>
      <c r="S1" s="20" t="s">
        <v>34</v>
      </c>
      <c r="T1" s="20" t="s">
        <v>36</v>
      </c>
      <c r="U1" s="20" t="s">
        <v>39</v>
      </c>
    </row>
    <row r="2" spans="5:21" x14ac:dyDescent="0.3">
      <c r="E2" s="13">
        <v>2018</v>
      </c>
      <c r="F2" s="13">
        <v>1</v>
      </c>
      <c r="G2" s="13">
        <v>2</v>
      </c>
      <c r="H2" s="13" t="s">
        <v>57</v>
      </c>
      <c r="I2" s="22"/>
      <c r="J2" s="22"/>
      <c r="K2" s="22"/>
      <c r="L2" s="22"/>
      <c r="M2" s="22"/>
      <c r="N2" s="22"/>
      <c r="O2" s="22"/>
      <c r="P2" s="22"/>
      <c r="Q2" s="22"/>
      <c r="R2" s="22"/>
      <c r="S2" s="22"/>
      <c r="T2" s="22"/>
      <c r="U2" s="22"/>
    </row>
    <row r="3" spans="5:21" x14ac:dyDescent="0.3">
      <c r="E3" s="13">
        <v>2018</v>
      </c>
      <c r="F3" s="13">
        <v>2</v>
      </c>
      <c r="G3" s="13">
        <v>1</v>
      </c>
      <c r="H3" s="13" t="s">
        <v>57</v>
      </c>
      <c r="I3" s="38">
        <v>-2.6351342722165862E-2</v>
      </c>
      <c r="J3" s="38">
        <v>9.6728902170838765E-2</v>
      </c>
      <c r="K3" s="38">
        <v>4.6418453806632017E-2</v>
      </c>
      <c r="L3" s="38">
        <v>6.7930683963546609E-2</v>
      </c>
      <c r="M3" s="38">
        <v>8.3381608939051E-2</v>
      </c>
      <c r="N3" s="38">
        <v>-1.1786586530732144E-2</v>
      </c>
      <c r="O3" s="38">
        <v>0.15618271904039116</v>
      </c>
      <c r="P3" s="38">
        <v>7.9394102444440437E-2</v>
      </c>
      <c r="Q3" s="38">
        <v>6.1215692242263517E-2</v>
      </c>
      <c r="R3" s="38">
        <v>4.1085463536441436E-2</v>
      </c>
      <c r="S3" s="38">
        <v>7.4441936743615727E-3</v>
      </c>
      <c r="T3" s="38">
        <v>-2.8691592065499111E-2</v>
      </c>
      <c r="U3" s="38">
        <v>4.5740050444141186E-2</v>
      </c>
    </row>
    <row r="4" spans="5:21" x14ac:dyDescent="0.3">
      <c r="E4" s="13">
        <v>2018</v>
      </c>
      <c r="F4" s="13">
        <v>3</v>
      </c>
      <c r="G4" s="13">
        <v>1</v>
      </c>
      <c r="H4" s="13" t="s">
        <v>57</v>
      </c>
      <c r="I4" s="38">
        <v>4.2132376505365443E-2</v>
      </c>
      <c r="J4" s="38">
        <v>-7.5110515428144037E-2</v>
      </c>
      <c r="K4" s="38">
        <v>-0.16927138638160172</v>
      </c>
      <c r="L4" s="38">
        <v>-0.1693656151375342</v>
      </c>
      <c r="M4" s="38">
        <v>-3.1887665786489279E-2</v>
      </c>
      <c r="N4" s="38">
        <v>-7.4379508704578254E-2</v>
      </c>
      <c r="O4" s="38">
        <v>7.178514595639568E-2</v>
      </c>
      <c r="P4" s="38">
        <v>-2.987632504366142E-2</v>
      </c>
      <c r="Q4" s="38">
        <v>-0.10686236883849803</v>
      </c>
      <c r="R4" s="38">
        <v>-8.8526099584021758E-2</v>
      </c>
      <c r="S4" s="38">
        <v>-4.6699918531618338E-3</v>
      </c>
      <c r="T4" s="38">
        <v>3.0310802029959363E-3</v>
      </c>
      <c r="U4" s="38">
        <v>-5.2491752845566793E-2</v>
      </c>
    </row>
    <row r="5" spans="5:21" x14ac:dyDescent="0.3">
      <c r="E5" s="13">
        <v>2018</v>
      </c>
      <c r="F5" s="13">
        <v>4</v>
      </c>
      <c r="G5" s="13">
        <v>2</v>
      </c>
      <c r="H5" s="13" t="s">
        <v>58</v>
      </c>
      <c r="I5" s="38">
        <v>-4.871021536542286E-2</v>
      </c>
      <c r="J5" s="38">
        <v>-3.2938690153610624E-2</v>
      </c>
      <c r="K5" s="38">
        <v>-2.6682569712615636E-2</v>
      </c>
      <c r="L5" s="38">
        <v>-4.0433829435481253E-2</v>
      </c>
      <c r="M5" s="38">
        <v>-7.1423702944450385E-2</v>
      </c>
      <c r="N5" s="38">
        <v>-3.886585597044824E-2</v>
      </c>
      <c r="O5" s="38">
        <v>-8.4826608719506091E-2</v>
      </c>
      <c r="P5" s="38">
        <v>-5.0444552280060437E-2</v>
      </c>
      <c r="Q5" s="38">
        <v>-3.824148466574414E-2</v>
      </c>
      <c r="R5" s="38">
        <v>-1.7654396218161179E-2</v>
      </c>
      <c r="S5" s="38">
        <v>-7.0645517127834428E-2</v>
      </c>
      <c r="T5" s="38">
        <v>1.2455121261411826E-3</v>
      </c>
      <c r="U5" s="38">
        <v>-3.6429197643606311E-2</v>
      </c>
    </row>
    <row r="6" spans="5:21" x14ac:dyDescent="0.3">
      <c r="E6" s="13">
        <v>2018</v>
      </c>
      <c r="F6" s="13">
        <v>5</v>
      </c>
      <c r="G6" s="13">
        <v>1</v>
      </c>
      <c r="H6" s="13" t="s">
        <v>58</v>
      </c>
      <c r="I6" s="38">
        <v>1.4414544655726613E-2</v>
      </c>
      <c r="J6" s="38">
        <v>5.6394864337449353E-4</v>
      </c>
      <c r="K6" s="38">
        <v>4.9687199948972069E-2</v>
      </c>
      <c r="L6" s="38">
        <v>2.1508702948335994E-2</v>
      </c>
      <c r="M6" s="38">
        <v>2.1600637345687335E-2</v>
      </c>
      <c r="N6" s="38">
        <v>1.4090349723180153E-2</v>
      </c>
      <c r="O6" s="38">
        <v>0.14259190774743033</v>
      </c>
      <c r="P6" s="38">
        <v>8.5861305110575322E-3</v>
      </c>
      <c r="Q6" s="38">
        <v>6.5640491501736634E-2</v>
      </c>
      <c r="R6" s="38">
        <v>-1.8765663934471105E-3</v>
      </c>
      <c r="S6" s="38">
        <v>-0.18334735031229202</v>
      </c>
      <c r="T6" s="38">
        <v>3.3053615851793797E-2</v>
      </c>
      <c r="U6" s="38">
        <v>2.7851506545516099E-2</v>
      </c>
    </row>
    <row r="7" spans="5:21" x14ac:dyDescent="0.3">
      <c r="E7" s="13">
        <v>2018</v>
      </c>
      <c r="F7" s="13">
        <v>6</v>
      </c>
      <c r="G7" s="13">
        <v>1</v>
      </c>
      <c r="H7" s="13" t="s">
        <v>58</v>
      </c>
      <c r="I7" s="38">
        <v>0.11779615075472594</v>
      </c>
      <c r="J7" s="38">
        <v>-1.4870956250759128E-2</v>
      </c>
      <c r="K7" s="38">
        <v>6.1488127681671507E-2</v>
      </c>
      <c r="L7" s="38">
        <v>-5.1889643842682832E-2</v>
      </c>
      <c r="M7" s="38">
        <v>-1.8534683605803529E-2</v>
      </c>
      <c r="N7" s="38">
        <v>-7.0203578224706728E-3</v>
      </c>
      <c r="O7" s="38">
        <v>3.6780670042876808E-2</v>
      </c>
      <c r="P7" s="38">
        <v>-3.4993773462181272E-3</v>
      </c>
      <c r="Q7" s="38">
        <v>1.4624707776475602E-2</v>
      </c>
      <c r="R7" s="38">
        <v>1.2367419474524627E-2</v>
      </c>
      <c r="S7" s="38">
        <v>-3.7901349857009839E-2</v>
      </c>
      <c r="T7" s="38">
        <v>-2.1210826301047838E-2</v>
      </c>
      <c r="U7" s="38">
        <v>2.9623164260368897E-2</v>
      </c>
    </row>
    <row r="8" spans="5:21" x14ac:dyDescent="0.3">
      <c r="E8" s="13">
        <v>2018</v>
      </c>
      <c r="F8" s="13">
        <v>7</v>
      </c>
      <c r="G8" s="13">
        <v>2</v>
      </c>
      <c r="H8" s="13" t="s">
        <v>59</v>
      </c>
      <c r="I8" s="38">
        <v>-1.6215775979043192E-2</v>
      </c>
      <c r="J8" s="38">
        <v>-2.315524188310706E-2</v>
      </c>
      <c r="K8" s="38">
        <v>-8.5579806297051125E-4</v>
      </c>
      <c r="L8" s="38">
        <v>1.2096704332246425E-2</v>
      </c>
      <c r="M8" s="38">
        <v>-3.8839797955585662E-2</v>
      </c>
      <c r="N8" s="38">
        <v>5.8348669586812237E-2</v>
      </c>
      <c r="O8" s="38">
        <v>4.3066630052157946E-2</v>
      </c>
      <c r="P8" s="38">
        <v>-3.110612360527365E-2</v>
      </c>
      <c r="Q8" s="38">
        <v>3.4982709884252068E-2</v>
      </c>
      <c r="R8" s="38">
        <v>1.4504709393976653E-2</v>
      </c>
      <c r="S8" s="38">
        <v>2.6008258363646678E-2</v>
      </c>
      <c r="T8" s="38">
        <v>-0.14842701340148526</v>
      </c>
      <c r="U8" s="38">
        <v>-2.8967323092011317E-3</v>
      </c>
    </row>
    <row r="9" spans="5:21" x14ac:dyDescent="0.3">
      <c r="E9" s="13">
        <v>2018</v>
      </c>
      <c r="F9" s="13">
        <v>8</v>
      </c>
      <c r="G9" s="13">
        <v>1</v>
      </c>
      <c r="H9" s="13" t="s">
        <v>59</v>
      </c>
      <c r="I9" s="38">
        <v>7.3718703397237045E-2</v>
      </c>
      <c r="J9" s="38">
        <v>5.1971889084182384E-2</v>
      </c>
      <c r="K9" s="38">
        <v>-1.6898373016722274E-2</v>
      </c>
      <c r="L9" s="38">
        <v>4.9243553436475303E-2</v>
      </c>
      <c r="M9" s="38">
        <v>9.9864499793360276E-2</v>
      </c>
      <c r="N9" s="38">
        <v>7.0024007754351872E-2</v>
      </c>
      <c r="O9" s="38">
        <v>4.7511690962388803E-2</v>
      </c>
      <c r="P9" s="38">
        <v>9.5932903463740962E-2</v>
      </c>
      <c r="Q9" s="38">
        <v>1.1682849415577193E-2</v>
      </c>
      <c r="R9" s="38">
        <v>5.8592284403658844E-2</v>
      </c>
      <c r="S9" s="38">
        <v>6.3961995760744392E-2</v>
      </c>
      <c r="T9" s="38">
        <v>5.6852598642680358E-2</v>
      </c>
      <c r="U9" s="38">
        <v>3.1283744327018838E-2</v>
      </c>
    </row>
    <row r="10" spans="5:21" x14ac:dyDescent="0.3">
      <c r="E10" s="13">
        <v>2018</v>
      </c>
      <c r="F10" s="13">
        <v>9</v>
      </c>
      <c r="G10" s="13">
        <v>4</v>
      </c>
      <c r="H10" s="13" t="s">
        <v>59</v>
      </c>
      <c r="I10" s="38">
        <v>0.12513394970932074</v>
      </c>
      <c r="J10" s="38">
        <v>5.9836413740267304E-2</v>
      </c>
      <c r="K10" s="38">
        <v>-1.244685249067538E-3</v>
      </c>
      <c r="L10" s="38">
        <v>7.7598861523827847E-2</v>
      </c>
      <c r="M10" s="38">
        <v>-3.5262418895967047E-3</v>
      </c>
      <c r="N10" s="38">
        <v>-1.8944387570824256E-2</v>
      </c>
      <c r="O10" s="38">
        <v>0.12649641935420547</v>
      </c>
      <c r="P10" s="38">
        <v>-4.419243678853893E-3</v>
      </c>
      <c r="Q10" s="38">
        <v>4.3756040102645909E-2</v>
      </c>
      <c r="R10" s="38">
        <v>-3.5769058446311112E-2</v>
      </c>
      <c r="S10" s="38">
        <v>-9.690136906834905E-2</v>
      </c>
      <c r="T10" s="38">
        <v>3.0345567867948665E-2</v>
      </c>
      <c r="U10" s="38">
        <v>2.9199563839652248E-2</v>
      </c>
    </row>
    <row r="11" spans="5:21" x14ac:dyDescent="0.3">
      <c r="E11" s="13">
        <v>2018</v>
      </c>
      <c r="F11" s="13">
        <v>10</v>
      </c>
      <c r="G11" s="13">
        <v>1</v>
      </c>
      <c r="H11" s="13" t="s">
        <v>60</v>
      </c>
      <c r="I11" s="38">
        <v>-4.8286122071812569E-3</v>
      </c>
      <c r="J11" s="38">
        <v>2.2268631876438811E-2</v>
      </c>
      <c r="K11" s="38">
        <v>6.6490433860278628E-2</v>
      </c>
      <c r="L11" s="38">
        <v>-1.0118119465721262E-2</v>
      </c>
      <c r="M11" s="38">
        <v>-4.9031008849079447E-2</v>
      </c>
      <c r="N11" s="38">
        <v>4.7479084036325586E-2</v>
      </c>
      <c r="O11" s="38">
        <v>-1.738477477433524E-2</v>
      </c>
      <c r="P11" s="38">
        <v>-1.4432806713886292E-2</v>
      </c>
      <c r="Q11" s="38">
        <v>1.2213023525675583E-2</v>
      </c>
      <c r="R11" s="38">
        <v>3.231409923916298E-2</v>
      </c>
      <c r="S11" s="38">
        <v>5.2438967080401751E-2</v>
      </c>
      <c r="T11" s="38">
        <v>3.7581234574347776E-2</v>
      </c>
      <c r="U11" s="38">
        <v>9.5752375113128431E-3</v>
      </c>
    </row>
    <row r="12" spans="5:21" x14ac:dyDescent="0.3">
      <c r="E12" s="13">
        <v>2018</v>
      </c>
      <c r="F12" s="13">
        <v>11</v>
      </c>
      <c r="G12" s="13">
        <v>1</v>
      </c>
      <c r="H12" s="13" t="s">
        <v>60</v>
      </c>
      <c r="I12" s="38">
        <v>-2.242683673301463E-2</v>
      </c>
      <c r="J12" s="38">
        <v>-4.2417912818059823E-2</v>
      </c>
      <c r="K12" s="38">
        <v>-6.1768792355203529E-2</v>
      </c>
      <c r="L12" s="38">
        <v>6.3412356290591915E-2</v>
      </c>
      <c r="M12" s="38">
        <v>-6.4066493156149956E-2</v>
      </c>
      <c r="N12" s="38">
        <v>-1.205130578929329E-3</v>
      </c>
      <c r="O12" s="38">
        <v>-0.18518147269058507</v>
      </c>
      <c r="P12" s="38">
        <v>-4.0638430238518763E-2</v>
      </c>
      <c r="Q12" s="38">
        <v>-0.14010399483735389</v>
      </c>
      <c r="R12" s="38">
        <v>3.2140724804139438E-2</v>
      </c>
      <c r="S12" s="38">
        <v>7.6784463627214472E-2</v>
      </c>
      <c r="T12" s="38">
        <v>5.3423067733714115E-2</v>
      </c>
      <c r="U12" s="38">
        <v>-6.5061352139062376E-2</v>
      </c>
    </row>
    <row r="13" spans="5:21" x14ac:dyDescent="0.3">
      <c r="E13" s="13">
        <v>2018</v>
      </c>
      <c r="F13" s="13">
        <v>12</v>
      </c>
      <c r="G13" s="13">
        <v>3</v>
      </c>
      <c r="H13" s="13" t="s">
        <v>60</v>
      </c>
      <c r="I13" s="38">
        <v>-0.18428546041061042</v>
      </c>
      <c r="J13" s="38">
        <v>7.010626321881383E-2</v>
      </c>
      <c r="K13" s="38">
        <v>6.7948004138710738E-3</v>
      </c>
      <c r="L13" s="38">
        <v>-1.8362046847256119E-2</v>
      </c>
      <c r="M13" s="38">
        <v>2.5911014799647646E-2</v>
      </c>
      <c r="N13" s="38">
        <v>-3.1055926117348801E-3</v>
      </c>
      <c r="O13" s="38">
        <v>6.2168591608329736E-2</v>
      </c>
      <c r="P13" s="38">
        <v>2.9475011292307323E-2</v>
      </c>
      <c r="Q13" s="38">
        <v>7.0679364229171964E-3</v>
      </c>
      <c r="R13" s="38">
        <v>4.0034022685182108E-2</v>
      </c>
      <c r="S13" s="38">
        <v>-1.4478916794734245E-2</v>
      </c>
      <c r="T13" s="38">
        <v>0.14088106984624588</v>
      </c>
      <c r="U13" s="38">
        <v>1.808125574821828E-2</v>
      </c>
    </row>
    <row r="14" spans="5:21" x14ac:dyDescent="0.3">
      <c r="E14" s="13">
        <v>2019</v>
      </c>
      <c r="F14" s="13">
        <v>1</v>
      </c>
      <c r="G14" s="13">
        <v>2</v>
      </c>
      <c r="H14" s="13" t="s">
        <v>57</v>
      </c>
      <c r="I14" s="38">
        <v>-0.15729384606008082</v>
      </c>
      <c r="J14" s="38">
        <v>-8.5082307664970006E-2</v>
      </c>
      <c r="K14" s="38">
        <v>-0.15310467042144077</v>
      </c>
      <c r="L14" s="38">
        <v>-5.6342706113644461E-2</v>
      </c>
      <c r="M14" s="38">
        <v>-0.13403214365010854</v>
      </c>
      <c r="N14" s="38">
        <v>-6.0273654699949594E-2</v>
      </c>
      <c r="O14" s="38">
        <v>-0.14109466394035791</v>
      </c>
      <c r="P14" s="38">
        <v>-0.12239316719893789</v>
      </c>
      <c r="Q14" s="38">
        <v>-5.2701737390760658E-2</v>
      </c>
      <c r="R14" s="38">
        <v>-5.714655568312909E-2</v>
      </c>
      <c r="S14" s="38">
        <v>-0.25751847502437847</v>
      </c>
      <c r="T14" s="38">
        <v>-4.8256973007773318E-2</v>
      </c>
      <c r="U14" s="38">
        <v>-0.10587949826443957</v>
      </c>
    </row>
    <row r="15" spans="5:21" x14ac:dyDescent="0.3">
      <c r="E15" s="13">
        <v>2019</v>
      </c>
      <c r="F15" s="13">
        <v>2</v>
      </c>
      <c r="G15" s="13">
        <v>1</v>
      </c>
      <c r="H15" s="13" t="s">
        <v>57</v>
      </c>
      <c r="I15" s="38">
        <v>5.3026870662741588E-2</v>
      </c>
      <c r="J15" s="38">
        <v>3.1022652951788111E-2</v>
      </c>
      <c r="K15" s="38">
        <v>8.5623263809203543E-2</v>
      </c>
      <c r="L15" s="38">
        <v>5.5556233528504771E-3</v>
      </c>
      <c r="M15" s="38">
        <v>0.12841013305869081</v>
      </c>
      <c r="N15" s="38">
        <v>2.1156661070044304E-2</v>
      </c>
      <c r="O15" s="38">
        <v>5.5047182093607434E-2</v>
      </c>
      <c r="P15" s="38">
        <v>4.4990107138762857E-2</v>
      </c>
      <c r="Q15" s="38">
        <v>6.706919657464952E-2</v>
      </c>
      <c r="R15" s="38">
        <v>3.7021920816098466E-2</v>
      </c>
      <c r="S15" s="38">
        <v>0.11786563843079599</v>
      </c>
      <c r="T15" s="38">
        <v>5.7253435064647869E-2</v>
      </c>
      <c r="U15" s="38">
        <v>7.5372666356343973E-2</v>
      </c>
    </row>
    <row r="16" spans="5:21" x14ac:dyDescent="0.3">
      <c r="E16" s="13">
        <v>2019</v>
      </c>
      <c r="F16" s="13">
        <v>3</v>
      </c>
      <c r="G16" s="13">
        <v>1</v>
      </c>
      <c r="H16" s="13" t="s">
        <v>57</v>
      </c>
      <c r="I16" s="38">
        <v>4.949908430861534E-2</v>
      </c>
      <c r="J16" s="38">
        <v>-2.9396746681273209E-2</v>
      </c>
      <c r="K16" s="38">
        <v>5.2346506715728894E-2</v>
      </c>
      <c r="L16" s="38">
        <v>4.2448616712265845E-2</v>
      </c>
      <c r="M16" s="38">
        <v>3.2244084108937844E-2</v>
      </c>
      <c r="N16" s="38">
        <v>2.4056896152272345E-2</v>
      </c>
      <c r="O16" s="38">
        <v>2.7594577461196982E-2</v>
      </c>
      <c r="P16" s="38">
        <v>5.2806325763864095E-3</v>
      </c>
      <c r="Q16" s="38">
        <v>4.3297302859194049E-3</v>
      </c>
      <c r="R16" s="38">
        <v>-7.0607549234590103E-2</v>
      </c>
      <c r="S16" s="38">
        <v>0.14457867266212027</v>
      </c>
      <c r="T16" s="38">
        <v>3.9440877972678257E-2</v>
      </c>
      <c r="U16" s="38">
        <v>3.5269035092621311E-2</v>
      </c>
    </row>
    <row r="17" spans="5:21" x14ac:dyDescent="0.3">
      <c r="E17" s="13">
        <v>2019</v>
      </c>
      <c r="F17" s="13">
        <v>4</v>
      </c>
      <c r="G17" s="13">
        <v>1</v>
      </c>
      <c r="H17" s="13" t="s">
        <v>58</v>
      </c>
      <c r="I17" s="38">
        <v>8.8914674017500375E-2</v>
      </c>
      <c r="J17" s="38">
        <v>9.163786357965999E-3</v>
      </c>
      <c r="K17" s="38">
        <v>2.1394533560383878E-2</v>
      </c>
      <c r="L17" s="38">
        <v>-1.1238826214921773E-3</v>
      </c>
      <c r="M17" s="38">
        <v>-2.6622073517519888E-2</v>
      </c>
      <c r="N17" s="38">
        <v>-1.3244057028771048E-2</v>
      </c>
      <c r="O17" s="38">
        <v>8.1780077888283731E-2</v>
      </c>
      <c r="P17" s="38">
        <v>2.0088876608564134E-3</v>
      </c>
      <c r="Q17" s="38">
        <v>5.5001919310888395E-2</v>
      </c>
      <c r="R17" s="38">
        <v>2.9100858536246429E-2</v>
      </c>
      <c r="S17" s="38">
        <v>7.8538335968690778E-3</v>
      </c>
      <c r="T17" s="38">
        <v>4.2959455090064984E-2</v>
      </c>
      <c r="U17" s="38">
        <v>2.2396049356711932E-2</v>
      </c>
    </row>
    <row r="18" spans="5:21" x14ac:dyDescent="0.3">
      <c r="E18" s="13">
        <v>2019</v>
      </c>
      <c r="F18" s="13">
        <v>5</v>
      </c>
      <c r="G18" s="13">
        <v>1</v>
      </c>
      <c r="H18" s="13" t="s">
        <v>58</v>
      </c>
      <c r="I18" s="38">
        <v>9.6051474812119356E-2</v>
      </c>
      <c r="J18" s="38">
        <v>5.5550107387062633E-2</v>
      </c>
      <c r="K18" s="38">
        <v>-3.8159305315766098E-2</v>
      </c>
      <c r="L18" s="38">
        <v>3.5549490767497229E-2</v>
      </c>
      <c r="M18" s="38">
        <v>5.8520061272977805E-2</v>
      </c>
      <c r="N18" s="38">
        <v>0.1924030193955954</v>
      </c>
      <c r="O18" s="38">
        <v>5.2259575050575789E-2</v>
      </c>
      <c r="P18" s="38">
        <v>9.5796622325943673E-2</v>
      </c>
      <c r="Q18" s="38">
        <v>1.6023078753289521E-2</v>
      </c>
      <c r="R18" s="38">
        <v>3.9245388493730694E-2</v>
      </c>
      <c r="S18" s="38">
        <v>-2.7821061568134263E-2</v>
      </c>
      <c r="T18" s="38">
        <v>4.7011535884717848E-2</v>
      </c>
      <c r="U18" s="38">
        <v>1.9527742293536189E-2</v>
      </c>
    </row>
    <row r="19" spans="5:21" x14ac:dyDescent="0.3">
      <c r="E19" s="13">
        <v>2019</v>
      </c>
      <c r="F19" s="13">
        <v>6</v>
      </c>
      <c r="G19" s="13">
        <v>3</v>
      </c>
      <c r="H19" s="13" t="s">
        <v>58</v>
      </c>
      <c r="I19" s="38">
        <v>-0.1945564596832261</v>
      </c>
      <c r="J19" s="38">
        <v>-8.7468775141696015E-2</v>
      </c>
      <c r="K19" s="38">
        <v>-9.0263842739368938E-2</v>
      </c>
      <c r="L19" s="38">
        <v>5.9020238214386291E-3</v>
      </c>
      <c r="M19" s="38">
        <v>-0.12591248731278701</v>
      </c>
      <c r="N19" s="38">
        <v>-2.9088931509724299E-2</v>
      </c>
      <c r="O19" s="38">
        <v>-0.12157972757670552</v>
      </c>
      <c r="P19" s="38">
        <v>-7.8553182126845297E-2</v>
      </c>
      <c r="Q19" s="38">
        <v>-4.754092293387005E-2</v>
      </c>
      <c r="R19" s="38">
        <v>2.8205176988994496E-2</v>
      </c>
      <c r="S19" s="38">
        <v>-8.728693690431244E-2</v>
      </c>
      <c r="T19" s="38">
        <v>-1.6912020317189629E-2</v>
      </c>
      <c r="U19" s="38">
        <v>-6.3279507775552982E-2</v>
      </c>
    </row>
    <row r="20" spans="5:21" x14ac:dyDescent="0.3">
      <c r="E20" s="13">
        <v>2019</v>
      </c>
      <c r="F20" s="13">
        <v>7</v>
      </c>
      <c r="G20" s="13">
        <v>1</v>
      </c>
      <c r="H20" s="13" t="s">
        <v>59</v>
      </c>
      <c r="I20" s="38">
        <v>0.15101328960644472</v>
      </c>
      <c r="J20" s="38">
        <v>7.7777687818216104E-2</v>
      </c>
      <c r="K20" s="38">
        <v>6.307670084226602E-2</v>
      </c>
      <c r="L20" s="38">
        <v>8.1520361986254453E-2</v>
      </c>
      <c r="M20" s="38">
        <v>9.7760494125868583E-2</v>
      </c>
      <c r="N20" s="38">
        <v>6.7002971673551071E-2</v>
      </c>
      <c r="O20" s="38">
        <v>0.12714616214827695</v>
      </c>
      <c r="P20" s="38">
        <v>6.561816543743329E-2</v>
      </c>
      <c r="Q20" s="38">
        <v>0.10368158481653647</v>
      </c>
      <c r="R20" s="38">
        <v>3.1898708321020021E-2</v>
      </c>
      <c r="S20" s="38">
        <v>-8.0465085008394246E-3</v>
      </c>
      <c r="T20" s="38">
        <v>0.10371920226092196</v>
      </c>
      <c r="U20" s="38">
        <v>7.7070346681671939E-2</v>
      </c>
    </row>
    <row r="21" spans="5:21" x14ac:dyDescent="0.3">
      <c r="E21" s="13">
        <v>2019</v>
      </c>
      <c r="F21" s="13">
        <v>8</v>
      </c>
      <c r="G21" s="13">
        <v>1</v>
      </c>
      <c r="H21" s="13" t="s">
        <v>59</v>
      </c>
      <c r="I21" s="38">
        <v>3.3565705662021258E-2</v>
      </c>
      <c r="J21" s="38">
        <v>-6.2037942185463463E-2</v>
      </c>
      <c r="K21" s="38">
        <v>-5.5040049355182967E-2</v>
      </c>
      <c r="L21" s="38">
        <v>-1.127290119509272E-2</v>
      </c>
      <c r="M21" s="38">
        <v>2.3765076538932975E-3</v>
      </c>
      <c r="N21" s="38">
        <v>1.4110196344616556E-3</v>
      </c>
      <c r="O21" s="38">
        <v>-3.5407952666281529E-2</v>
      </c>
      <c r="P21" s="38">
        <v>-6.5307618356369645E-3</v>
      </c>
      <c r="Q21" s="38">
        <v>1.2053763176200487E-2</v>
      </c>
      <c r="R21" s="38">
        <v>8.2988223547045947E-3</v>
      </c>
      <c r="S21" s="38">
        <v>5.5739590594065427E-2</v>
      </c>
      <c r="T21" s="38">
        <v>0.12052577059039092</v>
      </c>
      <c r="U21" s="38">
        <v>-3.6398148293744605E-3</v>
      </c>
    </row>
    <row r="22" spans="5:21" x14ac:dyDescent="0.3">
      <c r="E22" s="13">
        <v>2019</v>
      </c>
      <c r="F22" s="13">
        <v>9</v>
      </c>
      <c r="G22" s="13">
        <v>3</v>
      </c>
      <c r="H22" s="13" t="s">
        <v>59</v>
      </c>
      <c r="I22" s="38">
        <v>-1.3184437858271442E-2</v>
      </c>
      <c r="J22" s="38">
        <v>-4.0238150612441738E-3</v>
      </c>
      <c r="K22" s="38">
        <v>-5.5325426548218211E-2</v>
      </c>
      <c r="L22" s="38">
        <v>4.6968744305648791E-2</v>
      </c>
      <c r="M22" s="38">
        <v>-8.6364254503271717E-2</v>
      </c>
      <c r="N22" s="38">
        <v>-3.9838514642748062E-2</v>
      </c>
      <c r="O22" s="38">
        <v>-3.593098028042116E-2</v>
      </c>
      <c r="P22" s="38">
        <v>-3.9553724849586795E-2</v>
      </c>
      <c r="Q22" s="38">
        <v>5.1464799905438056E-2</v>
      </c>
      <c r="R22" s="38">
        <v>6.0952434362575358E-2</v>
      </c>
      <c r="S22" s="38">
        <v>-0.12640093077594244</v>
      </c>
      <c r="T22" s="38">
        <v>1.446811647456437E-2</v>
      </c>
      <c r="U22" s="38">
        <v>-1.6140750389178029E-2</v>
      </c>
    </row>
    <row r="23" spans="5:21" x14ac:dyDescent="0.3">
      <c r="E23" s="13">
        <v>2019</v>
      </c>
      <c r="F23" s="13">
        <v>10</v>
      </c>
      <c r="G23" s="13">
        <v>1</v>
      </c>
      <c r="H23" s="13" t="s">
        <v>60</v>
      </c>
      <c r="I23" s="38">
        <v>8.785772269228273E-2</v>
      </c>
      <c r="J23" s="38">
        <v>2.8509636719727716E-2</v>
      </c>
      <c r="K23" s="38">
        <v>5.6723156115249824E-3</v>
      </c>
      <c r="L23" s="38">
        <v>2.7615837614456955E-2</v>
      </c>
      <c r="M23" s="38">
        <v>5.0109671772870373E-2</v>
      </c>
      <c r="N23" s="38">
        <v>-5.0864758745112829E-2</v>
      </c>
      <c r="O23" s="38">
        <v>-3.0744202328753998E-2</v>
      </c>
      <c r="P23" s="38">
        <v>6.2400365579554543E-2</v>
      </c>
      <c r="Q23" s="38">
        <v>3.0805445290754109E-2</v>
      </c>
      <c r="R23" s="38">
        <v>-1.1823639226036069E-2</v>
      </c>
      <c r="S23" s="38">
        <v>6.8735904824351976E-2</v>
      </c>
      <c r="T23" s="38">
        <v>-0.11207696058051</v>
      </c>
      <c r="U23" s="38">
        <v>1.1624139698728391E-2</v>
      </c>
    </row>
    <row r="24" spans="5:21" x14ac:dyDescent="0.3">
      <c r="E24" s="13">
        <v>2019</v>
      </c>
      <c r="F24" s="13">
        <v>11</v>
      </c>
      <c r="G24" s="13">
        <v>1</v>
      </c>
      <c r="H24" s="13" t="s">
        <v>60</v>
      </c>
      <c r="I24" s="38">
        <v>0.13019760353783549</v>
      </c>
      <c r="J24" s="38">
        <v>4.3174191362420296E-2</v>
      </c>
      <c r="K24" s="38">
        <v>9.3829778752211532E-3</v>
      </c>
      <c r="L24" s="38">
        <v>-1.9534978737385405E-3</v>
      </c>
      <c r="M24" s="38">
        <v>0.11166961824280625</v>
      </c>
      <c r="N24" s="38">
        <v>2.4400729956847268E-2</v>
      </c>
      <c r="O24" s="38">
        <v>3.1637760018856195E-2</v>
      </c>
      <c r="P24" s="38">
        <v>0.10076320273443642</v>
      </c>
      <c r="Q24" s="38">
        <v>2.6729715815457782E-2</v>
      </c>
      <c r="R24" s="38">
        <v>-1.3818736198368051E-2</v>
      </c>
      <c r="S24" s="38">
        <v>6.3952122060414521E-2</v>
      </c>
      <c r="T24" s="38">
        <v>-3.8892516416445172E-2</v>
      </c>
      <c r="U24" s="38">
        <v>4.217592831609078E-2</v>
      </c>
    </row>
    <row r="25" spans="5:21" x14ac:dyDescent="0.3">
      <c r="E25" s="13">
        <v>2019</v>
      </c>
      <c r="F25" s="13">
        <v>12</v>
      </c>
      <c r="G25" s="13">
        <v>2</v>
      </c>
      <c r="H25" s="13" t="s">
        <v>60</v>
      </c>
      <c r="I25" s="38">
        <v>3.2080891870921106E-2</v>
      </c>
      <c r="J25" s="38">
        <v>2.063536151595919E-2</v>
      </c>
      <c r="K25" s="38">
        <v>-1.7099388286501978E-2</v>
      </c>
      <c r="L25" s="38">
        <v>1.4014547535171833E-2</v>
      </c>
      <c r="M25" s="38">
        <v>4.9987442092417372E-2</v>
      </c>
      <c r="N25" s="38">
        <v>0.1262924153550341</v>
      </c>
      <c r="O25" s="38">
        <v>-5.5078951374863943E-3</v>
      </c>
      <c r="P25" s="38">
        <v>2.8312130897198185E-2</v>
      </c>
      <c r="Q25" s="38">
        <v>-8.6743295836497453E-2</v>
      </c>
      <c r="R25" s="38">
        <v>-2.786848012930024E-3</v>
      </c>
      <c r="S25" s="38">
        <v>-4.4694524148858709E-3</v>
      </c>
      <c r="T25" s="38">
        <v>1.6212072899578718E-2</v>
      </c>
      <c r="U25" s="38">
        <v>1.5195785526017379E-2</v>
      </c>
    </row>
    <row r="26" spans="5:21" x14ac:dyDescent="0.3">
      <c r="E26" s="13">
        <v>2020</v>
      </c>
      <c r="F26" s="13">
        <v>1</v>
      </c>
      <c r="G26" s="13">
        <v>2</v>
      </c>
      <c r="H26" s="13" t="s">
        <v>57</v>
      </c>
      <c r="I26" s="38">
        <v>0.12839349261760602</v>
      </c>
      <c r="J26" s="38">
        <v>3.5928258054364795E-2</v>
      </c>
      <c r="K26" s="38">
        <v>3.560531142858684E-2</v>
      </c>
      <c r="L26" s="38">
        <v>-2.8544809791993778E-3</v>
      </c>
      <c r="M26" s="38">
        <v>6.401487411223962E-2</v>
      </c>
      <c r="N26" s="38">
        <v>-1.6197382858011027E-2</v>
      </c>
      <c r="O26" s="38">
        <v>6.3294077852948744E-2</v>
      </c>
      <c r="P26" s="38">
        <v>7.061925995955709E-2</v>
      </c>
      <c r="Q26" s="38">
        <v>9.3305150231241633E-3</v>
      </c>
      <c r="R26" s="38">
        <v>2.2807719882199658E-2</v>
      </c>
      <c r="S26" s="38">
        <v>3.0874423217825755E-2</v>
      </c>
      <c r="T26" s="38">
        <v>5.4981625427422479E-2</v>
      </c>
      <c r="U26" s="38">
        <v>4.520114301318541E-2</v>
      </c>
    </row>
    <row r="27" spans="5:21" x14ac:dyDescent="0.3">
      <c r="E27" s="13">
        <v>2020</v>
      </c>
      <c r="F27" s="13">
        <v>2</v>
      </c>
      <c r="G27" s="13">
        <v>3</v>
      </c>
      <c r="H27" s="13" t="s">
        <v>57</v>
      </c>
      <c r="I27" s="38">
        <v>2.7291872500166743E-2</v>
      </c>
      <c r="J27" s="38">
        <v>-2.1777508276587258E-2</v>
      </c>
      <c r="K27" s="38">
        <v>-0.15483265183734218</v>
      </c>
      <c r="L27" s="38">
        <v>-4.0055138188636319E-2</v>
      </c>
      <c r="M27" s="38">
        <v>-7.7870487130003954E-2</v>
      </c>
      <c r="N27" s="38">
        <v>-4.7535820595153197E-2</v>
      </c>
      <c r="O27" s="38">
        <v>5.4439031397349333E-2</v>
      </c>
      <c r="P27" s="38">
        <v>-5.627077312975582E-2</v>
      </c>
      <c r="Q27" s="38">
        <v>5.2671699975064261E-2</v>
      </c>
      <c r="R27" s="38">
        <v>6.3241988650960326E-2</v>
      </c>
      <c r="S27" s="38">
        <v>-2.6043471735084932E-2</v>
      </c>
      <c r="T27" s="38">
        <v>-3.809762740505522E-2</v>
      </c>
      <c r="U27" s="38">
        <v>-2.7448351814003263E-3</v>
      </c>
    </row>
    <row r="28" spans="5:21" x14ac:dyDescent="0.3">
      <c r="E28" s="13">
        <v>2020</v>
      </c>
      <c r="F28" s="13">
        <v>3</v>
      </c>
      <c r="G28" s="13">
        <v>2</v>
      </c>
      <c r="H28" s="13" t="s">
        <v>57</v>
      </c>
      <c r="I28" s="38">
        <v>-3.2432453917571671E-2</v>
      </c>
      <c r="J28" s="38">
        <v>-2.6480785230418902E-2</v>
      </c>
      <c r="K28" s="38">
        <v>-0.11967843980755846</v>
      </c>
      <c r="L28" s="38">
        <v>1.3991104107286732E-2</v>
      </c>
      <c r="M28" s="38">
        <v>-0.11562430815536623</v>
      </c>
      <c r="N28" s="38">
        <v>-0.16370178479480402</v>
      </c>
      <c r="O28" s="38">
        <v>-2.5391983434831514E-2</v>
      </c>
      <c r="P28" s="38">
        <v>-9.3048349544389147E-2</v>
      </c>
      <c r="Q28" s="38">
        <v>-6.9342005217094384E-3</v>
      </c>
      <c r="R28" s="38">
        <v>-4.6471313380756947E-2</v>
      </c>
      <c r="S28" s="38">
        <v>2.3457656987711607E-2</v>
      </c>
      <c r="T28" s="38">
        <v>-4.3120939225169873E-2</v>
      </c>
      <c r="U28" s="38">
        <v>-5.0077111626337253E-2</v>
      </c>
    </row>
    <row r="29" spans="5:21" x14ac:dyDescent="0.3">
      <c r="E29" s="13">
        <v>2020</v>
      </c>
      <c r="F29" s="13">
        <v>4</v>
      </c>
      <c r="G29" s="13">
        <v>1</v>
      </c>
      <c r="H29" s="13" t="s">
        <v>58</v>
      </c>
      <c r="I29" s="38">
        <v>-0.21538447015096318</v>
      </c>
      <c r="J29" s="38">
        <v>-0.21259654938345363</v>
      </c>
      <c r="K29" s="38">
        <v>-0.36161878360034688</v>
      </c>
      <c r="L29" s="38">
        <v>-1.5129390664907287E-2</v>
      </c>
      <c r="M29" s="38">
        <v>-0.39580814207635118</v>
      </c>
      <c r="N29" s="38">
        <v>-0.23429067673192647</v>
      </c>
      <c r="O29" s="38">
        <v>-2.3954636301223842E-2</v>
      </c>
      <c r="P29" s="38">
        <v>-0.36498546613568983</v>
      </c>
      <c r="Q29" s="38">
        <v>-0.25250175857190349</v>
      </c>
      <c r="R29" s="38">
        <v>-0.28339939863609104</v>
      </c>
      <c r="S29" s="38">
        <v>-0.17792963139643406</v>
      </c>
      <c r="T29" s="38">
        <v>-0.27425795266240738</v>
      </c>
      <c r="U29" s="38">
        <v>-0.22382496249289724</v>
      </c>
    </row>
    <row r="30" spans="5:21" x14ac:dyDescent="0.3">
      <c r="E30" s="13">
        <v>2020</v>
      </c>
      <c r="F30" s="13">
        <v>5</v>
      </c>
      <c r="G30" s="13">
        <v>1</v>
      </c>
      <c r="H30" s="13" t="s">
        <v>58</v>
      </c>
      <c r="I30" s="38">
        <v>0.1822454646276635</v>
      </c>
      <c r="J30" s="38">
        <v>3.7481388622591295E-2</v>
      </c>
      <c r="K30" s="38">
        <v>0.1393100312790885</v>
      </c>
      <c r="L30" s="38">
        <v>7.4107964644147178E-2</v>
      </c>
      <c r="M30" s="38">
        <v>0.15480080445737324</v>
      </c>
      <c r="N30" s="38">
        <v>0.10567654241893361</v>
      </c>
      <c r="O30" s="38">
        <v>0.18092273160282191</v>
      </c>
      <c r="P30" s="38">
        <v>0.10019069105939203</v>
      </c>
      <c r="Q30" s="38">
        <v>0.20178970593683676</v>
      </c>
      <c r="R30" s="38">
        <v>7.9385009136606274E-2</v>
      </c>
      <c r="S30" s="38">
        <v>2.991907333171109E-2</v>
      </c>
      <c r="T30" s="38">
        <v>0.1641385346933264</v>
      </c>
      <c r="U30" s="38">
        <v>0.13610700427772937</v>
      </c>
    </row>
    <row r="31" spans="5:21" x14ac:dyDescent="0.3">
      <c r="E31" s="13">
        <v>2020</v>
      </c>
      <c r="F31" s="13">
        <v>6</v>
      </c>
      <c r="G31" s="13">
        <v>1</v>
      </c>
      <c r="H31" s="13" t="s">
        <v>58</v>
      </c>
      <c r="I31" s="38">
        <v>0.10741672236386687</v>
      </c>
      <c r="J31" s="38">
        <v>6.3845570025079339E-3</v>
      </c>
      <c r="K31" s="38">
        <v>7.0259262937202541E-2</v>
      </c>
      <c r="L31" s="38">
        <v>8.4252038608903998E-3</v>
      </c>
      <c r="M31" s="38">
        <v>6.4186463396953622E-2</v>
      </c>
      <c r="N31" s="38">
        <v>0.11847787161112362</v>
      </c>
      <c r="O31" s="38">
        <v>7.7818050311381948E-2</v>
      </c>
      <c r="P31" s="38">
        <v>5.5787182800688964E-2</v>
      </c>
      <c r="Q31" s="38">
        <v>0.12345534729795066</v>
      </c>
      <c r="R31" s="38">
        <v>3.0027183016280431E-2</v>
      </c>
      <c r="S31" s="38">
        <v>6.9355279026604433E-3</v>
      </c>
      <c r="T31" s="38">
        <v>5.9579763600007885E-2</v>
      </c>
      <c r="U31" s="38">
        <v>7.649095303437628E-2</v>
      </c>
    </row>
    <row r="32" spans="5:21" x14ac:dyDescent="0.3">
      <c r="E32" s="13">
        <v>2020</v>
      </c>
      <c r="F32" s="13">
        <v>7</v>
      </c>
      <c r="G32" s="13">
        <v>1</v>
      </c>
      <c r="H32" s="13" t="s">
        <v>59</v>
      </c>
      <c r="I32" s="38">
        <v>0.12337035248869016</v>
      </c>
      <c r="J32" s="38">
        <v>-3.2338395312267905E-2</v>
      </c>
      <c r="K32" s="38">
        <v>-5.7132994720706612E-2</v>
      </c>
      <c r="L32" s="38">
        <v>-3.5053841257316233E-2</v>
      </c>
      <c r="M32" s="38">
        <v>-5.6417757946333927E-2</v>
      </c>
      <c r="N32" s="38">
        <v>-4.9712496457636708E-2</v>
      </c>
      <c r="O32" s="38">
        <v>0.15269965861597676</v>
      </c>
      <c r="P32" s="38">
        <v>-5.5679928499017879E-2</v>
      </c>
      <c r="Q32" s="38">
        <v>3.4716691681262223E-3</v>
      </c>
      <c r="R32" s="38">
        <v>-4.728038730418966E-2</v>
      </c>
      <c r="S32" s="38">
        <v>-5.2870888496309998E-2</v>
      </c>
      <c r="T32" s="38">
        <v>-5.6332595275285245E-2</v>
      </c>
      <c r="U32" s="38">
        <v>1.9486680986710678E-2</v>
      </c>
    </row>
    <row r="33" spans="5:21" x14ac:dyDescent="0.3">
      <c r="E33" s="13">
        <v>2020</v>
      </c>
      <c r="F33" s="13">
        <v>8</v>
      </c>
      <c r="G33" s="13">
        <v>3</v>
      </c>
      <c r="H33" s="13" t="s">
        <v>59</v>
      </c>
      <c r="I33" s="38">
        <v>0.17961270855651609</v>
      </c>
      <c r="J33" s="38">
        <v>0.11288308249373948</v>
      </c>
      <c r="K33" s="38">
        <v>-3.3972532193980227E-2</v>
      </c>
      <c r="L33" s="38">
        <v>7.7230225384554915E-2</v>
      </c>
      <c r="M33" s="38">
        <v>7.1740597756342603E-2</v>
      </c>
      <c r="N33" s="38">
        <v>2.9126544489178036E-2</v>
      </c>
      <c r="O33" s="38">
        <v>7.7891456336624379E-2</v>
      </c>
      <c r="P33" s="38">
        <v>2.9997982338996004E-2</v>
      </c>
      <c r="Q33" s="38">
        <v>7.013936750589049E-2</v>
      </c>
      <c r="R33" s="38">
        <v>3.2487471121135064E-2</v>
      </c>
      <c r="S33" s="38">
        <v>8.9330461629121435E-2</v>
      </c>
      <c r="T33" s="38">
        <v>1.9662253308009449E-2</v>
      </c>
      <c r="U33" s="38">
        <v>5.5782602193490183E-2</v>
      </c>
    </row>
    <row r="34" spans="5:21" x14ac:dyDescent="0.3">
      <c r="E34" s="13">
        <v>2020</v>
      </c>
      <c r="F34" s="13">
        <v>9</v>
      </c>
      <c r="G34" s="13">
        <v>1</v>
      </c>
      <c r="H34" s="13" t="s">
        <v>59</v>
      </c>
      <c r="I34" s="38">
        <v>0.20840780668577238</v>
      </c>
      <c r="J34" s="38">
        <v>9.2404355512292979E-2</v>
      </c>
      <c r="K34" s="38">
        <v>-6.9077405913647111E-2</v>
      </c>
      <c r="L34" s="38">
        <v>0.1323028231119093</v>
      </c>
      <c r="M34" s="38">
        <v>2.8404237535564997E-2</v>
      </c>
      <c r="N34" s="38">
        <v>0.1378730894606803</v>
      </c>
      <c r="O34" s="38">
        <v>0.1172812282223426</v>
      </c>
      <c r="P34" s="38">
        <v>4.1179901751186972E-2</v>
      </c>
      <c r="Q34" s="38">
        <v>7.1609260235076327E-2</v>
      </c>
      <c r="R34" s="38">
        <v>5.9124323986664715E-2</v>
      </c>
      <c r="S34" s="38">
        <v>3.2271258336375785E-2</v>
      </c>
      <c r="T34" s="38">
        <v>0.13079590126602023</v>
      </c>
      <c r="U34" s="38">
        <v>6.8060612056981953E-2</v>
      </c>
    </row>
    <row r="35" spans="5:21" x14ac:dyDescent="0.3">
      <c r="E35" s="13">
        <v>2020</v>
      </c>
      <c r="F35" s="13">
        <v>10</v>
      </c>
      <c r="G35" s="13">
        <v>1</v>
      </c>
      <c r="H35" s="13" t="s">
        <v>60</v>
      </c>
      <c r="I35" s="38">
        <v>-0.13880467111316111</v>
      </c>
      <c r="J35" s="38">
        <v>-3.0334206325063333E-2</v>
      </c>
      <c r="K35" s="38">
        <v>-0.17408770139360868</v>
      </c>
      <c r="L35" s="38">
        <v>-3.1034203722566083E-2</v>
      </c>
      <c r="M35" s="38">
        <v>-6.466814188581653E-2</v>
      </c>
      <c r="N35" s="38">
        <v>-7.9774468356312245E-2</v>
      </c>
      <c r="O35" s="38">
        <v>-8.2738861816574541E-2</v>
      </c>
      <c r="P35" s="38">
        <v>-3.2167534286856564E-2</v>
      </c>
      <c r="Q35" s="38">
        <v>-2.9528751458759106E-2</v>
      </c>
      <c r="R35" s="38">
        <v>1.2207733074658428E-3</v>
      </c>
      <c r="S35" s="38">
        <v>-6.3998881856843715E-2</v>
      </c>
      <c r="T35" s="38">
        <v>7.9865578288075192E-3</v>
      </c>
      <c r="U35" s="38">
        <v>-4.2236043973300684E-2</v>
      </c>
    </row>
    <row r="36" spans="5:21" x14ac:dyDescent="0.3">
      <c r="E36" s="13">
        <v>2020</v>
      </c>
      <c r="F36" s="13">
        <v>11</v>
      </c>
      <c r="G36" s="13">
        <v>2</v>
      </c>
      <c r="H36" s="13" t="s">
        <v>60</v>
      </c>
      <c r="I36" s="38">
        <v>-7.1141925328226926E-2</v>
      </c>
      <c r="J36" s="38">
        <v>-3.7042190248421709E-2</v>
      </c>
      <c r="K36" s="38">
        <v>2.5627176052931192E-2</v>
      </c>
      <c r="L36" s="38">
        <v>-1.8908479512343934E-2</v>
      </c>
      <c r="M36" s="38">
        <v>-8.3022005598913087E-4</v>
      </c>
      <c r="N36" s="38">
        <v>-2.6127028902816634E-2</v>
      </c>
      <c r="O36" s="38">
        <v>-6.9668110768245486E-2</v>
      </c>
      <c r="P36" s="38">
        <v>3.3265403557756063E-2</v>
      </c>
      <c r="Q36" s="38">
        <v>-2.5094340314899457E-2</v>
      </c>
      <c r="R36" s="38">
        <v>-1.1452088467737077E-2</v>
      </c>
      <c r="S36" s="38">
        <v>-3.4441245490124513E-2</v>
      </c>
      <c r="T36" s="38">
        <v>-8.9167055314897554E-3</v>
      </c>
      <c r="U36" s="38">
        <v>-2.1091673566359281E-2</v>
      </c>
    </row>
    <row r="37" spans="5:21" x14ac:dyDescent="0.3">
      <c r="E37" s="13">
        <v>2020</v>
      </c>
      <c r="F37" s="13">
        <v>12</v>
      </c>
      <c r="G37" s="13">
        <v>1</v>
      </c>
      <c r="H37" s="13" t="s">
        <v>60</v>
      </c>
      <c r="I37" s="38">
        <v>0.12066981224295296</v>
      </c>
      <c r="J37" s="38">
        <v>0.11704856687294797</v>
      </c>
      <c r="K37" s="38">
        <v>0.12459181874488021</v>
      </c>
      <c r="L37" s="38">
        <v>8.3586752291946606E-2</v>
      </c>
      <c r="M37" s="38">
        <v>0.17516704440800288</v>
      </c>
      <c r="N37" s="38">
        <v>0.21832052310349251</v>
      </c>
      <c r="O37" s="38">
        <v>6.9301690114817516E-2</v>
      </c>
      <c r="P37" s="38">
        <v>0.17765564260767114</v>
      </c>
      <c r="Q37" s="38">
        <v>2.1413527100797736E-2</v>
      </c>
      <c r="R37" s="38">
        <v>6.7977724539982493E-2</v>
      </c>
      <c r="S37" s="38">
        <v>7.2681004638453367E-2</v>
      </c>
      <c r="T37" s="38">
        <v>0.13930160359928664</v>
      </c>
      <c r="U37" s="38">
        <v>0.10111162805956882</v>
      </c>
    </row>
    <row r="38" spans="5:21" hidden="1" outlineLevel="1" x14ac:dyDescent="0.3">
      <c r="E38" s="13">
        <v>2021</v>
      </c>
      <c r="F38" s="13">
        <v>1</v>
      </c>
      <c r="G38" s="13">
        <v>4</v>
      </c>
      <c r="H38" s="13" t="s">
        <v>57</v>
      </c>
      <c r="I38" s="39">
        <v>5.3080343975513575E-2</v>
      </c>
      <c r="J38" s="39">
        <v>-5.3696504583183547E-3</v>
      </c>
      <c r="K38" s="39">
        <v>7.5035185942914098E-2</v>
      </c>
      <c r="L38" s="39">
        <v>-4.0852022323220903E-2</v>
      </c>
      <c r="M38" s="39">
        <v>4.5648250446648518E-2</v>
      </c>
      <c r="N38" s="39">
        <v>0.17308915232567307</v>
      </c>
      <c r="O38" s="39">
        <v>-1.0442278321953921E-2</v>
      </c>
      <c r="P38" s="39">
        <v>4.9926943343178133E-2</v>
      </c>
      <c r="Q38" s="39">
        <v>-4.6926364744956144E-2</v>
      </c>
      <c r="R38" s="39">
        <v>1.3740617081315508E-2</v>
      </c>
      <c r="S38" s="39">
        <v>5.6408076863897788E-2</v>
      </c>
      <c r="T38" s="39">
        <v>4.2399358206668042E-2</v>
      </c>
      <c r="U38" s="39">
        <v>1.0376157523825043E-2</v>
      </c>
    </row>
    <row r="39" spans="5:21" hidden="1" outlineLevel="1" x14ac:dyDescent="0.3">
      <c r="E39" s="13">
        <v>2021</v>
      </c>
      <c r="F39" s="13">
        <v>2</v>
      </c>
      <c r="G39" s="13">
        <v>1</v>
      </c>
      <c r="H39" s="13" t="s">
        <v>57</v>
      </c>
      <c r="I39" s="39">
        <v>3.589833347360271E-2</v>
      </c>
      <c r="J39" s="39">
        <v>3.8010836879079522E-3</v>
      </c>
      <c r="K39" s="39">
        <v>7.9189658109991234E-2</v>
      </c>
      <c r="L39" s="39">
        <v>-5.0815655039203468E-2</v>
      </c>
      <c r="M39" s="39">
        <v>-2.333790024090589E-3</v>
      </c>
      <c r="N39" s="39">
        <v>-3.8496031825505851E-2</v>
      </c>
      <c r="O39" s="39">
        <v>4.7868779719025194E-2</v>
      </c>
      <c r="P39" s="39">
        <v>2.9357402287747206E-2</v>
      </c>
      <c r="Q39" s="39">
        <v>2.3035134397290227E-2</v>
      </c>
      <c r="R39" s="39">
        <v>-8.4601948180548517E-2</v>
      </c>
      <c r="S39" s="39">
        <v>-3.0395987675520552E-2</v>
      </c>
      <c r="T39" s="39">
        <v>-4.4830950058949624E-2</v>
      </c>
      <c r="U39" s="39">
        <v>1.9589870442148972E-2</v>
      </c>
    </row>
    <row r="40" spans="5:21" hidden="1" outlineLevel="1" x14ac:dyDescent="0.3">
      <c r="E40" s="13">
        <v>2021</v>
      </c>
      <c r="F40" s="13">
        <v>3</v>
      </c>
      <c r="G40" s="13">
        <v>1</v>
      </c>
      <c r="H40" s="13" t="s">
        <v>57</v>
      </c>
      <c r="I40" s="39">
        <v>-4.849572377074287E-2</v>
      </c>
      <c r="J40" s="39">
        <v>8.3177504042637795E-2</v>
      </c>
      <c r="K40" s="39">
        <v>0.22758610861836157</v>
      </c>
      <c r="L40" s="39">
        <v>-5.8396792365213349E-2</v>
      </c>
      <c r="M40" s="39">
        <v>0.17780542744751845</v>
      </c>
      <c r="N40" s="39">
        <v>0.13140886032220339</v>
      </c>
      <c r="O40" s="39">
        <v>-6.0656343844696148E-2</v>
      </c>
      <c r="P40" s="39">
        <v>0.14935602976365533</v>
      </c>
      <c r="Q40" s="39">
        <v>-3.1788160426573432E-2</v>
      </c>
      <c r="R40" s="39">
        <v>2.8869701076573582E-2</v>
      </c>
      <c r="S40" s="39">
        <v>7.1855780231752847E-2</v>
      </c>
      <c r="T40" s="39">
        <v>8.0744749042971284E-2</v>
      </c>
      <c r="U40" s="39">
        <v>3.3344760608404266E-2</v>
      </c>
    </row>
    <row r="41" spans="5:21" hidden="1" outlineLevel="1" x14ac:dyDescent="0.3">
      <c r="E41" s="13">
        <v>2021</v>
      </c>
      <c r="F41" s="13">
        <v>4</v>
      </c>
      <c r="G41" s="13">
        <v>1</v>
      </c>
      <c r="H41" s="13" t="s">
        <v>58</v>
      </c>
      <c r="I41" s="39">
        <v>-3.8203944073532843E-2</v>
      </c>
      <c r="J41" s="39">
        <v>3.5438582280291418E-2</v>
      </c>
      <c r="K41" s="39">
        <v>1.7400860730627236E-2</v>
      </c>
      <c r="L41" s="39">
        <v>3.1839088967000731E-2</v>
      </c>
      <c r="M41" s="39">
        <v>9.8378973225590208E-2</v>
      </c>
      <c r="N41" s="39">
        <v>-3.1308691092408095E-2</v>
      </c>
      <c r="O41" s="39">
        <v>4.7121031163032913E-3</v>
      </c>
      <c r="P41" s="39">
        <v>2.1104671588212453E-2</v>
      </c>
      <c r="Q41" s="39">
        <v>0.16239471491617066</v>
      </c>
      <c r="R41" s="39">
        <v>5.0982546724151423E-2</v>
      </c>
      <c r="S41" s="39">
        <v>3.5955564812770749E-2</v>
      </c>
      <c r="T41" s="39">
        <v>2.3214859883015086E-2</v>
      </c>
      <c r="U41" s="39">
        <v>2.9806452852334436E-2</v>
      </c>
    </row>
    <row r="42" spans="5:21" hidden="1" outlineLevel="1" x14ac:dyDescent="0.3">
      <c r="E42" s="13">
        <v>2021</v>
      </c>
      <c r="F42" s="13">
        <v>5</v>
      </c>
      <c r="G42" s="13">
        <v>3</v>
      </c>
      <c r="H42" s="13" t="s">
        <v>58</v>
      </c>
      <c r="I42" s="39">
        <v>7.4700078473417184E-2</v>
      </c>
      <c r="J42" s="39">
        <v>7.8122185123041088E-2</v>
      </c>
      <c r="K42" s="39">
        <v>2.4611878430216221E-2</v>
      </c>
      <c r="L42" s="39">
        <v>4.6814915583312314E-2</v>
      </c>
      <c r="M42" s="39">
        <v>2.6734857993470022E-2</v>
      </c>
      <c r="N42" s="39">
        <v>-1.8479515596236073E-2</v>
      </c>
      <c r="O42" s="39">
        <v>6.890549321168038E-2</v>
      </c>
      <c r="P42" s="39">
        <v>-2.2796505191486601E-3</v>
      </c>
      <c r="Q42" s="39">
        <v>7.0622703379775206E-2</v>
      </c>
      <c r="R42" s="39">
        <v>3.683007227947277E-2</v>
      </c>
      <c r="S42" s="39">
        <v>8.476607100989686E-2</v>
      </c>
      <c r="T42" s="39">
        <v>5.6345458258174108E-2</v>
      </c>
      <c r="U42" s="39">
        <v>4.2085813574446254E-2</v>
      </c>
    </row>
    <row r="43" spans="5:21" hidden="1" outlineLevel="1" x14ac:dyDescent="0.3">
      <c r="E43" s="13">
        <v>2021</v>
      </c>
      <c r="F43" s="13">
        <v>6</v>
      </c>
      <c r="G43" s="13">
        <v>1</v>
      </c>
      <c r="H43" s="13" t="s">
        <v>58</v>
      </c>
      <c r="I43" s="39">
        <v>-6.4347357367335031E-2</v>
      </c>
      <c r="J43" s="39">
        <v>3.7472322774921456E-2</v>
      </c>
      <c r="K43" s="39">
        <v>2.7500039685601847E-2</v>
      </c>
      <c r="L43" s="39">
        <v>-3.2418874091898991E-3</v>
      </c>
      <c r="M43" s="39">
        <v>5.6555487226414382E-2</v>
      </c>
      <c r="N43" s="39">
        <v>-3.6617232998137787E-2</v>
      </c>
      <c r="O43" s="39">
        <v>-5.0831959509297774E-2</v>
      </c>
      <c r="P43" s="39">
        <v>7.9500860631608466E-2</v>
      </c>
      <c r="Q43" s="39">
        <v>-4.318772940055414E-2</v>
      </c>
      <c r="R43" s="39">
        <v>1.4577499528432311E-2</v>
      </c>
      <c r="S43" s="39">
        <v>9.6559024067422623E-3</v>
      </c>
      <c r="T43" s="39">
        <v>-2.0781373300051944E-2</v>
      </c>
      <c r="U43" s="39">
        <v>2.2347442800118118E-3</v>
      </c>
    </row>
    <row r="44" spans="5:21" hidden="1" outlineLevel="1" x14ac:dyDescent="0.3">
      <c r="E44" s="13">
        <v>2021</v>
      </c>
      <c r="F44" s="13">
        <v>7</v>
      </c>
      <c r="G44" s="13">
        <v>1</v>
      </c>
      <c r="H44" s="13" t="s">
        <v>59</v>
      </c>
      <c r="I44" s="39">
        <v>9.94127419247198E-2</v>
      </c>
      <c r="J44" s="39">
        <v>-3.3932424595969263E-2</v>
      </c>
      <c r="K44" s="39">
        <v>4.5271213450496568E-2</v>
      </c>
      <c r="L44" s="39">
        <v>-1.6656352820257288E-2</v>
      </c>
      <c r="M44" s="39">
        <v>-3.268102864302587E-2</v>
      </c>
      <c r="N44" s="39">
        <v>-8.8739758963204841E-3</v>
      </c>
      <c r="O44" s="39">
        <v>6.4463783981818498E-2</v>
      </c>
      <c r="P44" s="39">
        <v>-5.5533723447428282E-2</v>
      </c>
      <c r="Q44" s="39">
        <v>1.6399241681326195E-2</v>
      </c>
      <c r="R44" s="39">
        <v>-2.4168148562380237E-2</v>
      </c>
      <c r="S44" s="39">
        <v>3.1629219500587023E-2</v>
      </c>
      <c r="T44" s="39">
        <v>6.1749064806595436E-4</v>
      </c>
      <c r="U44" s="39">
        <v>2.7671391616642841E-2</v>
      </c>
    </row>
    <row r="45" spans="5:21" hidden="1" outlineLevel="1" x14ac:dyDescent="0.3">
      <c r="E45" s="13">
        <v>2021</v>
      </c>
      <c r="F45" s="13">
        <v>8</v>
      </c>
      <c r="G45" s="13">
        <v>2</v>
      </c>
      <c r="H45" s="13" t="s">
        <v>59</v>
      </c>
      <c r="I45" s="39">
        <v>5.8363743294277452E-2</v>
      </c>
      <c r="J45" s="39">
        <v>-7.2719702099957153E-3</v>
      </c>
      <c r="K45" s="39">
        <v>-9.4077866343635477E-2</v>
      </c>
      <c r="L45" s="39">
        <v>2.0601665744889898E-2</v>
      </c>
      <c r="M45" s="39">
        <v>-9.0123895122940972E-2</v>
      </c>
      <c r="N45" s="39">
        <v>-9.6936333995086311E-3</v>
      </c>
      <c r="O45" s="39">
        <v>-3.0009090181708786E-2</v>
      </c>
      <c r="P45" s="39">
        <v>-3.8350224311696546E-2</v>
      </c>
      <c r="Q45" s="39">
        <v>1.7510749885868208E-2</v>
      </c>
      <c r="R45" s="39">
        <v>5.2700790268548403E-2</v>
      </c>
      <c r="S45" s="39">
        <v>1.4005604670421594E-3</v>
      </c>
      <c r="T45" s="39">
        <v>5.956075121729984E-2</v>
      </c>
      <c r="U45" s="39">
        <v>1.5440579641084659E-2</v>
      </c>
    </row>
    <row r="46" spans="5:21" hidden="1" outlineLevel="1" x14ac:dyDescent="0.3">
      <c r="E46" s="13">
        <v>2021</v>
      </c>
      <c r="F46" s="13">
        <v>9</v>
      </c>
      <c r="G46" s="13">
        <v>1</v>
      </c>
      <c r="H46" s="13" t="s">
        <v>59</v>
      </c>
      <c r="I46" s="39">
        <v>4.6916573185859373E-2</v>
      </c>
      <c r="J46" s="39">
        <v>2.5276442170875272E-2</v>
      </c>
      <c r="K46" s="39">
        <v>-6.8459629096725205E-2</v>
      </c>
      <c r="L46" s="39">
        <v>3.834951310695426E-2</v>
      </c>
      <c r="M46" s="39">
        <v>8.1662536772044367E-2</v>
      </c>
      <c r="N46" s="39">
        <v>4.4181728224640338E-2</v>
      </c>
      <c r="O46" s="39">
        <v>4.3328199206161891E-2</v>
      </c>
      <c r="P46" s="39">
        <v>5.5017270325499211E-2</v>
      </c>
      <c r="Q46" s="39">
        <v>-1.1000897323546758E-2</v>
      </c>
      <c r="R46" s="39">
        <v>-3.3459923794405418E-3</v>
      </c>
      <c r="S46" s="39">
        <v>3.4681004570772264E-2</v>
      </c>
      <c r="T46" s="39">
        <v>-2.4557671752659469E-2</v>
      </c>
      <c r="U46" s="39">
        <v>3.0734359043434162E-2</v>
      </c>
    </row>
    <row r="47" spans="5:21" hidden="1" outlineLevel="1" x14ac:dyDescent="0.3">
      <c r="E47" s="13">
        <v>2021</v>
      </c>
      <c r="F47" s="13">
        <v>10</v>
      </c>
      <c r="G47" s="13">
        <v>1</v>
      </c>
      <c r="H47" s="13" t="s">
        <v>60</v>
      </c>
      <c r="I47" s="39">
        <v>-6.6836099284836845E-2</v>
      </c>
      <c r="J47" s="39">
        <v>-3.405152411265195E-2</v>
      </c>
      <c r="K47" s="39">
        <v>0.12500997343881617</v>
      </c>
      <c r="L47" s="39">
        <v>-7.5378829955070156E-2</v>
      </c>
      <c r="M47" s="39">
        <v>4.4863414543190219E-2</v>
      </c>
      <c r="N47" s="39">
        <v>-4.1564864729828843E-2</v>
      </c>
      <c r="O47" s="39">
        <v>-5.7908084231433295E-2</v>
      </c>
      <c r="P47" s="39">
        <v>4.5349694161687472E-2</v>
      </c>
      <c r="Q47" s="39">
        <v>1.9036443258736043E-2</v>
      </c>
      <c r="R47" s="39">
        <v>-6.6928609835537237E-2</v>
      </c>
      <c r="S47" s="39">
        <v>-7.4969936983146315E-2</v>
      </c>
      <c r="T47" s="39">
        <v>-3.9333099888503018E-2</v>
      </c>
      <c r="U47" s="39">
        <v>-3.7623524233160913E-2</v>
      </c>
    </row>
    <row r="48" spans="5:21" hidden="1" outlineLevel="1" x14ac:dyDescent="0.3">
      <c r="E48" s="13">
        <v>2021</v>
      </c>
      <c r="F48" s="13">
        <v>11</v>
      </c>
      <c r="G48" s="13">
        <v>1</v>
      </c>
      <c r="H48" s="13" t="s">
        <v>60</v>
      </c>
      <c r="I48" s="39">
        <v>4.3283824922717297E-2</v>
      </c>
      <c r="J48" s="39">
        <v>3.7481028786327732E-2</v>
      </c>
      <c r="K48" s="39">
        <v>7.4307198514424327E-2</v>
      </c>
      <c r="L48" s="39">
        <v>8.8888421809919196E-2</v>
      </c>
      <c r="M48" s="39">
        <v>0.10501217738823705</v>
      </c>
      <c r="N48" s="39">
        <v>-3.3625311440243798E-2</v>
      </c>
      <c r="O48" s="39">
        <v>1.0558561083246759E-2</v>
      </c>
      <c r="P48" s="39">
        <v>1.584930892742676E-2</v>
      </c>
      <c r="Q48" s="39">
        <v>0.10527570304759905</v>
      </c>
      <c r="R48" s="39">
        <v>5.7713570077265797E-2</v>
      </c>
      <c r="S48" s="39">
        <v>-2.8075764922444669E-2</v>
      </c>
      <c r="T48" s="39">
        <v>-2.8019029275799905E-2</v>
      </c>
      <c r="U48" s="39">
        <v>5.7230708015307226E-2</v>
      </c>
    </row>
    <row r="49" spans="1:23" hidden="1" outlineLevel="1" x14ac:dyDescent="0.3">
      <c r="E49" s="13">
        <v>2021</v>
      </c>
      <c r="F49" s="13">
        <v>12</v>
      </c>
      <c r="G49" s="13">
        <v>1</v>
      </c>
      <c r="H49" s="13" t="s">
        <v>60</v>
      </c>
      <c r="I49" s="39">
        <v>0.1008727258243666</v>
      </c>
      <c r="J49" s="39">
        <v>-4.0059487158118717E-2</v>
      </c>
      <c r="K49" s="39">
        <v>-9.3194423156809619E-2</v>
      </c>
      <c r="L49" s="39">
        <v>-8.8231971884135271E-2</v>
      </c>
      <c r="M49" s="39">
        <v>-8.7524433461918974E-2</v>
      </c>
      <c r="N49" s="39">
        <v>-0.18003267587008354</v>
      </c>
      <c r="O49" s="39">
        <v>3.7156955710467898E-2</v>
      </c>
      <c r="P49" s="39">
        <v>-7.2722709844817449E-2</v>
      </c>
      <c r="Q49" s="39">
        <v>8.8570049115696922E-2</v>
      </c>
      <c r="R49" s="39">
        <v>-7.1386418987727046E-2</v>
      </c>
      <c r="S49" s="39">
        <v>-7.2692650859079666E-2</v>
      </c>
      <c r="T49" s="39">
        <v>-1.0436778462383632E-2</v>
      </c>
      <c r="U49" s="39">
        <v>-2.2052651647911516E-2</v>
      </c>
    </row>
    <row r="50" spans="1:23" hidden="1" outlineLevel="1" x14ac:dyDescent="0.3">
      <c r="E50" s="13">
        <v>2022</v>
      </c>
      <c r="F50" s="13">
        <v>1</v>
      </c>
      <c r="G50" s="13">
        <v>3</v>
      </c>
      <c r="H50" s="13" t="s">
        <v>57</v>
      </c>
      <c r="I50" s="39">
        <v>9.9511016805694102E-2</v>
      </c>
      <c r="J50" s="39">
        <v>8.9641279096852738E-2</v>
      </c>
      <c r="K50" s="39">
        <v>6.0831204961469834E-2</v>
      </c>
      <c r="L50" s="39">
        <v>5.3314695378310455E-2</v>
      </c>
      <c r="M50" s="39">
        <v>5.2000161286589033E-2</v>
      </c>
      <c r="N50" s="39">
        <v>9.783314554746482E-2</v>
      </c>
      <c r="O50" s="39">
        <v>-1.04003237586231E-2</v>
      </c>
      <c r="P50" s="39">
        <v>2.384416632991131E-2</v>
      </c>
      <c r="Q50" s="39">
        <v>2.0320580841836279E-2</v>
      </c>
      <c r="R50" s="39">
        <v>0.12561293718985508</v>
      </c>
      <c r="S50" s="39">
        <v>9.7118977490209701E-2</v>
      </c>
      <c r="T50" s="39">
        <v>7.1211367064070039E-2</v>
      </c>
      <c r="U50" s="39">
        <v>6.0928010229429071E-2</v>
      </c>
    </row>
    <row r="51" spans="1:23" hidden="1" outlineLevel="1" x14ac:dyDescent="0.3">
      <c r="E51" s="13">
        <v>2022</v>
      </c>
      <c r="F51" s="13">
        <v>2</v>
      </c>
      <c r="G51" s="13">
        <v>1</v>
      </c>
      <c r="H51" s="13" t="s">
        <v>57</v>
      </c>
      <c r="I51" s="39">
        <v>-4.150668189021274E-2</v>
      </c>
      <c r="J51" s="39">
        <v>4.2853183829116279E-2</v>
      </c>
      <c r="K51" s="39">
        <v>0.24067856390955328</v>
      </c>
      <c r="L51" s="39">
        <v>-2.6195572848783488E-2</v>
      </c>
      <c r="M51" s="39">
        <v>1.6323365192735768E-2</v>
      </c>
      <c r="N51" s="39">
        <v>-8.1505605825548208E-2</v>
      </c>
      <c r="O51" s="39">
        <v>-0.11961453959402528</v>
      </c>
      <c r="P51" s="39">
        <v>-6.7470066500385548E-2</v>
      </c>
      <c r="Q51" s="39">
        <v>-0.10285127176441559</v>
      </c>
      <c r="R51" s="39">
        <v>2.1025336501469441E-2</v>
      </c>
      <c r="S51" s="39">
        <v>7.5621471544742302E-2</v>
      </c>
      <c r="T51" s="39">
        <v>-0.16674246027142833</v>
      </c>
      <c r="U51" s="39">
        <v>-5.3532490197267163E-2</v>
      </c>
    </row>
    <row r="52" spans="1:23" hidden="1" outlineLevel="1" x14ac:dyDescent="0.3">
      <c r="E52" s="13">
        <v>2022</v>
      </c>
      <c r="F52" s="13">
        <v>3</v>
      </c>
      <c r="G52" s="13">
        <v>1</v>
      </c>
      <c r="H52" s="13" t="s">
        <v>57</v>
      </c>
      <c r="I52" s="39">
        <v>-6.7578497113431488E-2</v>
      </c>
      <c r="J52" s="39">
        <v>9.1313413788698481E-3</v>
      </c>
      <c r="K52" s="39">
        <v>-2.0750794567793114E-2</v>
      </c>
      <c r="L52" s="39">
        <v>-3.5540026705650325E-2</v>
      </c>
      <c r="M52" s="39">
        <v>-0.1000722012478731</v>
      </c>
      <c r="N52" s="39">
        <v>8.3393570009147582E-3</v>
      </c>
      <c r="O52" s="39">
        <v>-3.4067452449193807E-4</v>
      </c>
      <c r="P52" s="39">
        <v>-0.10231445636152799</v>
      </c>
      <c r="Q52" s="39">
        <v>-0.14088139701004071</v>
      </c>
      <c r="R52" s="39">
        <v>2.3015787469113716E-2</v>
      </c>
      <c r="S52" s="39">
        <v>-1.7685721436138172E-2</v>
      </c>
      <c r="T52" s="39">
        <v>-9.1328678559444182E-2</v>
      </c>
      <c r="U52" s="39">
        <v>-5.4296726138362797E-2</v>
      </c>
    </row>
    <row r="53" spans="1:23" hidden="1" outlineLevel="1" x14ac:dyDescent="0.3">
      <c r="E53" s="13">
        <v>2022</v>
      </c>
      <c r="F53" s="13">
        <v>4</v>
      </c>
      <c r="G53" s="13">
        <v>1</v>
      </c>
      <c r="H53" s="13" t="s">
        <v>58</v>
      </c>
      <c r="I53" s="39">
        <v>6.5858887605309446E-2</v>
      </c>
      <c r="J53" s="39">
        <v>0.10489332062245293</v>
      </c>
      <c r="K53" s="39">
        <v>4.8687968962119826E-2</v>
      </c>
      <c r="L53" s="39">
        <v>0.10476463628903092</v>
      </c>
      <c r="M53" s="39">
        <v>-3.7667855922701714E-2</v>
      </c>
      <c r="N53" s="39">
        <v>-6.1568766782780053E-2</v>
      </c>
      <c r="O53" s="39">
        <v>7.8960104231756284E-2</v>
      </c>
      <c r="P53" s="39">
        <v>-8.3897976735925126E-3</v>
      </c>
      <c r="Q53" s="39">
        <v>-5.9039178476521265E-2</v>
      </c>
      <c r="R53" s="39">
        <v>1.4418673378275662E-2</v>
      </c>
      <c r="S53" s="39">
        <v>-4.7027159372544931E-2</v>
      </c>
      <c r="T53" s="39">
        <v>1.4865648662482875E-2</v>
      </c>
      <c r="U53" s="39">
        <v>5.4147150668460757E-2</v>
      </c>
    </row>
    <row r="54" spans="1:23" hidden="1" outlineLevel="1" x14ac:dyDescent="0.3">
      <c r="E54" s="13">
        <v>2022</v>
      </c>
      <c r="F54" s="13">
        <v>5</v>
      </c>
      <c r="G54" s="13">
        <v>2</v>
      </c>
      <c r="H54" s="13" t="s">
        <v>58</v>
      </c>
      <c r="I54" s="39">
        <v>-9.8493431019498909E-2</v>
      </c>
      <c r="J54" s="39">
        <v>-0.10064152767406842</v>
      </c>
      <c r="K54" s="39">
        <v>3.8818073260877592E-2</v>
      </c>
      <c r="L54" s="39">
        <v>6.4028802450787183E-3</v>
      </c>
      <c r="M54" s="39">
        <v>-0.12372985445459979</v>
      </c>
      <c r="N54" s="39">
        <v>-0.18817808890666748</v>
      </c>
      <c r="O54" s="39">
        <v>-0.27287416736375064</v>
      </c>
      <c r="P54" s="39">
        <v>-0.11633372334039949</v>
      </c>
      <c r="Q54" s="39">
        <v>1.668726389991779E-2</v>
      </c>
      <c r="R54" s="39">
        <v>9.0254750745346404E-3</v>
      </c>
      <c r="S54" s="39">
        <v>1.8326604644888358E-2</v>
      </c>
      <c r="T54" s="39">
        <v>-0.19382029717211796</v>
      </c>
      <c r="U54" s="39">
        <v>-8.9813048449116833E-2</v>
      </c>
    </row>
    <row r="55" spans="1:23" hidden="1" outlineLevel="1" x14ac:dyDescent="0.3">
      <c r="E55" s="13">
        <v>2022</v>
      </c>
      <c r="F55" s="13">
        <v>6</v>
      </c>
      <c r="G55" s="13">
        <v>1</v>
      </c>
      <c r="H55" s="13" t="s">
        <v>58</v>
      </c>
      <c r="I55" s="39">
        <v>-6.0343732961391575E-2</v>
      </c>
      <c r="J55" s="39">
        <v>-1.8972685428668742E-2</v>
      </c>
      <c r="K55" s="39">
        <v>0.12422999435159629</v>
      </c>
      <c r="L55" s="39">
        <v>-0.19184165802386496</v>
      </c>
      <c r="M55" s="39">
        <v>1.4558670048826215E-2</v>
      </c>
      <c r="N55" s="39">
        <v>-3.8713334578786923E-2</v>
      </c>
      <c r="O55" s="39">
        <v>-2.2878211820252192E-2</v>
      </c>
      <c r="P55" s="39">
        <v>7.5607229643908438E-2</v>
      </c>
      <c r="Q55" s="39">
        <v>-3.237835456852494E-2</v>
      </c>
      <c r="R55" s="39">
        <v>-5.8493408881070035E-3</v>
      </c>
      <c r="S55" s="39">
        <v>7.0405439336769682E-2</v>
      </c>
      <c r="T55" s="39">
        <v>1.2001409963608914E-2</v>
      </c>
      <c r="U55" s="39">
        <v>-1.3116951483315147E-2</v>
      </c>
    </row>
    <row r="56" spans="1:23" hidden="1" outlineLevel="1" x14ac:dyDescent="0.3">
      <c r="E56" s="13">
        <v>2022</v>
      </c>
      <c r="F56" s="13">
        <v>7</v>
      </c>
      <c r="G56" s="13">
        <v>1</v>
      </c>
      <c r="H56" s="13" t="s">
        <v>59</v>
      </c>
      <c r="I56" s="39">
        <v>-6.8027988996389441E-2</v>
      </c>
      <c r="J56" s="39">
        <v>-0.11785507630463683</v>
      </c>
      <c r="K56" s="39">
        <v>-0.11112335749784769</v>
      </c>
      <c r="L56" s="39">
        <v>-2.2735581588420914E-2</v>
      </c>
      <c r="M56" s="39">
        <v>-0.15006846325074186</v>
      </c>
      <c r="N56" s="39">
        <v>-0.12728405027835371</v>
      </c>
      <c r="O56" s="39">
        <v>-0.10495517794447042</v>
      </c>
      <c r="P56" s="39">
        <v>-0.13020495876353891</v>
      </c>
      <c r="Q56" s="39">
        <v>-6.2873239142305817E-2</v>
      </c>
      <c r="R56" s="39">
        <v>2.0557758596778761E-2</v>
      </c>
      <c r="S56" s="39">
        <v>-5.8806126330681663E-2</v>
      </c>
      <c r="T56" s="39">
        <v>3.832284537307553E-2</v>
      </c>
      <c r="U56" s="39">
        <v>-6.9642190652388372E-2</v>
      </c>
    </row>
    <row r="57" spans="1:23" hidden="1" outlineLevel="1" x14ac:dyDescent="0.3">
      <c r="E57" s="13">
        <v>2022</v>
      </c>
      <c r="F57" s="13">
        <v>8</v>
      </c>
      <c r="G57" s="13">
        <v>1</v>
      </c>
      <c r="H57" s="13" t="s">
        <v>59</v>
      </c>
      <c r="I57" s="39">
        <v>0.15059687051690299</v>
      </c>
      <c r="J57" s="39">
        <v>6.4065385577943987E-2</v>
      </c>
      <c r="K57" s="39">
        <v>7.6178110643864344E-2</v>
      </c>
      <c r="L57" s="39">
        <v>7.771276653573457E-2</v>
      </c>
      <c r="M57" s="39">
        <v>6.5904035289186105E-2</v>
      </c>
      <c r="N57" s="39">
        <v>9.9706972344359018E-2</v>
      </c>
      <c r="O57" s="39">
        <v>0.21168716898090992</v>
      </c>
      <c r="P57" s="39">
        <v>1.4018752720657342E-3</v>
      </c>
      <c r="Q57" s="39">
        <v>9.1498283979876791E-2</v>
      </c>
      <c r="R57" s="39">
        <v>2.1722274874582388E-3</v>
      </c>
      <c r="S57" s="39">
        <v>-1.2512756344199865E-2</v>
      </c>
      <c r="T57" s="39">
        <v>6.8858306124276555E-2</v>
      </c>
      <c r="U57" s="39">
        <v>7.3875845724263964E-2</v>
      </c>
    </row>
    <row r="58" spans="1:23" hidden="1" outlineLevel="1" x14ac:dyDescent="0.3">
      <c r="E58" s="13">
        <v>2022</v>
      </c>
      <c r="F58" s="13">
        <v>9</v>
      </c>
      <c r="G58" s="13">
        <v>1</v>
      </c>
      <c r="H58" s="13" t="s">
        <v>59</v>
      </c>
      <c r="I58" s="39">
        <v>-2.222514855912178E-2</v>
      </c>
      <c r="J58" s="39">
        <v>-4.6455611277881899E-2</v>
      </c>
      <c r="K58" s="39">
        <v>-6.4773253338659166E-3</v>
      </c>
      <c r="L58" s="39">
        <v>1.4531025510325197E-2</v>
      </c>
      <c r="M58" s="39">
        <v>-7.144954480443954E-3</v>
      </c>
      <c r="N58" s="39">
        <v>5.770741946671052E-2</v>
      </c>
      <c r="O58" s="39">
        <v>-5.7536470898813842E-2</v>
      </c>
      <c r="P58" s="39">
        <v>2.6233225842566183E-3</v>
      </c>
      <c r="Q58" s="39">
        <v>-4.1562122520317109E-2</v>
      </c>
      <c r="R58" s="39">
        <v>-3.9840821714705363E-2</v>
      </c>
      <c r="S58" s="39">
        <v>-2.0517748265833587E-2</v>
      </c>
      <c r="T58" s="39">
        <v>5.7542050937534391E-3</v>
      </c>
      <c r="U58" s="39">
        <v>-3.7548254922408091E-2</v>
      </c>
    </row>
    <row r="59" spans="1:23" hidden="1" outlineLevel="1" x14ac:dyDescent="0.3">
      <c r="E59" s="13">
        <v>2022</v>
      </c>
      <c r="F59" s="13">
        <v>10</v>
      </c>
      <c r="G59" s="13">
        <v>3</v>
      </c>
      <c r="H59" s="13" t="s">
        <v>60</v>
      </c>
      <c r="I59" s="39">
        <v>-0.10335084084956815</v>
      </c>
      <c r="J59" s="39">
        <v>-3.469182550551507E-2</v>
      </c>
      <c r="K59" s="39">
        <v>-2.0992266525542636E-2</v>
      </c>
      <c r="L59" s="39">
        <v>-1.4606432009033917E-2</v>
      </c>
      <c r="M59" s="39">
        <v>-7.3763321030074699E-2</v>
      </c>
      <c r="N59" s="39">
        <v>-0.14716958734758859</v>
      </c>
      <c r="O59" s="39">
        <v>-9.8067877209836854E-2</v>
      </c>
      <c r="P59" s="39">
        <v>-6.1034048137474477E-2</v>
      </c>
      <c r="Q59" s="39">
        <v>-3.3517209835962132E-2</v>
      </c>
      <c r="R59" s="39">
        <v>-9.0242362266575504E-2</v>
      </c>
      <c r="S59" s="39">
        <v>-0.12633164043625617</v>
      </c>
      <c r="T59" s="39">
        <v>2.5728115416141207E-3</v>
      </c>
      <c r="U59" s="39">
        <v>-7.5486298155327092E-2</v>
      </c>
    </row>
    <row r="60" spans="1:23" hidden="1" outlineLevel="1" x14ac:dyDescent="0.3">
      <c r="E60" s="13">
        <v>2022</v>
      </c>
      <c r="F60" s="13">
        <v>11</v>
      </c>
      <c r="G60" s="13">
        <v>1</v>
      </c>
      <c r="H60" s="13" t="s">
        <v>60</v>
      </c>
      <c r="I60" s="39">
        <v>5.5968185864998778E-2</v>
      </c>
      <c r="J60" s="39">
        <v>7.5282981496295642E-2</v>
      </c>
      <c r="K60" s="39">
        <v>0.19677640079049336</v>
      </c>
      <c r="L60" s="39">
        <v>6.6832559344331452E-2</v>
      </c>
      <c r="M60" s="39">
        <v>0.15217292238537189</v>
      </c>
      <c r="N60" s="39">
        <v>8.7388837584269283E-2</v>
      </c>
      <c r="O60" s="39">
        <v>-0.18001145351965575</v>
      </c>
      <c r="P60" s="39">
        <v>0.17357328123644936</v>
      </c>
      <c r="Q60" s="39">
        <v>4.2644745616951425E-2</v>
      </c>
      <c r="R60" s="39">
        <v>5.1434450350751323E-2</v>
      </c>
      <c r="S60" s="39">
        <v>7.5736345255305121E-2</v>
      </c>
      <c r="T60" s="39">
        <v>1.7137925141002458E-2</v>
      </c>
      <c r="U60" s="39">
        <v>4.7170279308586929E-2</v>
      </c>
    </row>
    <row r="61" spans="1:23" hidden="1" outlineLevel="1" x14ac:dyDescent="0.3">
      <c r="E61" s="13">
        <v>2022</v>
      </c>
      <c r="F61" s="13">
        <v>12</v>
      </c>
      <c r="G61" s="13">
        <v>1</v>
      </c>
      <c r="H61" s="13" t="s">
        <v>60</v>
      </c>
      <c r="I61" s="39">
        <v>-1.5654561480291124E-2</v>
      </c>
      <c r="J61" s="39">
        <v>7.1213880103144389E-2</v>
      </c>
      <c r="K61" s="39">
        <v>-9.968211183947551E-3</v>
      </c>
      <c r="L61" s="39">
        <v>7.9211683370330521E-2</v>
      </c>
      <c r="M61" s="39">
        <v>9.6220123799717148E-3</v>
      </c>
      <c r="N61" s="39">
        <v>-7.2469298097184151E-2</v>
      </c>
      <c r="O61" s="39">
        <v>-1.3417446005958511E-2</v>
      </c>
      <c r="P61" s="39">
        <v>6.1216667064427188E-2</v>
      </c>
      <c r="Q61" s="39">
        <v>9.9612106938597733E-2</v>
      </c>
      <c r="R61" s="39">
        <v>6.7269980801034718E-2</v>
      </c>
      <c r="S61" s="39">
        <v>0.11073199985869873</v>
      </c>
      <c r="T61" s="39">
        <v>0.1712579527060086</v>
      </c>
      <c r="U61" s="39">
        <v>5.5599638544689453E-2</v>
      </c>
    </row>
    <row r="62" spans="1:23" hidden="1" outlineLevel="1" x14ac:dyDescent="0.3">
      <c r="E62" s="13">
        <v>2022</v>
      </c>
      <c r="F62" s="13">
        <v>12</v>
      </c>
      <c r="G62" s="13">
        <v>30</v>
      </c>
      <c r="H62" s="13" t="s">
        <v>60</v>
      </c>
      <c r="I62" s="39">
        <v>-0.13230887424912374</v>
      </c>
      <c r="J62" s="39">
        <v>-2.2218163079702206E-2</v>
      </c>
      <c r="K62" s="39">
        <v>-4.5228479309894695E-3</v>
      </c>
      <c r="L62" s="39">
        <v>-7.8506229681107445E-2</v>
      </c>
      <c r="M62" s="39">
        <v>-9.8543859512184265E-2</v>
      </c>
      <c r="N62" s="39">
        <v>-0.12644197435964505</v>
      </c>
      <c r="O62" s="39">
        <v>-0.1283094486433709</v>
      </c>
      <c r="P62" s="39">
        <v>-1.5832238024012187E-2</v>
      </c>
      <c r="Q62" s="39">
        <v>-3.4875206716043022E-2</v>
      </c>
      <c r="R62" s="39">
        <v>-2.8257475187907985E-3</v>
      </c>
      <c r="S62" s="39">
        <v>-1.2274912430786676E-2</v>
      </c>
      <c r="T62" s="39">
        <v>-4.1176829553461747E-2</v>
      </c>
      <c r="U62" s="39">
        <v>-5.9913798778215739E-2</v>
      </c>
    </row>
    <row r="63" spans="1:23" collapsed="1" x14ac:dyDescent="0.3"/>
    <row r="64" spans="1:23" x14ac:dyDescent="0.3">
      <c r="A64" s="23" t="s">
        <v>61</v>
      </c>
      <c r="B64" s="23" t="s">
        <v>6</v>
      </c>
      <c r="C64" s="23" t="s">
        <v>62</v>
      </c>
      <c r="D64" s="23" t="s">
        <v>6</v>
      </c>
      <c r="E64" s="27"/>
      <c r="F64" s="27"/>
      <c r="G64" s="27"/>
      <c r="H64" s="27"/>
      <c r="I64" s="20" t="s">
        <v>10</v>
      </c>
      <c r="J64" s="20" t="s">
        <v>13</v>
      </c>
      <c r="K64" s="20" t="s">
        <v>16</v>
      </c>
      <c r="L64" s="20" t="s">
        <v>19</v>
      </c>
      <c r="M64" s="20" t="s">
        <v>22</v>
      </c>
      <c r="N64" s="20" t="s">
        <v>24</v>
      </c>
      <c r="O64" s="20" t="s">
        <v>26</v>
      </c>
      <c r="P64" s="20" t="s">
        <v>28</v>
      </c>
      <c r="Q64" s="20" t="s">
        <v>30</v>
      </c>
      <c r="R64" s="20" t="s">
        <v>32</v>
      </c>
      <c r="S64" s="20" t="s">
        <v>34</v>
      </c>
      <c r="T64" s="20" t="s">
        <v>36</v>
      </c>
      <c r="U64" s="20" t="s">
        <v>39</v>
      </c>
      <c r="W64" s="26" t="s">
        <v>63</v>
      </c>
    </row>
    <row r="65" spans="1:24" x14ac:dyDescent="0.3">
      <c r="A65">
        <f>MAX(I65:Y65)</f>
        <v>2.9919850478490089E-2</v>
      </c>
      <c r="B65" t="str">
        <f>INDEX(G$1:W$1,MATCH(A65,G65:W65,0))</f>
        <v>AAPL</v>
      </c>
      <c r="C65">
        <f>MIN(I65:Y65)</f>
        <v>-2.2638453781240207E-2</v>
      </c>
      <c r="D65" t="str">
        <f>INDEX(I$1:Y$1,MATCH(C65,I65:Y65,0))</f>
        <v>XOM</v>
      </c>
      <c r="F65" s="30" t="s">
        <v>64</v>
      </c>
      <c r="H65" s="24" t="s">
        <v>65</v>
      </c>
      <c r="I65" s="35">
        <f t="shared" ref="I65:U65" si="0">AVERAGE(I3:I37)</f>
        <v>2.9919850478490089E-2</v>
      </c>
      <c r="J65">
        <f t="shared" si="0"/>
        <v>4.3533469531702798E-3</v>
      </c>
      <c r="K65" s="36">
        <f t="shared" si="0"/>
        <v>-2.2638453781240207E-2</v>
      </c>
      <c r="L65">
        <f t="shared" si="0"/>
        <v>1.2488925860963734E-2</v>
      </c>
      <c r="M65" s="36">
        <f t="shared" si="0"/>
        <v>-1.1802804442290712E-3</v>
      </c>
      <c r="N65">
        <f t="shared" si="0"/>
        <v>8.2909542945485779E-3</v>
      </c>
      <c r="O65" s="35">
        <f t="shared" si="0"/>
        <v>2.8465290384112222E-2</v>
      </c>
      <c r="P65">
        <f t="shared" si="0"/>
        <v>2.9615594178336439E-3</v>
      </c>
      <c r="Q65">
        <f t="shared" si="0"/>
        <v>1.1027740619244242E-2</v>
      </c>
      <c r="R65">
        <f t="shared" si="0"/>
        <v>3.8120454361709063E-3</v>
      </c>
      <c r="S65" s="36">
        <f t="shared" si="0"/>
        <v>-8.6839694987950258E-3</v>
      </c>
      <c r="T65" s="35">
        <f t="shared" si="0"/>
        <v>1.5407335160484441E-2</v>
      </c>
      <c r="U65">
        <f t="shared" si="0"/>
        <v>8.7552459023918991E-3</v>
      </c>
      <c r="W65" s="35"/>
      <c r="X65" t="s">
        <v>66</v>
      </c>
    </row>
    <row r="66" spans="1:24" x14ac:dyDescent="0.3">
      <c r="A66">
        <f>MAX(I66:Y66)</f>
        <v>4.7511690962388803E-2</v>
      </c>
      <c r="B66" t="str">
        <f t="shared" ref="B66:B81" si="1">INDEX(I$1:Y$1,MATCH(A66,I66:Y66,0))</f>
        <v>AMZN</v>
      </c>
      <c r="C66">
        <f>MIN(I66:Y66)</f>
        <v>-3.1055926117348801E-3</v>
      </c>
      <c r="D66" t="str">
        <f>INDEX(I$1:Y$1,MATCH(C66,I66:Y66,0))</f>
        <v>DIS</v>
      </c>
      <c r="H66" s="24" t="s">
        <v>67</v>
      </c>
      <c r="I66">
        <f t="shared" ref="I66:U66" si="2">MEDIAN(I3:I37)</f>
        <v>4.2132376505365443E-2</v>
      </c>
      <c r="J66">
        <f t="shared" si="2"/>
        <v>6.3845570025079339E-3</v>
      </c>
      <c r="K66">
        <f t="shared" si="2"/>
        <v>-1.244685249067538E-3</v>
      </c>
      <c r="L66">
        <f t="shared" si="2"/>
        <v>8.4252038608903998E-3</v>
      </c>
      <c r="M66">
        <f t="shared" si="2"/>
        <v>2.3765076538932975E-3</v>
      </c>
      <c r="N66">
        <f t="shared" si="2"/>
        <v>-3.1055926117348801E-3</v>
      </c>
      <c r="O66">
        <f t="shared" si="2"/>
        <v>4.7511690962388803E-2</v>
      </c>
      <c r="P66">
        <f t="shared" si="2"/>
        <v>5.2806325763864095E-3</v>
      </c>
      <c r="Q66">
        <f t="shared" si="2"/>
        <v>1.4624707776475602E-2</v>
      </c>
      <c r="R66">
        <f t="shared" si="2"/>
        <v>2.2807719882199658E-2</v>
      </c>
      <c r="S66">
        <f t="shared" si="2"/>
        <v>6.9355279026604433E-3</v>
      </c>
      <c r="T66">
        <f t="shared" si="2"/>
        <v>1.9662253308009449E-2</v>
      </c>
      <c r="U66">
        <f t="shared" si="2"/>
        <v>1.9486680986710678E-2</v>
      </c>
      <c r="W66" s="36"/>
      <c r="X66" t="s">
        <v>68</v>
      </c>
    </row>
    <row r="68" spans="1:24" x14ac:dyDescent="0.3">
      <c r="F68" s="30" t="s">
        <v>69</v>
      </c>
      <c r="G68" s="29" t="s">
        <v>70</v>
      </c>
    </row>
    <row r="69" spans="1:24" x14ac:dyDescent="0.3">
      <c r="A69">
        <f>MAX(I69:Y69)</f>
        <v>0.10921242995760602</v>
      </c>
      <c r="B69" t="str">
        <f t="shared" si="1"/>
        <v>AAPL</v>
      </c>
      <c r="C69">
        <f>MIN(I69:Y69)</f>
        <v>5.4126141292169902E-2</v>
      </c>
      <c r="D69" t="str">
        <f t="shared" ref="D69:D81" si="3">INDEX(I$1:Y$1,MATCH(C69,I69:Y69,0))</f>
        <v>WMT</v>
      </c>
      <c r="G69" t="s">
        <v>71</v>
      </c>
      <c r="H69" s="14"/>
      <c r="I69" s="32">
        <f>_xlfn.STDEV.P(I3:I37)</f>
        <v>0.10921242995760602</v>
      </c>
      <c r="J69" s="33">
        <f t="shared" ref="J69:U69" si="4">_xlfn.STDEV.P(J3:J37)</f>
        <v>6.5465530447255407E-2</v>
      </c>
      <c r="K69" s="32">
        <f t="shared" si="4"/>
        <v>9.751329298688316E-2</v>
      </c>
      <c r="L69" s="33">
        <f t="shared" si="4"/>
        <v>5.4126141292169902E-2</v>
      </c>
      <c r="M69" s="32">
        <f t="shared" si="4"/>
        <v>0.10347788816058669</v>
      </c>
      <c r="N69">
        <f t="shared" si="4"/>
        <v>8.7883459741982792E-2</v>
      </c>
      <c r="O69">
        <f t="shared" si="4"/>
        <v>8.6824269929094491E-2</v>
      </c>
      <c r="P69">
        <f t="shared" si="4"/>
        <v>8.9148144527308515E-2</v>
      </c>
      <c r="Q69">
        <f t="shared" si="4"/>
        <v>7.7499018691236349E-2</v>
      </c>
      <c r="R69">
        <f t="shared" si="4"/>
        <v>6.3644113044794295E-2</v>
      </c>
      <c r="S69">
        <f t="shared" si="4"/>
        <v>8.5391282570365643E-2</v>
      </c>
      <c r="T69">
        <f t="shared" si="4"/>
        <v>8.4169497251746522E-2</v>
      </c>
      <c r="U69">
        <f t="shared" si="4"/>
        <v>6.3835789440476423E-2</v>
      </c>
      <c r="W69" s="32"/>
      <c r="X69" t="s">
        <v>72</v>
      </c>
    </row>
    <row r="70" spans="1:24" x14ac:dyDescent="0.3">
      <c r="A70">
        <f>MAX(I70:Y70)</f>
        <v>8.758330557430842E-2</v>
      </c>
      <c r="B70" t="str">
        <f t="shared" si="1"/>
        <v>AAPL</v>
      </c>
      <c r="C70">
        <f t="shared" ref="C70:C81" si="5">MIN(I70:Y70)</f>
        <v>4.0526160734199887E-2</v>
      </c>
      <c r="D70" t="str">
        <f t="shared" si="3"/>
        <v>WMT</v>
      </c>
      <c r="G70" t="s">
        <v>73</v>
      </c>
      <c r="H70" s="14"/>
      <c r="I70">
        <f>AVEDEV(I3:I37)</f>
        <v>8.758330557430842E-2</v>
      </c>
      <c r="J70">
        <f t="shared" ref="J70:U70" si="6">AVEDEV(J3:J37)</f>
        <v>5.0886599291717738E-2</v>
      </c>
      <c r="K70">
        <f t="shared" si="6"/>
        <v>7.3167985461599125E-2</v>
      </c>
      <c r="L70">
        <f t="shared" si="6"/>
        <v>4.0526160734199887E-2</v>
      </c>
      <c r="M70">
        <f t="shared" si="6"/>
        <v>7.6671137328974209E-2</v>
      </c>
      <c r="N70">
        <f t="shared" si="6"/>
        <v>6.4592289221096791E-2</v>
      </c>
      <c r="O70">
        <f t="shared" si="6"/>
        <v>7.0304649048667553E-2</v>
      </c>
      <c r="P70">
        <f t="shared" si="6"/>
        <v>6.1253563940314532E-2</v>
      </c>
      <c r="Q70">
        <f t="shared" si="6"/>
        <v>5.236807846510446E-2</v>
      </c>
      <c r="R70">
        <f t="shared" si="6"/>
        <v>4.2329171404839779E-2</v>
      </c>
      <c r="S70">
        <f t="shared" si="6"/>
        <v>6.4914883052837366E-2</v>
      </c>
      <c r="T70">
        <f t="shared" si="6"/>
        <v>6.0284561035691429E-2</v>
      </c>
      <c r="U70">
        <f t="shared" si="6"/>
        <v>4.5692081700992641E-2</v>
      </c>
      <c r="W70" s="33"/>
      <c r="X70" t="s">
        <v>74</v>
      </c>
    </row>
    <row r="71" spans="1:24" x14ac:dyDescent="0.3">
      <c r="A71">
        <f t="shared" ref="A71:A72" si="7">MAX(I71:Y71)</f>
        <v>7.1811035613214849E-2</v>
      </c>
      <c r="B71" t="str">
        <f t="shared" si="1"/>
        <v>AAPL</v>
      </c>
      <c r="C71">
        <f t="shared" si="5"/>
        <v>2.5477421183558321E-2</v>
      </c>
      <c r="D71" t="str">
        <f t="shared" si="3"/>
        <v>KO</v>
      </c>
      <c r="G71" t="s">
        <v>75</v>
      </c>
      <c r="H71" s="14"/>
      <c r="I71">
        <f>(QUARTILE(I3:I37,3)-QUARTILE(I3:I37,1))/2</f>
        <v>7.1811035613214849E-2</v>
      </c>
      <c r="J71">
        <f t="shared" ref="J71:U71" si="8">(QUARTILE(J3:J37,3)-QUARTILE(J3:J37,1))/2</f>
        <v>3.9454670520983476E-2</v>
      </c>
      <c r="K71">
        <f t="shared" si="8"/>
        <v>5.375186020787856E-2</v>
      </c>
      <c r="L71">
        <f t="shared" si="8"/>
        <v>3.2425933813571874E-2</v>
      </c>
      <c r="M71">
        <f t="shared" si="8"/>
        <v>6.2171397152919278E-2</v>
      </c>
      <c r="N71">
        <f t="shared" si="8"/>
        <v>4.6133031059083528E-2</v>
      </c>
      <c r="O71">
        <f t="shared" si="8"/>
        <v>5.2961423102897955E-2</v>
      </c>
      <c r="P71">
        <f t="shared" si="8"/>
        <v>4.7477201879171718E-2</v>
      </c>
      <c r="Q71">
        <f t="shared" si="8"/>
        <v>3.4925540030640384E-2</v>
      </c>
      <c r="R71">
        <f t="shared" si="8"/>
        <v>2.5477421183558321E-2</v>
      </c>
      <c r="S71">
        <f t="shared" si="8"/>
        <v>4.9737699006946759E-2</v>
      </c>
      <c r="T71">
        <f t="shared" si="8"/>
        <v>4.0434160609162446E-2</v>
      </c>
      <c r="U71">
        <f t="shared" si="8"/>
        <v>3.1152373821203373E-2</v>
      </c>
    </row>
    <row r="72" spans="1:24" x14ac:dyDescent="0.3">
      <c r="A72">
        <f t="shared" si="7"/>
        <v>0.16857258305643011</v>
      </c>
      <c r="B72" t="str">
        <f t="shared" si="1"/>
        <v>BAC</v>
      </c>
      <c r="C72">
        <f t="shared" si="5"/>
        <v>8.0054153619408236E-2</v>
      </c>
      <c r="D72" t="str">
        <f t="shared" si="3"/>
        <v>WMT</v>
      </c>
      <c r="G72" t="s">
        <v>76</v>
      </c>
      <c r="H72" s="14"/>
      <c r="I72" cm="1">
        <f t="array" ref="I72">(AVERAGE((I3:I37-I$66)^4))^(1/4)</f>
        <v>0.14414224114515192</v>
      </c>
      <c r="J72" cm="1">
        <f t="array" ref="J72">(AVERAGE((J3:J37-J$66)^4))^(1/4)</f>
        <v>9.6205055388345617E-2</v>
      </c>
      <c r="K72" cm="1">
        <f t="array" ref="K72">(AVERAGE((K3:K37-K$66)^4))^(1/4)</f>
        <v>0.15607604814938</v>
      </c>
      <c r="L72" cm="1">
        <f t="array" ref="L72">(AVERAGE((L3:L37-L$66)^4))^(1/4)</f>
        <v>8.0054153619408236E-2</v>
      </c>
      <c r="M72" cm="1">
        <f t="array" ref="M72">(AVERAGE((M3:M37-M$66)^4))^(1/4)</f>
        <v>0.16857258305643011</v>
      </c>
      <c r="N72" cm="1">
        <f t="array" ref="N72">(AVERAGE((N3:N37-N$66)^4))^(1/4)</f>
        <v>0.12514974852558752</v>
      </c>
      <c r="O72" cm="1">
        <f t="array" ref="O72">(AVERAGE((O3:O37-O$66)^4))^(1/4)</f>
        <v>0.11796741000692944</v>
      </c>
      <c r="P72" cm="1">
        <f t="array" ref="P72">(AVERAGE((P3:P37-P$66)^4))^(1/4)</f>
        <v>0.15561061392076417</v>
      </c>
      <c r="Q72" cm="1">
        <f t="array" ref="Q72">(AVERAGE((Q3:Q37-Q$66)^4))^(1/4)</f>
        <v>0.12105086234391566</v>
      </c>
      <c r="R72" cm="1">
        <f t="array" ref="R72">(AVERAGE((R3:R37-R$66)^4))^(1/4)</f>
        <v>0.12716462488399707</v>
      </c>
      <c r="S72" cm="1">
        <f t="array" ref="S72">(AVERAGE((S3:S37-S$66)^4))^(1/4)</f>
        <v>0.12524173929562377</v>
      </c>
      <c r="T72" cm="1">
        <f t="array" ref="T72">(AVERAGE((T3:T37-T$66)^4))^(1/4)</f>
        <v>0.12948688872484437</v>
      </c>
      <c r="U72" cm="1">
        <f t="array" ref="U72">(AVERAGE((U3:U37-U$66)^4))^(1/4)</f>
        <v>0.10465518816088515</v>
      </c>
    </row>
    <row r="74" spans="1:24" x14ac:dyDescent="0.3">
      <c r="G74" s="29" t="s">
        <v>77</v>
      </c>
    </row>
    <row r="75" spans="1:24" x14ac:dyDescent="0.3">
      <c r="A75">
        <f t="shared" ref="A75:A81" si="9">MAX(I75:Y75)</f>
        <v>8.6022658736197619E-2</v>
      </c>
      <c r="B75" t="str">
        <f t="shared" si="1"/>
        <v>AAPL</v>
      </c>
      <c r="C75">
        <f t="shared" si="5"/>
        <v>4.065031434959291E-2</v>
      </c>
      <c r="D75" t="str">
        <f t="shared" si="3"/>
        <v>WMT</v>
      </c>
      <c r="G75" t="s">
        <v>78</v>
      </c>
      <c r="H75" s="15"/>
      <c r="I75" s="32" cm="1">
        <f t="array" ref="I75">SQRT(SUM(IF((I3:I37-I$65)&lt;0,(I3:I37-I$65)^2,0))/(COUNT(I3:I37)-1))</f>
        <v>8.6022658736197619E-2</v>
      </c>
      <c r="J75" s="33">
        <f t="array" ref="J75">SQRT(SUM(IF((J3:J37-J$65)&lt;0,(J3:J37-J$65)^2,0))/(COUNT(J3:J37)-1))</f>
        <v>5.0306244208396626E-2</v>
      </c>
      <c r="K75" s="32">
        <f t="array" ref="K75">SQRT(SUM(IF((K3:K37-K$65)&lt;0,(K3:K37-K$65)^2,0))/(COUNT(K3:K37)-1))</f>
        <v>7.9560205649932408E-2</v>
      </c>
      <c r="L75" s="33">
        <f t="array" ref="L75">SQRT(SUM(IF((L3:L37-L$65)&lt;0,(L3:L37-L$65)^2,0))/(COUNT(L3:L37)-1))</f>
        <v>4.065031434959291E-2</v>
      </c>
      <c r="M75" s="32">
        <f t="array" ref="M75">SQRT(SUM(IF((M3:M37-M$65)&lt;0,(M3:M37-M$65)^2,0))/(COUNT(M3:M37)-1))</f>
        <v>8.3445925281564623E-2</v>
      </c>
      <c r="N75">
        <f t="array" ref="N75">SQRT(SUM(IF((N3:N37-N$65)&lt;0,(N3:N37-N$65)^2,0))/(COUNT(N3:N37)-1))</f>
        <v>6.1244688780668965E-2</v>
      </c>
      <c r="O75">
        <f t="array" ref="O75">SQRT(SUM(IF((O3:O37-O$65)&lt;0,(O3:O37-O$65)^2,0))/(COUNT(O3:O37)-1))</f>
        <v>6.6945689286296281E-2</v>
      </c>
      <c r="P75">
        <f t="array" ref="P75">SQRT(SUM(IF((P3:P37-P$65)&lt;0,(P3:P37-P$65)^2,0))/(COUNT(P3:P37)-1))</f>
        <v>7.3651040082240354E-2</v>
      </c>
      <c r="Q75">
        <f t="array" ref="Q75">SQRT(SUM(IF((Q3:Q37-Q$65)&lt;0,(Q3:Q37-Q$65)^2,0))/(COUNT(Q3:Q37)-1))</f>
        <v>6.161021364287203E-2</v>
      </c>
      <c r="R75">
        <f t="array" ref="R75">SQRT(SUM(IF((R3:R37-R$65)&lt;0,(R3:R37-R$65)^2,0))/(COUNT(R3:R37)-1))</f>
        <v>5.644055482452421E-2</v>
      </c>
      <c r="S75">
        <f t="array" ref="S75">SQRT(SUM(IF((S3:S37-S$65)&lt;0,(S3:S37-S$65)^2,0))/(COUNT(S3:S37)-1))</f>
        <v>6.8590372370046782E-2</v>
      </c>
      <c r="T75">
        <f t="array" ref="T75">SQRT(SUM(IF((T3:T37-T$65)&lt;0,(T3:T37-T$65)^2,0))/(COUNT(T3:T37)-1))</f>
        <v>6.6590932470311406E-2</v>
      </c>
      <c r="U75">
        <f t="array" ref="U75">SQRT(SUM(IF((U3:U37-U$65)&lt;0,(U3:U37-U$65)^2,0))/(COUNT(U3:U37)-1))</f>
        <v>5.192162298794023E-2</v>
      </c>
    </row>
    <row r="76" spans="1:24" x14ac:dyDescent="0.3">
      <c r="A76">
        <f t="shared" si="9"/>
        <v>4.5079642575011687E-2</v>
      </c>
      <c r="B76" t="str">
        <f t="shared" si="1"/>
        <v>AAPL</v>
      </c>
      <c r="C76">
        <f t="shared" si="5"/>
        <v>2.0859053319073468E-2</v>
      </c>
      <c r="D76" t="str">
        <f t="shared" si="3"/>
        <v>WMT</v>
      </c>
      <c r="G76" t="s">
        <v>79</v>
      </c>
      <c r="H76" s="15"/>
      <c r="I76">
        <f t="array" ref="I76">SUM(IF((I3:I37-I$65)&lt;0,ABS(I3:I37-I$65),0))/(COUNT(I3:I37)-1)</f>
        <v>4.5079642575011687E-2</v>
      </c>
      <c r="J76">
        <f t="array" ref="J76">SUM(IF((J3:J37-J$65)&lt;0,ABS(J3:J37-J$65),0))/(COUNT(J3:J37)-1)</f>
        <v>2.6191631988384128E-2</v>
      </c>
      <c r="K76">
        <f t="array" ref="K76">SUM(IF((K3:K37-K$65)&lt;0,ABS(K3:K37-K$65),0))/(COUNT(K3:K37)-1)</f>
        <v>3.7659992516999558E-2</v>
      </c>
      <c r="L76">
        <f t="array" ref="L76">SUM(IF((L3:L37-L$65)&lt;0,ABS(L3:L37-L$65),0))/(COUNT(L3:L37)-1)</f>
        <v>2.0859053319073468E-2</v>
      </c>
      <c r="M76">
        <f t="array" ref="M76">SUM(IF((M3:M37-M$65)&lt;0,ABS(M3:M37-M$65),0))/(COUNT(M3:M37)-1)</f>
        <v>3.9463085389913208E-2</v>
      </c>
      <c r="N76">
        <f t="array" ref="N76">SUM(IF((N3:N37-N$65)&lt;0,ABS(N3:N37-N$65),0))/(COUNT(N3:N37)-1)</f>
        <v>3.3246031216740995E-2</v>
      </c>
      <c r="O76">
        <f t="array" ref="O76">SUM(IF((O3:O37-O$65)&lt;0,ABS(O3:O37-O$65),0))/(COUNT(O3:O37)-1)</f>
        <v>3.6186216422108307E-2</v>
      </c>
      <c r="P76">
        <f t="array" ref="P76">SUM(IF((P3:P37-P$65)&lt;0,ABS(P3:P37-P$65),0))/(COUNT(P3:P37)-1)</f>
        <v>3.152756967516189E-2</v>
      </c>
      <c r="Q76">
        <f t="array" ref="Q76">SUM(IF((Q3:Q37-Q$65)&lt;0,ABS(Q3:Q37-Q$65),0))/(COUNT(Q3:Q37)-1)</f>
        <v>2.6954158033509652E-2</v>
      </c>
      <c r="R76">
        <f t="array" ref="R76">SUM(IF((R3:R37-R$65)&lt;0,ABS(R3:R37-R$65),0))/(COUNT(R3:R37)-1)</f>
        <v>2.1787073517196946E-2</v>
      </c>
      <c r="S76">
        <f t="array" ref="S76">SUM(IF((S3:S37-S$65)&lt;0,ABS(S3:S37-S$65),0))/(COUNT(S3:S37)-1)</f>
        <v>3.341207215954866E-2</v>
      </c>
      <c r="T76">
        <f t="array" ref="T76">SUM(IF((T3:T37-T$65)&lt;0,ABS(T3:T37-T$65),0))/(COUNT(T3:T37)-1)</f>
        <v>3.1028818180135292E-2</v>
      </c>
      <c r="U76">
        <f t="array" ref="U76">SUM(IF((U3:U37-U$65)&lt;0,ABS(U3:U37-U$65),0))/(COUNT(U3:U37)-1)</f>
        <v>2.351798322845209E-2</v>
      </c>
    </row>
    <row r="77" spans="1:24" x14ac:dyDescent="0.3">
      <c r="A77">
        <f t="shared" si="9"/>
        <v>3.0121062775620971E-2</v>
      </c>
      <c r="B77" t="str">
        <f t="shared" si="1"/>
        <v>BAC</v>
      </c>
      <c r="C77">
        <f t="shared" si="5"/>
        <v>6.4105938561010295E-3</v>
      </c>
      <c r="D77" t="str">
        <f t="shared" si="3"/>
        <v>KO</v>
      </c>
      <c r="G77" t="s">
        <v>80</v>
      </c>
      <c r="H77" s="15"/>
      <c r="I77">
        <f t="array" ref="I77">(QUARTILE(IF((I3:I37-I$66)&lt;0,I3:I37,0),3)-QUARTILE(IF((I3:I37-I$66)&lt;0,I3:I37,0),1))/2</f>
        <v>1.2194544863795124E-2</v>
      </c>
      <c r="J77">
        <f t="array" ref="J77">(QUARTILE(IF((J3:J37-J$66)&lt;0,J3:J37,0),3)-QUARTILE(IF((J3:J37-J$66)&lt;0,J3:J37,0),1))/2</f>
        <v>1.5668150409332809E-2</v>
      </c>
      <c r="K77">
        <f t="array" ref="K77">(QUARTILE(IF((K3:K37-K$66)&lt;0,K3:K37,0),3)-QUARTILE(IF((K3:K37-K$66)&lt;0,K3:K37,0),1))/2</f>
        <v>2.9725446768977537E-2</v>
      </c>
      <c r="L77">
        <f t="array" ref="L77">(QUARTILE(IF((L3:L37-L$66)&lt;0,L3:L37,0),3)-QUARTILE(IF((L3:L37-L$66)&lt;0,L3:L37,0),1))/2</f>
        <v>8.372859378040852E-3</v>
      </c>
      <c r="M77">
        <f t="array" ref="M77">(QUARTILE(IF((M3:M37-M$66)&lt;0,M3:M37,0),3)-QUARTILE(IF((M3:M37-M$66)&lt;0,M3:M37,0),1))/2</f>
        <v>3.0121062775620971E-2</v>
      </c>
      <c r="N77">
        <f t="array" ref="N77">(QUARTILE(IF((N3:N37-N$66)&lt;0,N3:N37,0),3)-QUARTILE(IF((N3:N37-N$66)&lt;0,N3:N37,0),1))/2</f>
        <v>1.9676092653299074E-2</v>
      </c>
      <c r="O77">
        <f t="array" ref="O77">(QUARTILE(IF((O3:O37-O$66)&lt;0,O3:O37,0),3)-QUARTILE(IF((O3:O37-O$66)&lt;0,O3:O37,0),1))/2</f>
        <v>1.4034046440896378E-2</v>
      </c>
      <c r="P77">
        <f t="array" ref="P77">(QUARTILE(IF((P3:P37-P$66)&lt;0,P3:P37,0),3)-QUARTILE(IF((P3:P37-P$66)&lt;0,P3:P37,0),1))/2</f>
        <v>1.7930314784110842E-2</v>
      </c>
      <c r="Q77">
        <f t="array" ref="Q77">(QUARTILE(IF((Q3:Q37-Q$66)&lt;0,Q3:Q37,0),3)-QUARTILE(IF((Q3:Q37-Q$66)&lt;0,Q3:Q37,0),1))/2</f>
        <v>8.0071352091522236E-3</v>
      </c>
      <c r="R77">
        <f t="array" ref="R77">(QUARTILE(IF((R3:R37-R$66)&lt;0,R3:R37,0),3)-QUARTILE(IF((R3:R37-R$66)&lt;0,R3:R37,0),1))/2</f>
        <v>6.4105938561010295E-3</v>
      </c>
      <c r="S77">
        <f t="array" ref="S77">(QUARTILE(IF((S3:S37-S$66)&lt;0,S3:S37,0),3)-QUARTILE(IF((S3:S37-S$66)&lt;0,S3:S37,0),1))/2</f>
        <v>2.2693059588329959E-2</v>
      </c>
      <c r="T77">
        <f t="array" ref="T77">(QUARTILE(IF((T3:T37-T$66)&lt;0,T3:T37,0),3)-QUARTILE(IF((T3:T37-T$66)&lt;0,T3:T37,0),1))/2</f>
        <v>1.2475604591636737E-2</v>
      </c>
      <c r="U77">
        <f t="array" ref="U77">(QUARTILE(IF((U3:U37-U$66)&lt;0,U3:U37,0),3)-QUARTILE(IF((U3:U37-U$66)&lt;0,U3:U37,0),1))/2</f>
        <v>9.3081059888843274E-3</v>
      </c>
    </row>
    <row r="78" spans="1:24" x14ac:dyDescent="0.3">
      <c r="A78">
        <f t="shared" si="9"/>
        <v>0.16489828333785048</v>
      </c>
      <c r="B78" t="str">
        <f t="shared" si="1"/>
        <v>BAC</v>
      </c>
      <c r="C78">
        <f t="shared" si="5"/>
        <v>7.6437539713841249E-2</v>
      </c>
      <c r="D78" t="str">
        <f t="shared" si="3"/>
        <v>WMT</v>
      </c>
      <c r="G78" t="s">
        <v>81</v>
      </c>
      <c r="H78" s="15"/>
      <c r="I78" s="16">
        <f t="array" ref="I78">(SUM(IF(I3:I37-I$65&lt;0,(I3:I37-I$65)^4,0))/(COUNT(I3:I37)-1))^(1/4)</f>
        <v>0.13252964482265386</v>
      </c>
      <c r="J78" s="16">
        <f t="array" ref="J78">(SUM(IF(J3:J37-J$65&lt;0,(J3:J37-J$65)^4,0))/(COUNT(J3:J37)-1))^(1/4)</f>
        <v>9.1907861475364838E-2</v>
      </c>
      <c r="K78" s="16">
        <f t="array" ref="K78">(SUM(IF(K3:K37-K$65&lt;0,(K3:K37-K$65)^4,0))/(COUNT(K3:K37)-1))^(1/4)</f>
        <v>0.14470457608399551</v>
      </c>
      <c r="L78" s="16">
        <f t="array" ref="L78">(SUM(IF(L3:L37-L$65&lt;0,(L3:L37-L$65)^4,0))/(COUNT(L3:L37)-1))^(1/4)</f>
        <v>7.6437539713841249E-2</v>
      </c>
      <c r="M78" s="16">
        <f t="array" ref="M78">(SUM(IF(M3:M37-M$65&lt;0,(M3:M37-M$65)^4,0))/(COUNT(M3:M37)-1))^(1/4)</f>
        <v>0.16489828333785048</v>
      </c>
      <c r="N78" s="16">
        <f t="array" ref="N78">(SUM(IF(N3:N37-N$65&lt;0,(N3:N37-N$65)^4,0))/(COUNT(N3:N37)-1))^(1/4)</f>
        <v>0.1073492036124068</v>
      </c>
      <c r="O78" s="16">
        <f t="array" ref="O78">(SUM(IF(O3:O37-O$65&lt;0,(O3:O37-O$65)^4,0))/(COUNT(O3:O37)-1))^(1/4)</f>
        <v>0.10345745676781541</v>
      </c>
      <c r="P78" s="16">
        <f t="array" ref="P78">(SUM(IF(P3:P37-P$65&lt;0,(P3:P37-P$65)^4,0))/(COUNT(P3:P37)-1))^(1/4)</f>
        <v>0.15323978165576718</v>
      </c>
      <c r="Q78" s="16">
        <f t="array" ref="Q78">(SUM(IF(Q3:Q37-Q$65&lt;0,(Q3:Q37-Q$65)^4,0))/(COUNT(Q3:Q37)-1))^(1/4)</f>
        <v>0.11362814600070784</v>
      </c>
      <c r="R78" s="16">
        <f t="array" ref="R78">(SUM(IF(R3:R37-R$65&lt;0,(R3:R37-R$65)^4,0))/(COUNT(R3:R37)-1))^(1/4)</f>
        <v>0.11951924210937165</v>
      </c>
      <c r="S78" s="16">
        <f t="array" ref="S78">(SUM(IF(S3:S37-S$65&lt;0,(S3:S37-S$65)^4,0))/(COUNT(S3:S37)-1))^(1/4)</f>
        <v>0.11479904196539997</v>
      </c>
      <c r="T78" s="16">
        <f t="array" ref="T78">(SUM(IF(T3:T37-T$65&lt;0,(T3:T37-T$65)^4,0))/(COUNT(T3:T37)-1))^(1/4)</f>
        <v>0.12425039818895653</v>
      </c>
      <c r="U78" s="16">
        <f t="array" ref="U78">(SUM(IF(U3:U37-U$65&lt;0,(U3:U37-U$65)^4,0))/(COUNT(U3:U37)-1))^(1/4)</f>
        <v>9.8446802162966196E-2</v>
      </c>
    </row>
    <row r="80" spans="1:24" x14ac:dyDescent="0.3">
      <c r="A80">
        <f t="shared" si="9"/>
        <v>30.101757874748177</v>
      </c>
      <c r="B80" t="str">
        <f t="shared" si="1"/>
        <v>JPM</v>
      </c>
      <c r="C80">
        <f t="shared" si="5"/>
        <v>-87.672288960252814</v>
      </c>
      <c r="D80" t="str">
        <f t="shared" si="3"/>
        <v>BAC</v>
      </c>
      <c r="G80" t="s">
        <v>82</v>
      </c>
      <c r="H80" s="15"/>
      <c r="I80">
        <f>I69/I65</f>
        <v>3.6501663013363244</v>
      </c>
      <c r="J80">
        <f t="shared" ref="J80:U80" si="10">J69/J65</f>
        <v>15.037976791530667</v>
      </c>
      <c r="K80">
        <f t="shared" si="10"/>
        <v>-4.3074184274762368</v>
      </c>
      <c r="L80">
        <f t="shared" si="10"/>
        <v>4.3339308676137138</v>
      </c>
      <c r="M80">
        <f t="shared" si="10"/>
        <v>-87.672288960252814</v>
      </c>
      <c r="N80">
        <f t="shared" si="10"/>
        <v>10.599920904131318</v>
      </c>
      <c r="O80">
        <f t="shared" si="10"/>
        <v>3.05018036905589</v>
      </c>
      <c r="P80">
        <f t="shared" si="10"/>
        <v>30.101757874748177</v>
      </c>
      <c r="Q80">
        <f t="shared" si="10"/>
        <v>7.0276425033061347</v>
      </c>
      <c r="R80">
        <f t="shared" si="10"/>
        <v>16.695528453281774</v>
      </c>
      <c r="S80">
        <f t="shared" si="10"/>
        <v>-9.8332084863050717</v>
      </c>
      <c r="T80">
        <f t="shared" si="10"/>
        <v>5.4629497168087857</v>
      </c>
      <c r="U80">
        <f t="shared" si="10"/>
        <v>7.2911475191161372</v>
      </c>
    </row>
    <row r="81" spans="1:22" x14ac:dyDescent="0.3">
      <c r="A81">
        <f t="shared" si="9"/>
        <v>24.869006388571965</v>
      </c>
      <c r="B81" t="str">
        <f t="shared" si="1"/>
        <v>JPM</v>
      </c>
      <c r="C81">
        <f t="shared" si="5"/>
        <v>-70.700082924841951</v>
      </c>
      <c r="D81" t="str">
        <f t="shared" si="3"/>
        <v>BAC</v>
      </c>
      <c r="G81" t="s">
        <v>83</v>
      </c>
      <c r="H81" s="15"/>
      <c r="I81">
        <f>I75/I65</f>
        <v>2.8751032294777286</v>
      </c>
      <c r="J81">
        <f t="shared" ref="J81:U81" si="11">J75/J65</f>
        <v>11.555762669401211</v>
      </c>
      <c r="K81">
        <f t="shared" si="11"/>
        <v>-3.5143833770070247</v>
      </c>
      <c r="L81">
        <f t="shared" si="11"/>
        <v>3.2549087729515951</v>
      </c>
      <c r="M81">
        <f t="shared" si="11"/>
        <v>-70.700082924841951</v>
      </c>
      <c r="N81">
        <f t="shared" si="11"/>
        <v>7.3869287665640897</v>
      </c>
      <c r="O81">
        <f t="shared" si="11"/>
        <v>2.3518358106637032</v>
      </c>
      <c r="P81">
        <f t="shared" si="11"/>
        <v>24.869006388571965</v>
      </c>
      <c r="Q81">
        <f t="shared" si="11"/>
        <v>5.586839205789583</v>
      </c>
      <c r="R81">
        <f t="shared" si="11"/>
        <v>14.805845252783026</v>
      </c>
      <c r="S81" s="40">
        <f t="shared" si="11"/>
        <v>-7.8985045237162881</v>
      </c>
      <c r="T81">
        <f t="shared" si="11"/>
        <v>4.3220279027290038</v>
      </c>
      <c r="U81">
        <f t="shared" si="11"/>
        <v>5.9303443406147442</v>
      </c>
    </row>
    <row r="83" spans="1:22" x14ac:dyDescent="0.3">
      <c r="F83" s="30" t="s">
        <v>84</v>
      </c>
      <c r="G83" s="28"/>
    </row>
    <row r="84" spans="1:22" x14ac:dyDescent="0.3">
      <c r="A84">
        <f t="shared" ref="A84:A85" si="12">MAX(I84:Y84)</f>
        <v>-5.3225562523971322E-2</v>
      </c>
      <c r="B84" t="str">
        <f t="shared" ref="B84:B85" si="13">INDEX(I$1:Y$1,MATCH(A84,I84:Y84,0))</f>
        <v>WMT</v>
      </c>
      <c r="C84">
        <f t="shared" ref="C84:C85" si="14">MIN(I84:Y84)</f>
        <v>-0.18736676019239512</v>
      </c>
      <c r="D84" t="str">
        <f t="shared" ref="D84:D85" si="15">INDEX(I$1:Y$1,MATCH(C84,I84:Y84,0))</f>
        <v>AAPL</v>
      </c>
      <c r="G84" s="25">
        <v>0.05</v>
      </c>
      <c r="H84" s="21"/>
      <c r="I84" s="31">
        <f>PERCENTILE(I$3:I$37,$G$84)</f>
        <v>-0.18736676019239512</v>
      </c>
      <c r="J84" s="17">
        <f t="shared" ref="J84:U84" si="16">PERCENTILE(J$3:J$37,$G$84)</f>
        <v>-8.5798247907987804E-2</v>
      </c>
      <c r="K84" s="31">
        <f>PERCENTILE(K$3:K$37,$G$84)</f>
        <v>-0.1707162808852038</v>
      </c>
      <c r="L84" s="34">
        <f t="shared" si="16"/>
        <v>-5.3225562523971322E-2</v>
      </c>
      <c r="M84" s="17">
        <f t="shared" si="16"/>
        <v>-0.12834838421398348</v>
      </c>
      <c r="N84" s="17">
        <f t="shared" si="16"/>
        <v>-0.10495266328785977</v>
      </c>
      <c r="O84" s="17">
        <f t="shared" si="16"/>
        <v>-0.12743420848580123</v>
      </c>
      <c r="P84" s="17">
        <f t="shared" si="16"/>
        <v>-0.10185179484075377</v>
      </c>
      <c r="Q84" s="17">
        <f t="shared" si="16"/>
        <v>-0.11683485663815478</v>
      </c>
      <c r="R84" s="34">
        <f t="shared" si="16"/>
        <v>-7.5983114339419594E-2</v>
      </c>
      <c r="S84" s="31">
        <f t="shared" si="16"/>
        <v>-0.17955494707119143</v>
      </c>
      <c r="T84" s="17">
        <f t="shared" si="16"/>
        <v>-0.12298197642680257</v>
      </c>
      <c r="U84" s="17">
        <f t="shared" si="16"/>
        <v>-7.730679597667553E-2</v>
      </c>
      <c r="V84" s="17"/>
    </row>
    <row r="85" spans="1:22" x14ac:dyDescent="0.3">
      <c r="A85">
        <f t="shared" si="12"/>
        <v>-5.6253644868225226E-2</v>
      </c>
      <c r="B85" t="str">
        <f t="shared" si="13"/>
        <v>WMT</v>
      </c>
      <c r="C85">
        <f t="shared" si="14"/>
        <v>-0.19435103969777379</v>
      </c>
      <c r="D85" t="str">
        <f t="shared" si="15"/>
        <v>AAPL</v>
      </c>
      <c r="G85" s="25">
        <v>0.03</v>
      </c>
      <c r="H85" s="21"/>
      <c r="I85" s="31">
        <f>PERCENTILE(I$3:I$37,$G$85)</f>
        <v>-0.19435103969777379</v>
      </c>
      <c r="J85" s="17">
        <f t="shared" ref="J85:U85" si="17">PERCENTILE(J$3:J$37,$G$85)</f>
        <v>-8.7421045792161492E-2</v>
      </c>
      <c r="K85" s="31">
        <f t="shared" si="17"/>
        <v>-0.17399137509336854</v>
      </c>
      <c r="L85" s="34">
        <f t="shared" si="17"/>
        <v>-5.6253644868225226E-2</v>
      </c>
      <c r="M85" s="17">
        <f t="shared" si="17"/>
        <v>-0.13386975052336211</v>
      </c>
      <c r="N85" s="17">
        <f t="shared" si="17"/>
        <v>-0.16202323846603417</v>
      </c>
      <c r="O85" s="17">
        <f t="shared" si="17"/>
        <v>-0.14070436521308485</v>
      </c>
      <c r="P85" s="17">
        <f t="shared" si="17"/>
        <v>-0.12180627084584691</v>
      </c>
      <c r="Q85" s="17">
        <f t="shared" si="17"/>
        <v>-0.13943916231737677</v>
      </c>
      <c r="R85" s="34">
        <f t="shared" si="17"/>
        <v>-8.816772857703313E-2</v>
      </c>
      <c r="S85" s="31">
        <f t="shared" si="17"/>
        <v>-0.18323899593397486</v>
      </c>
      <c r="T85" s="17">
        <f t="shared" si="17"/>
        <v>-0.14770001234506575</v>
      </c>
      <c r="U85" s="17">
        <f t="shared" si="17"/>
        <v>-0.10506313534193203</v>
      </c>
    </row>
    <row r="87" spans="1:22" x14ac:dyDescent="0.3">
      <c r="F87" s="30" t="s">
        <v>85</v>
      </c>
      <c r="G87" s="28"/>
    </row>
    <row r="88" spans="1:22" x14ac:dyDescent="0.3">
      <c r="G88" s="25">
        <v>0.05</v>
      </c>
      <c r="H88" s="21"/>
      <c r="I88" s="17">
        <f>PERCENTILE(I$3:I$37,I89)</f>
        <v>5.0000187366760186E-2</v>
      </c>
      <c r="J88" s="18">
        <f>PERCENTILE(J$3:J$37,J89)</f>
        <v>4.9999999981379613E-2</v>
      </c>
      <c r="K88" s="18">
        <f t="shared" ref="K88:U88" si="18">PERCENTILE(K$3:K$37,K89)</f>
        <v>4.9999939485314934E-2</v>
      </c>
      <c r="L88" s="18">
        <f t="shared" si="18"/>
        <v>4.9999999999999628E-2</v>
      </c>
      <c r="M88" s="18">
        <f t="shared" si="18"/>
        <v>5.0000000000001509E-2</v>
      </c>
      <c r="N88" s="18">
        <f t="shared" si="18"/>
        <v>5.0000100262595416E-2</v>
      </c>
      <c r="O88" s="18">
        <f t="shared" si="18"/>
        <v>5.0000124183217871E-2</v>
      </c>
      <c r="P88" s="18">
        <f t="shared" si="18"/>
        <v>4.9999999998831729E-2</v>
      </c>
      <c r="Q88" s="18">
        <f t="shared" si="18"/>
        <v>5.0000000009172867E-2</v>
      </c>
      <c r="R88" s="18">
        <f t="shared" si="18"/>
        <v>4.9999985761824739E-2</v>
      </c>
      <c r="S88" s="18">
        <f>PERCENTILE(S$3:S$37,S89)</f>
        <v>5.0000000035711201E-2</v>
      </c>
      <c r="T88" s="17">
        <f>PERCENTILE(T$3:T$37,T89)</f>
        <v>4.9999999998959564E-2</v>
      </c>
      <c r="U88" s="18">
        <f t="shared" si="18"/>
        <v>5.0000000002885375E-2</v>
      </c>
    </row>
    <row r="89" spans="1:22" x14ac:dyDescent="0.3">
      <c r="I89" s="33">
        <v>0.5335895475306035</v>
      </c>
      <c r="J89">
        <v>0.75811361922320586</v>
      </c>
      <c r="K89" s="32">
        <v>0.76816476185196225</v>
      </c>
      <c r="L89">
        <v>0.76627612287135494</v>
      </c>
      <c r="M89">
        <v>0.6500805955056943</v>
      </c>
      <c r="N89">
        <v>0.7421156782044841</v>
      </c>
      <c r="O89" s="33">
        <v>0.51541512198232142</v>
      </c>
      <c r="P89">
        <v>0.71952954729414631</v>
      </c>
      <c r="Q89">
        <v>0.70029360053582224</v>
      </c>
      <c r="R89" s="32">
        <v>0.83850596474065497</v>
      </c>
      <c r="S89">
        <v>0.73173722748396142</v>
      </c>
      <c r="T89" s="19">
        <v>0.69017963709135033</v>
      </c>
      <c r="U89" s="32">
        <v>0.80659382215932363</v>
      </c>
    </row>
    <row r="91" spans="1:22" x14ac:dyDescent="0.3">
      <c r="R91" s="17"/>
      <c r="T91" s="17"/>
    </row>
    <row r="92" spans="1:22" ht="15" thickBot="1" x14ac:dyDescent="0.35"/>
    <row r="93" spans="1:22" ht="14.4" customHeight="1" x14ac:dyDescent="0.3">
      <c r="I93" s="198" t="s">
        <v>86</v>
      </c>
      <c r="J93" s="199"/>
      <c r="K93" s="199"/>
      <c r="L93" s="199"/>
      <c r="M93" s="199"/>
      <c r="N93" s="199"/>
      <c r="O93" s="199"/>
      <c r="P93" s="199"/>
      <c r="Q93" s="199"/>
      <c r="R93" s="199"/>
      <c r="S93" s="199"/>
      <c r="T93" s="199"/>
      <c r="U93" s="200"/>
    </row>
    <row r="94" spans="1:22" x14ac:dyDescent="0.3">
      <c r="I94" s="201"/>
      <c r="J94" s="202"/>
      <c r="K94" s="202"/>
      <c r="L94" s="202"/>
      <c r="M94" s="202"/>
      <c r="N94" s="202"/>
      <c r="O94" s="202"/>
      <c r="P94" s="202"/>
      <c r="Q94" s="202"/>
      <c r="R94" s="202"/>
      <c r="S94" s="202"/>
      <c r="T94" s="202"/>
      <c r="U94" s="203"/>
    </row>
    <row r="95" spans="1:22" x14ac:dyDescent="0.3">
      <c r="I95" s="201"/>
      <c r="J95" s="202"/>
      <c r="K95" s="202"/>
      <c r="L95" s="202"/>
      <c r="M95" s="202"/>
      <c r="N95" s="202"/>
      <c r="O95" s="202"/>
      <c r="P95" s="202"/>
      <c r="Q95" s="202"/>
      <c r="R95" s="202"/>
      <c r="S95" s="202"/>
      <c r="T95" s="202"/>
      <c r="U95" s="203"/>
    </row>
    <row r="96" spans="1:22" ht="15" thickBot="1" x14ac:dyDescent="0.35">
      <c r="I96" s="204"/>
      <c r="J96" s="205"/>
      <c r="K96" s="205"/>
      <c r="L96" s="205"/>
      <c r="M96" s="205"/>
      <c r="N96" s="205"/>
      <c r="O96" s="205"/>
      <c r="P96" s="205"/>
      <c r="Q96" s="205"/>
      <c r="R96" s="205"/>
      <c r="S96" s="205"/>
      <c r="T96" s="205"/>
      <c r="U96" s="206"/>
    </row>
  </sheetData>
  <mergeCells count="1">
    <mergeCell ref="I93:U96"/>
  </mergeCells>
  <pageMargins left="0.7" right="0.7" top="0.75" bottom="0.75" header="0.3" footer="0.3"/>
  <pageSetup paperSize="9" orientation="portrait" r:id="rId1"/>
  <ignoredErrors>
    <ignoredError sqref="I66:U66 I65:U65 I69:U69 I70:U70 I71:U71 I75:U78 I72:U72" formulaRange="1"/>
    <ignoredError sqref="C65" formula="1"/>
  </ignoredErrors>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15A78-281D-4F7E-919B-8ED0432824EA}">
  <dimension ref="A1:CO37"/>
  <sheetViews>
    <sheetView workbookViewId="0"/>
  </sheetViews>
  <sheetFormatPr defaultRowHeight="14.4" outlineLevelCol="1" x14ac:dyDescent="0.3"/>
  <cols>
    <col min="1" max="13" width="9.33203125" bestFit="1" customWidth="1"/>
    <col min="15" max="15" width="9.33203125" bestFit="1" customWidth="1"/>
    <col min="17" max="17" width="10.6640625" bestFit="1" customWidth="1"/>
    <col min="46" max="46" width="14.44140625" bestFit="1" customWidth="1"/>
    <col min="47" max="47" width="14.44140625" customWidth="1"/>
    <col min="48" max="48" width="17.88671875" customWidth="1"/>
    <col min="61" max="61" width="11.6640625" bestFit="1" customWidth="1"/>
    <col min="63" max="63" width="9.109375" customWidth="1" outlineLevel="1"/>
    <col min="64" max="76" width="10.5546875" customWidth="1" outlineLevel="1"/>
    <col min="77" max="77" width="11.33203125" bestFit="1" customWidth="1"/>
    <col min="78" max="78" width="10.5546875" customWidth="1"/>
    <col min="79" max="92" width="8.88671875" customWidth="1" outlineLevel="1"/>
    <col min="93" max="93" width="11.33203125" bestFit="1" customWidth="1"/>
  </cols>
  <sheetData>
    <row r="1" spans="1:93" x14ac:dyDescent="0.3">
      <c r="A1" s="56" t="s">
        <v>10</v>
      </c>
      <c r="B1" s="56" t="s">
        <v>13</v>
      </c>
      <c r="C1" s="56" t="s">
        <v>16</v>
      </c>
      <c r="D1" s="56" t="s">
        <v>19</v>
      </c>
      <c r="E1" s="56" t="s">
        <v>22</v>
      </c>
      <c r="F1" s="56" t="s">
        <v>24</v>
      </c>
      <c r="G1" s="56" t="s">
        <v>26</v>
      </c>
      <c r="H1" s="56" t="s">
        <v>28</v>
      </c>
      <c r="I1" s="56" t="s">
        <v>30</v>
      </c>
      <c r="J1" s="56" t="s">
        <v>32</v>
      </c>
      <c r="K1" s="56" t="s">
        <v>34</v>
      </c>
      <c r="L1" s="56" t="s">
        <v>36</v>
      </c>
      <c r="M1" s="56" t="s">
        <v>39</v>
      </c>
      <c r="Q1" t="s">
        <v>87</v>
      </c>
      <c r="R1" s="56" t="s">
        <v>10</v>
      </c>
      <c r="S1" s="56" t="s">
        <v>13</v>
      </c>
      <c r="T1" s="56" t="s">
        <v>16</v>
      </c>
      <c r="U1" s="56" t="s">
        <v>19</v>
      </c>
      <c r="V1" s="56" t="s">
        <v>22</v>
      </c>
      <c r="W1" s="56" t="s">
        <v>24</v>
      </c>
      <c r="X1" s="56" t="s">
        <v>26</v>
      </c>
      <c r="Y1" s="56" t="s">
        <v>28</v>
      </c>
      <c r="Z1" s="56" t="s">
        <v>30</v>
      </c>
      <c r="AA1" s="56" t="s">
        <v>32</v>
      </c>
      <c r="AB1" s="56" t="s">
        <v>34</v>
      </c>
      <c r="AC1" s="56" t="s">
        <v>36</v>
      </c>
      <c r="AD1" s="56" t="s">
        <v>39</v>
      </c>
      <c r="AG1" s="56" t="s">
        <v>10</v>
      </c>
      <c r="AH1" s="56" t="s">
        <v>13</v>
      </c>
      <c r="AI1" s="56" t="s">
        <v>16</v>
      </c>
      <c r="AJ1" s="56" t="s">
        <v>19</v>
      </c>
      <c r="AK1" s="56" t="s">
        <v>22</v>
      </c>
      <c r="AL1" s="56" t="s">
        <v>24</v>
      </c>
      <c r="AM1" s="56" t="s">
        <v>26</v>
      </c>
      <c r="AN1" s="56" t="s">
        <v>28</v>
      </c>
      <c r="AO1" s="56" t="s">
        <v>30</v>
      </c>
      <c r="AP1" s="56" t="s">
        <v>32</v>
      </c>
      <c r="AQ1" s="56" t="s">
        <v>34</v>
      </c>
      <c r="AR1" s="56" t="s">
        <v>36</v>
      </c>
      <c r="AS1" s="56" t="s">
        <v>39</v>
      </c>
      <c r="AV1" s="56" t="s">
        <v>10</v>
      </c>
      <c r="AW1" s="56" t="s">
        <v>13</v>
      </c>
      <c r="AX1" s="56" t="s">
        <v>16</v>
      </c>
      <c r="AY1" s="56" t="s">
        <v>19</v>
      </c>
      <c r="AZ1" s="56" t="s">
        <v>22</v>
      </c>
      <c r="BA1" s="56" t="s">
        <v>24</v>
      </c>
      <c r="BB1" s="56" t="s">
        <v>26</v>
      </c>
      <c r="BC1" s="56" t="s">
        <v>28</v>
      </c>
      <c r="BD1" s="56" t="s">
        <v>30</v>
      </c>
      <c r="BE1" s="56" t="s">
        <v>32</v>
      </c>
      <c r="BF1" s="56" t="s">
        <v>34</v>
      </c>
      <c r="BG1" s="56" t="s">
        <v>36</v>
      </c>
      <c r="BH1" s="56" t="s">
        <v>39</v>
      </c>
      <c r="BL1" s="57" t="s">
        <v>10</v>
      </c>
      <c r="BM1" s="57" t="s">
        <v>13</v>
      </c>
      <c r="BN1" s="57" t="s">
        <v>16</v>
      </c>
      <c r="BO1" s="57" t="s">
        <v>19</v>
      </c>
      <c r="BP1" s="57" t="s">
        <v>22</v>
      </c>
      <c r="BQ1" s="57" t="s">
        <v>24</v>
      </c>
      <c r="BR1" s="57" t="s">
        <v>26</v>
      </c>
      <c r="BS1" s="57" t="s">
        <v>28</v>
      </c>
      <c r="BT1" s="57" t="s">
        <v>30</v>
      </c>
      <c r="BU1" s="57" t="s">
        <v>32</v>
      </c>
      <c r="BV1" s="57" t="s">
        <v>34</v>
      </c>
      <c r="BW1" s="57" t="s">
        <v>36</v>
      </c>
      <c r="BX1" s="57" t="s">
        <v>39</v>
      </c>
      <c r="CA1" s="47"/>
      <c r="CB1" s="57" t="s">
        <v>10</v>
      </c>
      <c r="CC1" s="57" t="s">
        <v>13</v>
      </c>
      <c r="CD1" s="57" t="s">
        <v>16</v>
      </c>
      <c r="CE1" s="57" t="s">
        <v>19</v>
      </c>
      <c r="CF1" s="57" t="s">
        <v>22</v>
      </c>
      <c r="CG1" s="57" t="s">
        <v>24</v>
      </c>
      <c r="CH1" s="57" t="s">
        <v>26</v>
      </c>
      <c r="CI1" s="57" t="s">
        <v>28</v>
      </c>
      <c r="CJ1" s="57" t="s">
        <v>30</v>
      </c>
      <c r="CK1" s="57" t="s">
        <v>32</v>
      </c>
      <c r="CL1" s="57" t="s">
        <v>34</v>
      </c>
      <c r="CM1" s="57" t="s">
        <v>36</v>
      </c>
      <c r="CN1" s="57" t="s">
        <v>39</v>
      </c>
    </row>
    <row r="2" spans="1:93" ht="14.4" customHeight="1" x14ac:dyDescent="0.3">
      <c r="A2" s="22"/>
      <c r="B2" s="22"/>
      <c r="C2" s="22"/>
      <c r="D2" s="22"/>
      <c r="E2" s="22"/>
      <c r="F2" s="22"/>
      <c r="G2" s="22"/>
      <c r="H2" s="22"/>
      <c r="I2" s="22"/>
      <c r="J2" s="22"/>
      <c r="K2" s="22"/>
      <c r="L2" s="22"/>
      <c r="M2" s="22"/>
      <c r="AG2" s="207" t="s">
        <v>88</v>
      </c>
      <c r="AH2" s="207"/>
      <c r="AI2" s="207"/>
      <c r="AJ2" s="207"/>
      <c r="AK2" s="207"/>
      <c r="AL2" s="207"/>
      <c r="AM2" s="207"/>
      <c r="AN2" s="207"/>
      <c r="AO2" s="207"/>
      <c r="AP2" s="207"/>
      <c r="AQ2" s="207"/>
      <c r="AR2" s="207"/>
      <c r="AS2" s="207"/>
      <c r="AV2" s="207" t="s">
        <v>89</v>
      </c>
      <c r="AW2" s="207"/>
      <c r="AX2" s="207"/>
      <c r="AY2" s="207"/>
      <c r="AZ2" s="207"/>
      <c r="BA2" s="207"/>
      <c r="BB2" s="207"/>
      <c r="BC2" s="207"/>
      <c r="BD2" s="207"/>
      <c r="BE2" s="207"/>
      <c r="BF2" s="207"/>
      <c r="BG2" s="207"/>
      <c r="BH2" s="207"/>
      <c r="BL2" s="207" t="s">
        <v>90</v>
      </c>
      <c r="BM2" s="207"/>
      <c r="BN2" s="207"/>
      <c r="BO2" s="207"/>
      <c r="BP2" s="207"/>
      <c r="BQ2" s="207"/>
      <c r="BR2" s="207"/>
      <c r="BS2" s="207"/>
      <c r="BT2" s="207"/>
      <c r="BU2" s="207"/>
      <c r="BV2" s="207"/>
      <c r="BW2" s="207"/>
      <c r="BX2" s="207"/>
      <c r="CA2" s="47"/>
      <c r="CB2" s="207" t="s">
        <v>91</v>
      </c>
      <c r="CC2" s="207"/>
      <c r="CD2" s="207"/>
      <c r="CE2" s="207"/>
      <c r="CF2" s="207"/>
      <c r="CG2" s="207"/>
      <c r="CH2" s="207"/>
      <c r="CI2" s="207"/>
      <c r="CJ2" s="207"/>
      <c r="CK2" s="207"/>
      <c r="CL2" s="207"/>
      <c r="CM2" s="207"/>
      <c r="CN2" s="207"/>
    </row>
    <row r="3" spans="1:93" x14ac:dyDescent="0.3">
      <c r="A3" s="38">
        <v>-2.6351342722165862E-2</v>
      </c>
      <c r="B3" s="38">
        <v>9.6728902170838765E-2</v>
      </c>
      <c r="C3" s="38">
        <v>4.6418453806632017E-2</v>
      </c>
      <c r="D3" s="38">
        <v>6.7930683963546609E-2</v>
      </c>
      <c r="E3" s="38">
        <v>8.3381608939051E-2</v>
      </c>
      <c r="F3" s="38">
        <v>-1.1786586530732144E-2</v>
      </c>
      <c r="G3" s="38">
        <v>0.15618271904039116</v>
      </c>
      <c r="H3" s="38">
        <v>7.9394102444440437E-2</v>
      </c>
      <c r="I3" s="38">
        <v>6.1215692242263517E-2</v>
      </c>
      <c r="J3" s="38">
        <v>4.1085463536441436E-2</v>
      </c>
      <c r="K3" s="38">
        <v>7.4441936743615727E-3</v>
      </c>
      <c r="L3" s="38">
        <v>-2.8691592065499111E-2</v>
      </c>
      <c r="M3" s="38">
        <v>4.5740050444141186E-2</v>
      </c>
      <c r="O3" s="39">
        <f>MAX(A3:M37)</f>
        <v>0.21832052310349251</v>
      </c>
      <c r="P3" t="s">
        <v>61</v>
      </c>
      <c r="Q3">
        <v>-1</v>
      </c>
      <c r="R3" cm="1">
        <f t="array" ref="R3:R14">FREQUENCY(A3:A37,$Q$3:$Q$13)</f>
        <v>0</v>
      </c>
      <c r="S3" cm="1">
        <f t="array" ref="S3:S14">FREQUENCY(B3:B37,$Q$3:$Q$13)</f>
        <v>0</v>
      </c>
      <c r="T3" cm="1">
        <f t="array" ref="T3:T14">FREQUENCY(C3:C37,$Q$3:$Q$13)</f>
        <v>0</v>
      </c>
      <c r="U3" cm="1">
        <f t="array" ref="U3:U14">FREQUENCY(D3:D37,$Q$3:$Q$13)</f>
        <v>0</v>
      </c>
      <c r="V3" cm="1">
        <f t="array" ref="V3:V14">FREQUENCY(E3:E37,$Q$3:$Q$13)</f>
        <v>0</v>
      </c>
      <c r="W3" cm="1">
        <f t="array" ref="W3:W14">FREQUENCY(F3:F37,$Q$3:$Q$13)</f>
        <v>0</v>
      </c>
      <c r="X3" cm="1">
        <f t="array" ref="X3:X14">FREQUENCY(G3:G37,$Q$3:$Q$13)</f>
        <v>0</v>
      </c>
      <c r="Y3" cm="1">
        <f t="array" ref="Y3:Y14">FREQUENCY(H3:H37,$Q$3:$Q$13)</f>
        <v>0</v>
      </c>
      <c r="Z3" cm="1">
        <f t="array" ref="Z3:Z14">FREQUENCY(I3:I37,$Q$3:$Q$13)</f>
        <v>0</v>
      </c>
      <c r="AA3" cm="1">
        <f t="array" ref="AA3:AA14">FREQUENCY(J3:J37,$Q$3:$Q$13)</f>
        <v>0</v>
      </c>
      <c r="AB3" cm="1">
        <f t="array" ref="AB3:AB14">FREQUENCY(K3:K37,$Q$3:$Q$13)</f>
        <v>0</v>
      </c>
      <c r="AC3" cm="1">
        <f t="array" ref="AC3:AC14">FREQUENCY(L3:L37,$Q$3:$Q$13)</f>
        <v>0</v>
      </c>
      <c r="AD3" cm="1">
        <f t="array" ref="AD3:AD14">FREQUENCY(M3:M37,$Q$3:$Q$13)</f>
        <v>0</v>
      </c>
      <c r="AG3">
        <f t="shared" ref="AG3:AG13" si="0">R3/$R$15</f>
        <v>0</v>
      </c>
      <c r="AH3">
        <f t="shared" ref="AH3:AH13" si="1">S3/$R$15</f>
        <v>0</v>
      </c>
      <c r="AI3">
        <f t="shared" ref="AI3:AI13" si="2">T3/$R$15</f>
        <v>0</v>
      </c>
      <c r="AJ3">
        <f t="shared" ref="AJ3:AJ13" si="3">U3/$R$15</f>
        <v>0</v>
      </c>
      <c r="AK3">
        <f t="shared" ref="AK3:AK13" si="4">V3/$R$15</f>
        <v>0</v>
      </c>
      <c r="AL3">
        <f t="shared" ref="AL3:AL13" si="5">W3/$R$15</f>
        <v>0</v>
      </c>
      <c r="AM3">
        <f t="shared" ref="AM3:AM13" si="6">X3/$R$15</f>
        <v>0</v>
      </c>
      <c r="AN3">
        <f t="shared" ref="AN3:AN13" si="7">Y3/$R$15</f>
        <v>0</v>
      </c>
      <c r="AO3">
        <f t="shared" ref="AO3:AO13" si="8">Z3/$R$15</f>
        <v>0</v>
      </c>
      <c r="AP3">
        <f t="shared" ref="AP3:AP13" si="9">AA3/$R$15</f>
        <v>0</v>
      </c>
      <c r="AQ3">
        <f t="shared" ref="AQ3:AQ13" si="10">AB3/$R$15</f>
        <v>0</v>
      </c>
      <c r="AR3">
        <f t="shared" ref="AR3:AR13" si="11">AC3/$R$15</f>
        <v>0</v>
      </c>
      <c r="AS3">
        <f t="shared" ref="AS3:AS13" si="12">AD3/$R$15</f>
        <v>0</v>
      </c>
      <c r="AV3">
        <f t="shared" ref="AV3:BH3" si="13">AG3</f>
        <v>0</v>
      </c>
      <c r="AW3">
        <f t="shared" si="13"/>
        <v>0</v>
      </c>
      <c r="AX3">
        <f t="shared" si="13"/>
        <v>0</v>
      </c>
      <c r="AY3">
        <f t="shared" si="13"/>
        <v>0</v>
      </c>
      <c r="AZ3">
        <f t="shared" si="13"/>
        <v>0</v>
      </c>
      <c r="BA3">
        <f t="shared" si="13"/>
        <v>0</v>
      </c>
      <c r="BB3">
        <f t="shared" si="13"/>
        <v>0</v>
      </c>
      <c r="BC3">
        <f t="shared" si="13"/>
        <v>0</v>
      </c>
      <c r="BD3">
        <f t="shared" si="13"/>
        <v>0</v>
      </c>
      <c r="BE3">
        <f t="shared" si="13"/>
        <v>0</v>
      </c>
      <c r="BF3">
        <f t="shared" si="13"/>
        <v>0</v>
      </c>
      <c r="BG3">
        <f t="shared" si="13"/>
        <v>0</v>
      </c>
      <c r="BH3">
        <f t="shared" si="13"/>
        <v>0</v>
      </c>
      <c r="BL3" s="47">
        <f t="shared" ref="BL3:BX3" si="14">AV3</f>
        <v>0</v>
      </c>
      <c r="BM3" s="47">
        <f t="shared" si="14"/>
        <v>0</v>
      </c>
      <c r="BN3" s="47">
        <f t="shared" si="14"/>
        <v>0</v>
      </c>
      <c r="BO3" s="47">
        <f t="shared" si="14"/>
        <v>0</v>
      </c>
      <c r="BP3" s="47">
        <f t="shared" si="14"/>
        <v>0</v>
      </c>
      <c r="BQ3" s="47">
        <f t="shared" si="14"/>
        <v>0</v>
      </c>
      <c r="BR3" s="47">
        <f t="shared" si="14"/>
        <v>0</v>
      </c>
      <c r="BS3" s="47">
        <f t="shared" si="14"/>
        <v>0</v>
      </c>
      <c r="BT3" s="47">
        <f t="shared" si="14"/>
        <v>0</v>
      </c>
      <c r="BU3" s="47">
        <f t="shared" si="14"/>
        <v>0</v>
      </c>
      <c r="BV3" s="47">
        <f t="shared" si="14"/>
        <v>0</v>
      </c>
      <c r="BW3" s="47">
        <f t="shared" si="14"/>
        <v>0</v>
      </c>
      <c r="BX3" s="47">
        <f t="shared" si="14"/>
        <v>0</v>
      </c>
      <c r="CA3" s="47"/>
      <c r="CB3" s="47">
        <v>0</v>
      </c>
      <c r="CC3" s="47">
        <v>0</v>
      </c>
      <c r="CD3" s="47">
        <v>0</v>
      </c>
      <c r="CE3" s="47">
        <v>0</v>
      </c>
      <c r="CF3" s="47">
        <v>0</v>
      </c>
      <c r="CG3" s="47">
        <v>0</v>
      </c>
      <c r="CH3" s="47">
        <v>0</v>
      </c>
      <c r="CI3" s="47">
        <v>0</v>
      </c>
      <c r="CJ3" s="47">
        <v>0</v>
      </c>
      <c r="CK3" s="47">
        <v>0</v>
      </c>
      <c r="CL3" s="47">
        <v>0</v>
      </c>
      <c r="CM3" s="47">
        <v>0</v>
      </c>
      <c r="CN3" s="47">
        <v>0</v>
      </c>
    </row>
    <row r="4" spans="1:93" x14ac:dyDescent="0.3">
      <c r="A4" s="38">
        <v>4.2132376505365443E-2</v>
      </c>
      <c r="B4" s="38">
        <v>-7.5110515428144037E-2</v>
      </c>
      <c r="C4" s="38">
        <v>-0.16927138638160172</v>
      </c>
      <c r="D4" s="38">
        <v>-0.1693656151375342</v>
      </c>
      <c r="E4" s="38">
        <v>-3.1887665786489279E-2</v>
      </c>
      <c r="F4" s="38">
        <v>-7.4379508704578254E-2</v>
      </c>
      <c r="G4" s="38">
        <v>7.178514595639568E-2</v>
      </c>
      <c r="H4" s="38">
        <v>-2.987632504366142E-2</v>
      </c>
      <c r="I4" s="38">
        <v>-0.10686236883849803</v>
      </c>
      <c r="J4" s="38">
        <v>-8.8526099584021758E-2</v>
      </c>
      <c r="K4" s="38">
        <v>-4.6699918531618338E-3</v>
      </c>
      <c r="L4" s="38">
        <v>3.0310802029959363E-3</v>
      </c>
      <c r="M4" s="38">
        <v>-5.2491752845566793E-2</v>
      </c>
      <c r="Q4">
        <v>-0.8</v>
      </c>
      <c r="R4">
        <v>0</v>
      </c>
      <c r="S4">
        <v>0</v>
      </c>
      <c r="T4">
        <v>0</v>
      </c>
      <c r="U4">
        <v>0</v>
      </c>
      <c r="V4">
        <v>0</v>
      </c>
      <c r="W4">
        <v>0</v>
      </c>
      <c r="X4">
        <v>0</v>
      </c>
      <c r="Y4">
        <v>0</v>
      </c>
      <c r="Z4">
        <v>0</v>
      </c>
      <c r="AA4">
        <v>0</v>
      </c>
      <c r="AB4">
        <v>0</v>
      </c>
      <c r="AC4">
        <v>0</v>
      </c>
      <c r="AD4">
        <v>0</v>
      </c>
      <c r="AG4">
        <f t="shared" si="0"/>
        <v>0</v>
      </c>
      <c r="AH4">
        <f t="shared" si="1"/>
        <v>0</v>
      </c>
      <c r="AI4">
        <f t="shared" si="2"/>
        <v>0</v>
      </c>
      <c r="AJ4">
        <f t="shared" si="3"/>
        <v>0</v>
      </c>
      <c r="AK4">
        <f t="shared" si="4"/>
        <v>0</v>
      </c>
      <c r="AL4">
        <f t="shared" si="5"/>
        <v>0</v>
      </c>
      <c r="AM4">
        <f t="shared" si="6"/>
        <v>0</v>
      </c>
      <c r="AN4">
        <f t="shared" si="7"/>
        <v>0</v>
      </c>
      <c r="AO4">
        <f t="shared" si="8"/>
        <v>0</v>
      </c>
      <c r="AP4">
        <f t="shared" si="9"/>
        <v>0</v>
      </c>
      <c r="AQ4">
        <f t="shared" si="10"/>
        <v>0</v>
      </c>
      <c r="AR4">
        <f t="shared" si="11"/>
        <v>0</v>
      </c>
      <c r="AS4">
        <f t="shared" si="12"/>
        <v>0</v>
      </c>
      <c r="AV4">
        <f t="shared" ref="AV4:AV13" si="15">AV3+AG4</f>
        <v>0</v>
      </c>
      <c r="AW4">
        <f t="shared" ref="AW4:AW13" si="16">AW3+AH4</f>
        <v>0</v>
      </c>
      <c r="AX4">
        <f t="shared" ref="AX4:AX13" si="17">AX3+AI4</f>
        <v>0</v>
      </c>
      <c r="AY4">
        <f t="shared" ref="AY4:AY13" si="18">AY3+AJ4</f>
        <v>0</v>
      </c>
      <c r="AZ4">
        <f t="shared" ref="AZ4:AZ13" si="19">AZ3+AK4</f>
        <v>0</v>
      </c>
      <c r="BA4">
        <f t="shared" ref="BA4:BA13" si="20">BA3+AL4</f>
        <v>0</v>
      </c>
      <c r="BB4">
        <f t="shared" ref="BB4:BB13" si="21">BB3+AM4</f>
        <v>0</v>
      </c>
      <c r="BC4">
        <f t="shared" ref="BC4:BC13" si="22">BC3+AN4</f>
        <v>0</v>
      </c>
      <c r="BD4">
        <f t="shared" ref="BD4:BD13" si="23">BD3+AO4</f>
        <v>0</v>
      </c>
      <c r="BE4">
        <f t="shared" ref="BE4:BE13" si="24">BE3+AP4</f>
        <v>0</v>
      </c>
      <c r="BF4">
        <f t="shared" ref="BF4:BF13" si="25">BF3+AQ4</f>
        <v>0</v>
      </c>
      <c r="BG4">
        <f t="shared" ref="BG4:BG13" si="26">BG3+AR4</f>
        <v>0</v>
      </c>
      <c r="BH4">
        <f t="shared" ref="BH4:BH13" si="27">BH3+AS4</f>
        <v>0</v>
      </c>
      <c r="BL4" s="47">
        <f t="shared" ref="BL4:BL13" si="28">BL3+AV4</f>
        <v>0</v>
      </c>
      <c r="BM4" s="47">
        <f t="shared" ref="BM4:BM13" si="29">BM3+AW4</f>
        <v>0</v>
      </c>
      <c r="BN4" s="47">
        <f t="shared" ref="BN4:BN13" si="30">BN3+AX4</f>
        <v>0</v>
      </c>
      <c r="BO4" s="47">
        <f t="shared" ref="BO4:BO13" si="31">BO3+AY4</f>
        <v>0</v>
      </c>
      <c r="BP4" s="47">
        <f t="shared" ref="BP4:BP13" si="32">BP3+AZ4</f>
        <v>0</v>
      </c>
      <c r="BQ4" s="47">
        <f t="shared" ref="BQ4:BQ13" si="33">BQ3+BA4</f>
        <v>0</v>
      </c>
      <c r="BR4" s="47">
        <f t="shared" ref="BR4:BR13" si="34">BR3+BB4</f>
        <v>0</v>
      </c>
      <c r="BS4" s="47">
        <f t="shared" ref="BS4:BS13" si="35">BS3+BC4</f>
        <v>0</v>
      </c>
      <c r="BT4" s="47">
        <f t="shared" ref="BT4:BT13" si="36">BT3+BD4</f>
        <v>0</v>
      </c>
      <c r="BU4" s="47">
        <f t="shared" ref="BU4:BU13" si="37">BU3+BE4</f>
        <v>0</v>
      </c>
      <c r="BV4" s="47">
        <f t="shared" ref="BV4:BV13" si="38">BV3+BF4</f>
        <v>0</v>
      </c>
      <c r="BW4" s="47">
        <f t="shared" ref="BW4:BW13" si="39">BW3+BG4</f>
        <v>0</v>
      </c>
      <c r="BX4" s="47">
        <f t="shared" ref="BX4:BX13" si="40">BX3+BH4</f>
        <v>0</v>
      </c>
      <c r="CA4" s="47"/>
      <c r="CB4" s="47">
        <f t="shared" ref="CB4:CB13" si="41">CB3+BL4</f>
        <v>0</v>
      </c>
      <c r="CC4" s="47">
        <f t="shared" ref="CC4:CC13" si="42">CC3+BM4</f>
        <v>0</v>
      </c>
      <c r="CD4" s="47">
        <f t="shared" ref="CD4:CD13" si="43">CD3+BN4</f>
        <v>0</v>
      </c>
      <c r="CE4" s="47">
        <f t="shared" ref="CE4:CE13" si="44">CE3+BO4</f>
        <v>0</v>
      </c>
      <c r="CF4" s="47">
        <f t="shared" ref="CF4:CF13" si="45">CF3+BP4</f>
        <v>0</v>
      </c>
      <c r="CG4" s="47">
        <f t="shared" ref="CG4:CG13" si="46">CG3+BQ4</f>
        <v>0</v>
      </c>
      <c r="CH4" s="47">
        <f t="shared" ref="CH4:CH13" si="47">CH3+BR4</f>
        <v>0</v>
      </c>
      <c r="CI4" s="47">
        <f t="shared" ref="CI4:CI13" si="48">CI3+BS4</f>
        <v>0</v>
      </c>
      <c r="CJ4" s="47">
        <f t="shared" ref="CJ4:CJ13" si="49">CJ3+BT4</f>
        <v>0</v>
      </c>
      <c r="CK4" s="47">
        <f t="shared" ref="CK4:CK13" si="50">CK3+BU4</f>
        <v>0</v>
      </c>
      <c r="CL4" s="47">
        <f t="shared" ref="CL4:CL13" si="51">CL3+BV4</f>
        <v>0</v>
      </c>
      <c r="CM4" s="47">
        <f t="shared" ref="CM4:CM13" si="52">CM3+BW4</f>
        <v>0</v>
      </c>
      <c r="CN4" s="47">
        <f t="shared" ref="CN4:CN13" si="53">CN3+BX4</f>
        <v>0</v>
      </c>
    </row>
    <row r="5" spans="1:93" x14ac:dyDescent="0.3">
      <c r="A5" s="38">
        <v>-4.871021536542286E-2</v>
      </c>
      <c r="B5" s="38">
        <v>-3.2938690153610624E-2</v>
      </c>
      <c r="C5" s="38">
        <v>-2.6682569712615636E-2</v>
      </c>
      <c r="D5" s="38">
        <v>-4.0433829435481253E-2</v>
      </c>
      <c r="E5" s="38">
        <v>-7.1423702944450385E-2</v>
      </c>
      <c r="F5" s="38">
        <v>-3.886585597044824E-2</v>
      </c>
      <c r="G5" s="38">
        <v>-8.4826608719506091E-2</v>
      </c>
      <c r="H5" s="38">
        <v>-5.0444552280060437E-2</v>
      </c>
      <c r="I5" s="38">
        <v>-3.824148466574414E-2</v>
      </c>
      <c r="J5" s="38">
        <v>-1.7654396218161179E-2</v>
      </c>
      <c r="K5" s="38">
        <v>-7.0645517127834428E-2</v>
      </c>
      <c r="L5" s="38">
        <v>1.2455121261411826E-3</v>
      </c>
      <c r="M5" s="38">
        <v>-3.6429197643606311E-2</v>
      </c>
      <c r="Q5">
        <v>-0.6</v>
      </c>
      <c r="R5">
        <v>0</v>
      </c>
      <c r="S5">
        <v>0</v>
      </c>
      <c r="T5">
        <v>0</v>
      </c>
      <c r="U5">
        <v>0</v>
      </c>
      <c r="V5">
        <v>0</v>
      </c>
      <c r="W5">
        <v>0</v>
      </c>
      <c r="X5">
        <v>0</v>
      </c>
      <c r="Y5">
        <v>0</v>
      </c>
      <c r="Z5">
        <v>0</v>
      </c>
      <c r="AA5">
        <v>0</v>
      </c>
      <c r="AB5">
        <v>0</v>
      </c>
      <c r="AC5">
        <v>0</v>
      </c>
      <c r="AD5">
        <v>0</v>
      </c>
      <c r="AG5">
        <f t="shared" si="0"/>
        <v>0</v>
      </c>
      <c r="AH5">
        <f t="shared" si="1"/>
        <v>0</v>
      </c>
      <c r="AI5">
        <f t="shared" si="2"/>
        <v>0</v>
      </c>
      <c r="AJ5">
        <f t="shared" si="3"/>
        <v>0</v>
      </c>
      <c r="AK5">
        <f t="shared" si="4"/>
        <v>0</v>
      </c>
      <c r="AL5">
        <f t="shared" si="5"/>
        <v>0</v>
      </c>
      <c r="AM5">
        <f t="shared" si="6"/>
        <v>0</v>
      </c>
      <c r="AN5">
        <f t="shared" si="7"/>
        <v>0</v>
      </c>
      <c r="AO5">
        <f t="shared" si="8"/>
        <v>0</v>
      </c>
      <c r="AP5">
        <f t="shared" si="9"/>
        <v>0</v>
      </c>
      <c r="AQ5">
        <f t="shared" si="10"/>
        <v>0</v>
      </c>
      <c r="AR5">
        <f t="shared" si="11"/>
        <v>0</v>
      </c>
      <c r="AS5">
        <f t="shared" si="12"/>
        <v>0</v>
      </c>
      <c r="AV5">
        <f t="shared" si="15"/>
        <v>0</v>
      </c>
      <c r="AW5">
        <f t="shared" si="16"/>
        <v>0</v>
      </c>
      <c r="AX5">
        <f t="shared" si="17"/>
        <v>0</v>
      </c>
      <c r="AY5">
        <f t="shared" si="18"/>
        <v>0</v>
      </c>
      <c r="AZ5">
        <f t="shared" si="19"/>
        <v>0</v>
      </c>
      <c r="BA5">
        <f t="shared" si="20"/>
        <v>0</v>
      </c>
      <c r="BB5">
        <f t="shared" si="21"/>
        <v>0</v>
      </c>
      <c r="BC5">
        <f t="shared" si="22"/>
        <v>0</v>
      </c>
      <c r="BD5">
        <f t="shared" si="23"/>
        <v>0</v>
      </c>
      <c r="BE5">
        <f t="shared" si="24"/>
        <v>0</v>
      </c>
      <c r="BF5">
        <f t="shared" si="25"/>
        <v>0</v>
      </c>
      <c r="BG5">
        <f t="shared" si="26"/>
        <v>0</v>
      </c>
      <c r="BH5">
        <f t="shared" si="27"/>
        <v>0</v>
      </c>
      <c r="BL5" s="47">
        <f t="shared" si="28"/>
        <v>0</v>
      </c>
      <c r="BM5" s="47">
        <f t="shared" si="29"/>
        <v>0</v>
      </c>
      <c r="BN5" s="47">
        <f t="shared" si="30"/>
        <v>0</v>
      </c>
      <c r="BO5" s="47">
        <f t="shared" si="31"/>
        <v>0</v>
      </c>
      <c r="BP5" s="47">
        <f t="shared" si="32"/>
        <v>0</v>
      </c>
      <c r="BQ5" s="47">
        <f t="shared" si="33"/>
        <v>0</v>
      </c>
      <c r="BR5" s="47">
        <f t="shared" si="34"/>
        <v>0</v>
      </c>
      <c r="BS5" s="47">
        <f t="shared" si="35"/>
        <v>0</v>
      </c>
      <c r="BT5" s="47">
        <f t="shared" si="36"/>
        <v>0</v>
      </c>
      <c r="BU5" s="47">
        <f t="shared" si="37"/>
        <v>0</v>
      </c>
      <c r="BV5" s="47">
        <f t="shared" si="38"/>
        <v>0</v>
      </c>
      <c r="BW5" s="47">
        <f t="shared" si="39"/>
        <v>0</v>
      </c>
      <c r="BX5" s="47">
        <f t="shared" si="40"/>
        <v>0</v>
      </c>
      <c r="CA5" s="47"/>
      <c r="CB5" s="47">
        <f t="shared" si="41"/>
        <v>0</v>
      </c>
      <c r="CC5" s="47">
        <f t="shared" si="42"/>
        <v>0</v>
      </c>
      <c r="CD5" s="47">
        <f t="shared" si="43"/>
        <v>0</v>
      </c>
      <c r="CE5" s="47">
        <f t="shared" si="44"/>
        <v>0</v>
      </c>
      <c r="CF5" s="47">
        <f t="shared" si="45"/>
        <v>0</v>
      </c>
      <c r="CG5" s="47">
        <f t="shared" si="46"/>
        <v>0</v>
      </c>
      <c r="CH5" s="47">
        <f t="shared" si="47"/>
        <v>0</v>
      </c>
      <c r="CI5" s="47">
        <f t="shared" si="48"/>
        <v>0</v>
      </c>
      <c r="CJ5" s="47">
        <f t="shared" si="49"/>
        <v>0</v>
      </c>
      <c r="CK5" s="47">
        <f t="shared" si="50"/>
        <v>0</v>
      </c>
      <c r="CL5" s="47">
        <f t="shared" si="51"/>
        <v>0</v>
      </c>
      <c r="CM5" s="47">
        <f t="shared" si="52"/>
        <v>0</v>
      </c>
      <c r="CN5" s="47">
        <f t="shared" si="53"/>
        <v>0</v>
      </c>
    </row>
    <row r="6" spans="1:93" x14ac:dyDescent="0.3">
      <c r="A6" s="38">
        <v>1.4414544655726613E-2</v>
      </c>
      <c r="B6" s="38">
        <v>5.6394864337449353E-4</v>
      </c>
      <c r="C6" s="38">
        <v>4.9687199948972069E-2</v>
      </c>
      <c r="D6" s="38">
        <v>2.1508702948335994E-2</v>
      </c>
      <c r="E6" s="38">
        <v>2.1600637345687335E-2</v>
      </c>
      <c r="F6" s="38">
        <v>1.4090349723180153E-2</v>
      </c>
      <c r="G6" s="38">
        <v>0.14259190774743033</v>
      </c>
      <c r="H6" s="38">
        <v>8.5861305110575322E-3</v>
      </c>
      <c r="I6" s="38">
        <v>6.5640491501736634E-2</v>
      </c>
      <c r="J6" s="38">
        <v>-1.8765663934471105E-3</v>
      </c>
      <c r="K6" s="38">
        <v>-0.18334735031229202</v>
      </c>
      <c r="L6" s="38">
        <v>3.3053615851793797E-2</v>
      </c>
      <c r="M6" s="38">
        <v>2.7851506545516099E-2</v>
      </c>
      <c r="Q6">
        <v>-0.4</v>
      </c>
      <c r="R6">
        <v>0</v>
      </c>
      <c r="S6">
        <v>0</v>
      </c>
      <c r="T6">
        <v>0</v>
      </c>
      <c r="U6">
        <v>0</v>
      </c>
      <c r="V6">
        <v>0</v>
      </c>
      <c r="W6">
        <v>0</v>
      </c>
      <c r="X6">
        <v>0</v>
      </c>
      <c r="Y6">
        <v>0</v>
      </c>
      <c r="Z6">
        <v>0</v>
      </c>
      <c r="AA6">
        <v>0</v>
      </c>
      <c r="AB6">
        <v>0</v>
      </c>
      <c r="AC6">
        <v>0</v>
      </c>
      <c r="AD6">
        <v>0</v>
      </c>
      <c r="AG6">
        <f t="shared" si="0"/>
        <v>0</v>
      </c>
      <c r="AH6">
        <f t="shared" si="1"/>
        <v>0</v>
      </c>
      <c r="AI6">
        <f t="shared" si="2"/>
        <v>0</v>
      </c>
      <c r="AJ6">
        <f t="shared" si="3"/>
        <v>0</v>
      </c>
      <c r="AK6">
        <f t="shared" si="4"/>
        <v>0</v>
      </c>
      <c r="AL6">
        <f t="shared" si="5"/>
        <v>0</v>
      </c>
      <c r="AM6">
        <f t="shared" si="6"/>
        <v>0</v>
      </c>
      <c r="AN6">
        <f t="shared" si="7"/>
        <v>0</v>
      </c>
      <c r="AO6">
        <f t="shared" si="8"/>
        <v>0</v>
      </c>
      <c r="AP6">
        <f t="shared" si="9"/>
        <v>0</v>
      </c>
      <c r="AQ6">
        <f t="shared" si="10"/>
        <v>0</v>
      </c>
      <c r="AR6">
        <f t="shared" si="11"/>
        <v>0</v>
      </c>
      <c r="AS6">
        <f t="shared" si="12"/>
        <v>0</v>
      </c>
      <c r="AV6">
        <f t="shared" si="15"/>
        <v>0</v>
      </c>
      <c r="AW6">
        <f t="shared" si="16"/>
        <v>0</v>
      </c>
      <c r="AX6">
        <f t="shared" si="17"/>
        <v>0</v>
      </c>
      <c r="AY6">
        <f t="shared" si="18"/>
        <v>0</v>
      </c>
      <c r="AZ6">
        <f t="shared" si="19"/>
        <v>0</v>
      </c>
      <c r="BA6">
        <f t="shared" si="20"/>
        <v>0</v>
      </c>
      <c r="BB6">
        <f t="shared" si="21"/>
        <v>0</v>
      </c>
      <c r="BC6">
        <f t="shared" si="22"/>
        <v>0</v>
      </c>
      <c r="BD6">
        <f t="shared" si="23"/>
        <v>0</v>
      </c>
      <c r="BE6">
        <f t="shared" si="24"/>
        <v>0</v>
      </c>
      <c r="BF6">
        <f t="shared" si="25"/>
        <v>0</v>
      </c>
      <c r="BG6">
        <f t="shared" si="26"/>
        <v>0</v>
      </c>
      <c r="BH6">
        <f t="shared" si="27"/>
        <v>0</v>
      </c>
      <c r="BL6" s="47">
        <f t="shared" si="28"/>
        <v>0</v>
      </c>
      <c r="BM6" s="47">
        <f t="shared" si="29"/>
        <v>0</v>
      </c>
      <c r="BN6" s="47">
        <f t="shared" si="30"/>
        <v>0</v>
      </c>
      <c r="BO6" s="47">
        <f t="shared" si="31"/>
        <v>0</v>
      </c>
      <c r="BP6" s="47">
        <f t="shared" si="32"/>
        <v>0</v>
      </c>
      <c r="BQ6" s="47">
        <f t="shared" si="33"/>
        <v>0</v>
      </c>
      <c r="BR6" s="47">
        <f t="shared" si="34"/>
        <v>0</v>
      </c>
      <c r="BS6" s="47">
        <f t="shared" si="35"/>
        <v>0</v>
      </c>
      <c r="BT6" s="47">
        <f t="shared" si="36"/>
        <v>0</v>
      </c>
      <c r="BU6" s="47">
        <f t="shared" si="37"/>
        <v>0</v>
      </c>
      <c r="BV6" s="47">
        <f t="shared" si="38"/>
        <v>0</v>
      </c>
      <c r="BW6" s="47">
        <f t="shared" si="39"/>
        <v>0</v>
      </c>
      <c r="BX6" s="47">
        <f t="shared" si="40"/>
        <v>0</v>
      </c>
      <c r="CA6" s="47"/>
      <c r="CB6" s="47">
        <f t="shared" si="41"/>
        <v>0</v>
      </c>
      <c r="CC6" s="47">
        <f t="shared" si="42"/>
        <v>0</v>
      </c>
      <c r="CD6" s="47">
        <f t="shared" si="43"/>
        <v>0</v>
      </c>
      <c r="CE6" s="47">
        <f t="shared" si="44"/>
        <v>0</v>
      </c>
      <c r="CF6" s="47">
        <f t="shared" si="45"/>
        <v>0</v>
      </c>
      <c r="CG6" s="47">
        <f t="shared" si="46"/>
        <v>0</v>
      </c>
      <c r="CH6" s="47">
        <f t="shared" si="47"/>
        <v>0</v>
      </c>
      <c r="CI6" s="47">
        <f t="shared" si="48"/>
        <v>0</v>
      </c>
      <c r="CJ6" s="47">
        <f t="shared" si="49"/>
        <v>0</v>
      </c>
      <c r="CK6" s="47">
        <f t="shared" si="50"/>
        <v>0</v>
      </c>
      <c r="CL6" s="47">
        <f t="shared" si="51"/>
        <v>0</v>
      </c>
      <c r="CM6" s="47">
        <f t="shared" si="52"/>
        <v>0</v>
      </c>
      <c r="CN6" s="47">
        <f t="shared" si="53"/>
        <v>0</v>
      </c>
    </row>
    <row r="7" spans="1:93" x14ac:dyDescent="0.3">
      <c r="A7" s="38">
        <v>0.11779615075472594</v>
      </c>
      <c r="B7" s="38">
        <v>-1.4870956250759128E-2</v>
      </c>
      <c r="C7" s="38">
        <v>6.1488127681671507E-2</v>
      </c>
      <c r="D7" s="38">
        <v>-5.1889643842682832E-2</v>
      </c>
      <c r="E7" s="38">
        <v>-1.8534683605803529E-2</v>
      </c>
      <c r="F7" s="38">
        <v>-7.0203578224706728E-3</v>
      </c>
      <c r="G7" s="38">
        <v>3.6780670042876808E-2</v>
      </c>
      <c r="H7" s="38">
        <v>-3.4993773462181272E-3</v>
      </c>
      <c r="I7" s="38">
        <v>1.4624707776475602E-2</v>
      </c>
      <c r="J7" s="38">
        <v>1.2367419474524627E-2</v>
      </c>
      <c r="K7" s="38">
        <v>-3.7901349857009839E-2</v>
      </c>
      <c r="L7" s="38">
        <v>-2.1210826301047838E-2</v>
      </c>
      <c r="M7" s="38">
        <v>2.9623164260368897E-2</v>
      </c>
      <c r="Q7">
        <v>-0.2</v>
      </c>
      <c r="R7">
        <v>1</v>
      </c>
      <c r="S7">
        <v>1</v>
      </c>
      <c r="T7">
        <v>1</v>
      </c>
      <c r="U7">
        <v>0</v>
      </c>
      <c r="V7">
        <v>1</v>
      </c>
      <c r="W7">
        <v>1</v>
      </c>
      <c r="X7">
        <v>0</v>
      </c>
      <c r="Y7">
        <v>1</v>
      </c>
      <c r="Z7">
        <v>1</v>
      </c>
      <c r="AA7">
        <v>1</v>
      </c>
      <c r="AB7">
        <v>1</v>
      </c>
      <c r="AC7">
        <v>1</v>
      </c>
      <c r="AD7">
        <v>1</v>
      </c>
      <c r="AG7">
        <f t="shared" si="0"/>
        <v>2.8571428571428571E-2</v>
      </c>
      <c r="AH7">
        <f t="shared" si="1"/>
        <v>2.8571428571428571E-2</v>
      </c>
      <c r="AI7">
        <f t="shared" si="2"/>
        <v>2.8571428571428571E-2</v>
      </c>
      <c r="AJ7">
        <f t="shared" si="3"/>
        <v>0</v>
      </c>
      <c r="AK7">
        <f t="shared" si="4"/>
        <v>2.8571428571428571E-2</v>
      </c>
      <c r="AL7">
        <f t="shared" si="5"/>
        <v>2.8571428571428571E-2</v>
      </c>
      <c r="AM7">
        <f t="shared" si="6"/>
        <v>0</v>
      </c>
      <c r="AN7">
        <f t="shared" si="7"/>
        <v>2.8571428571428571E-2</v>
      </c>
      <c r="AO7">
        <f t="shared" si="8"/>
        <v>2.8571428571428571E-2</v>
      </c>
      <c r="AP7">
        <f t="shared" si="9"/>
        <v>2.8571428571428571E-2</v>
      </c>
      <c r="AQ7">
        <f t="shared" si="10"/>
        <v>2.8571428571428571E-2</v>
      </c>
      <c r="AR7">
        <f t="shared" si="11"/>
        <v>2.8571428571428571E-2</v>
      </c>
      <c r="AS7">
        <f t="shared" si="12"/>
        <v>2.8571428571428571E-2</v>
      </c>
      <c r="AV7">
        <f t="shared" si="15"/>
        <v>2.8571428571428571E-2</v>
      </c>
      <c r="AW7">
        <f t="shared" si="16"/>
        <v>2.8571428571428571E-2</v>
      </c>
      <c r="AX7">
        <f t="shared" si="17"/>
        <v>2.8571428571428571E-2</v>
      </c>
      <c r="AY7">
        <f t="shared" si="18"/>
        <v>0</v>
      </c>
      <c r="AZ7">
        <f t="shared" si="19"/>
        <v>2.8571428571428571E-2</v>
      </c>
      <c r="BA7">
        <f t="shared" si="20"/>
        <v>2.8571428571428571E-2</v>
      </c>
      <c r="BB7">
        <f t="shared" si="21"/>
        <v>0</v>
      </c>
      <c r="BC7">
        <f t="shared" si="22"/>
        <v>2.8571428571428571E-2</v>
      </c>
      <c r="BD7">
        <f t="shared" si="23"/>
        <v>2.8571428571428571E-2</v>
      </c>
      <c r="BE7">
        <f t="shared" si="24"/>
        <v>2.8571428571428571E-2</v>
      </c>
      <c r="BF7">
        <f t="shared" si="25"/>
        <v>2.8571428571428571E-2</v>
      </c>
      <c r="BG7">
        <f t="shared" si="26"/>
        <v>2.8571428571428571E-2</v>
      </c>
      <c r="BH7">
        <f t="shared" si="27"/>
        <v>2.8571428571428571E-2</v>
      </c>
      <c r="BL7" s="47">
        <f t="shared" si="28"/>
        <v>2.8571428571428571E-2</v>
      </c>
      <c r="BM7" s="47">
        <f t="shared" si="29"/>
        <v>2.8571428571428571E-2</v>
      </c>
      <c r="BN7" s="47">
        <f t="shared" si="30"/>
        <v>2.8571428571428571E-2</v>
      </c>
      <c r="BO7" s="47">
        <f t="shared" si="31"/>
        <v>0</v>
      </c>
      <c r="BP7" s="47">
        <f t="shared" si="32"/>
        <v>2.8571428571428571E-2</v>
      </c>
      <c r="BQ7" s="47">
        <f t="shared" si="33"/>
        <v>2.8571428571428571E-2</v>
      </c>
      <c r="BR7" s="47">
        <f t="shared" si="34"/>
        <v>0</v>
      </c>
      <c r="BS7" s="47">
        <f t="shared" si="35"/>
        <v>2.8571428571428571E-2</v>
      </c>
      <c r="BT7" s="47">
        <f t="shared" si="36"/>
        <v>2.8571428571428571E-2</v>
      </c>
      <c r="BU7" s="47">
        <f t="shared" si="37"/>
        <v>2.8571428571428571E-2</v>
      </c>
      <c r="BV7" s="47">
        <f t="shared" si="38"/>
        <v>2.8571428571428571E-2</v>
      </c>
      <c r="BW7" s="47">
        <f t="shared" si="39"/>
        <v>2.8571428571428571E-2</v>
      </c>
      <c r="BX7" s="47">
        <f t="shared" si="40"/>
        <v>2.8571428571428571E-2</v>
      </c>
      <c r="CA7" s="47"/>
      <c r="CB7" s="47">
        <f t="shared" si="41"/>
        <v>2.8571428571428571E-2</v>
      </c>
      <c r="CC7" s="47">
        <f t="shared" si="42"/>
        <v>2.8571428571428571E-2</v>
      </c>
      <c r="CD7" s="47">
        <f t="shared" si="43"/>
        <v>2.8571428571428571E-2</v>
      </c>
      <c r="CE7" s="47">
        <f t="shared" si="44"/>
        <v>0</v>
      </c>
      <c r="CF7" s="47">
        <f t="shared" si="45"/>
        <v>2.8571428571428571E-2</v>
      </c>
      <c r="CG7" s="47">
        <f t="shared" si="46"/>
        <v>2.8571428571428571E-2</v>
      </c>
      <c r="CH7" s="47">
        <f t="shared" si="47"/>
        <v>0</v>
      </c>
      <c r="CI7" s="47">
        <f t="shared" si="48"/>
        <v>2.8571428571428571E-2</v>
      </c>
      <c r="CJ7" s="47">
        <f t="shared" si="49"/>
        <v>2.8571428571428571E-2</v>
      </c>
      <c r="CK7" s="47">
        <f t="shared" si="50"/>
        <v>2.8571428571428571E-2</v>
      </c>
      <c r="CL7" s="47">
        <f t="shared" si="51"/>
        <v>2.8571428571428571E-2</v>
      </c>
      <c r="CM7" s="47">
        <f t="shared" si="52"/>
        <v>2.8571428571428571E-2</v>
      </c>
      <c r="CN7" s="47">
        <f t="shared" si="53"/>
        <v>2.8571428571428571E-2</v>
      </c>
    </row>
    <row r="8" spans="1:93" x14ac:dyDescent="0.3">
      <c r="A8" s="38">
        <v>-1.6215775979043192E-2</v>
      </c>
      <c r="B8" s="38">
        <v>-2.315524188310706E-2</v>
      </c>
      <c r="C8" s="38">
        <v>-8.5579806297051125E-4</v>
      </c>
      <c r="D8" s="38">
        <v>1.2096704332246425E-2</v>
      </c>
      <c r="E8" s="38">
        <v>-3.8839797955585662E-2</v>
      </c>
      <c r="F8" s="38">
        <v>5.8348669586812237E-2</v>
      </c>
      <c r="G8" s="38">
        <v>4.3066630052157946E-2</v>
      </c>
      <c r="H8" s="38">
        <v>-3.110612360527365E-2</v>
      </c>
      <c r="I8" s="38">
        <v>3.4982709884252068E-2</v>
      </c>
      <c r="J8" s="38">
        <v>1.4504709393976653E-2</v>
      </c>
      <c r="K8" s="38">
        <v>2.6008258363646678E-2</v>
      </c>
      <c r="L8" s="38">
        <v>-0.14842701340148526</v>
      </c>
      <c r="M8" s="38">
        <v>-2.8967323092011317E-3</v>
      </c>
      <c r="Q8">
        <v>0</v>
      </c>
      <c r="R8">
        <v>12</v>
      </c>
      <c r="S8">
        <v>15</v>
      </c>
      <c r="T8">
        <v>18</v>
      </c>
      <c r="U8">
        <v>15</v>
      </c>
      <c r="V8">
        <v>16</v>
      </c>
      <c r="W8">
        <v>18</v>
      </c>
      <c r="X8">
        <v>13</v>
      </c>
      <c r="Y8">
        <v>15</v>
      </c>
      <c r="Z8">
        <v>9</v>
      </c>
      <c r="AA8">
        <v>12</v>
      </c>
      <c r="AB8">
        <v>16</v>
      </c>
      <c r="AC8">
        <v>11</v>
      </c>
      <c r="AD8">
        <v>12</v>
      </c>
      <c r="AG8">
        <f t="shared" si="0"/>
        <v>0.34285714285714286</v>
      </c>
      <c r="AH8">
        <f t="shared" si="1"/>
        <v>0.42857142857142855</v>
      </c>
      <c r="AI8">
        <f t="shared" si="2"/>
        <v>0.51428571428571423</v>
      </c>
      <c r="AJ8">
        <f t="shared" si="3"/>
        <v>0.42857142857142855</v>
      </c>
      <c r="AK8">
        <f t="shared" si="4"/>
        <v>0.45714285714285713</v>
      </c>
      <c r="AL8">
        <f t="shared" si="5"/>
        <v>0.51428571428571423</v>
      </c>
      <c r="AM8">
        <f t="shared" si="6"/>
        <v>0.37142857142857144</v>
      </c>
      <c r="AN8">
        <f t="shared" si="7"/>
        <v>0.42857142857142855</v>
      </c>
      <c r="AO8">
        <f t="shared" si="8"/>
        <v>0.25714285714285712</v>
      </c>
      <c r="AP8">
        <f t="shared" si="9"/>
        <v>0.34285714285714286</v>
      </c>
      <c r="AQ8">
        <f t="shared" si="10"/>
        <v>0.45714285714285713</v>
      </c>
      <c r="AR8">
        <f t="shared" si="11"/>
        <v>0.31428571428571428</v>
      </c>
      <c r="AS8">
        <f t="shared" si="12"/>
        <v>0.34285714285714286</v>
      </c>
      <c r="AV8">
        <f t="shared" si="15"/>
        <v>0.37142857142857144</v>
      </c>
      <c r="AW8">
        <f t="shared" si="16"/>
        <v>0.45714285714285713</v>
      </c>
      <c r="AX8">
        <f t="shared" si="17"/>
        <v>0.54285714285714282</v>
      </c>
      <c r="AY8">
        <f t="shared" si="18"/>
        <v>0.42857142857142855</v>
      </c>
      <c r="AZ8">
        <f t="shared" si="19"/>
        <v>0.48571428571428571</v>
      </c>
      <c r="BA8">
        <f t="shared" si="20"/>
        <v>0.54285714285714282</v>
      </c>
      <c r="BB8">
        <f t="shared" si="21"/>
        <v>0.37142857142857144</v>
      </c>
      <c r="BC8">
        <f t="shared" si="22"/>
        <v>0.45714285714285713</v>
      </c>
      <c r="BD8">
        <f t="shared" si="23"/>
        <v>0.2857142857142857</v>
      </c>
      <c r="BE8">
        <f t="shared" si="24"/>
        <v>0.37142857142857144</v>
      </c>
      <c r="BF8">
        <f t="shared" si="25"/>
        <v>0.48571428571428571</v>
      </c>
      <c r="BG8">
        <f t="shared" si="26"/>
        <v>0.34285714285714286</v>
      </c>
      <c r="BH8">
        <f t="shared" si="27"/>
        <v>0.37142857142857144</v>
      </c>
      <c r="BL8" s="47">
        <f t="shared" si="28"/>
        <v>0.4</v>
      </c>
      <c r="BM8" s="47">
        <f t="shared" si="29"/>
        <v>0.48571428571428571</v>
      </c>
      <c r="BN8" s="47">
        <f t="shared" si="30"/>
        <v>0.5714285714285714</v>
      </c>
      <c r="BO8" s="47">
        <f t="shared" si="31"/>
        <v>0.42857142857142855</v>
      </c>
      <c r="BP8" s="47">
        <f t="shared" si="32"/>
        <v>0.51428571428571423</v>
      </c>
      <c r="BQ8" s="47">
        <f t="shared" si="33"/>
        <v>0.5714285714285714</v>
      </c>
      <c r="BR8" s="47">
        <f t="shared" si="34"/>
        <v>0.37142857142857144</v>
      </c>
      <c r="BS8" s="47">
        <f t="shared" si="35"/>
        <v>0.48571428571428571</v>
      </c>
      <c r="BT8" s="47">
        <f t="shared" si="36"/>
        <v>0.31428571428571428</v>
      </c>
      <c r="BU8" s="47">
        <f t="shared" si="37"/>
        <v>0.4</v>
      </c>
      <c r="BV8" s="47">
        <f t="shared" si="38"/>
        <v>0.51428571428571423</v>
      </c>
      <c r="BW8" s="47">
        <f t="shared" si="39"/>
        <v>0.37142857142857144</v>
      </c>
      <c r="BX8" s="47">
        <f t="shared" si="40"/>
        <v>0.4</v>
      </c>
      <c r="CA8" s="47"/>
      <c r="CB8" s="47">
        <f t="shared" si="41"/>
        <v>0.4285714285714286</v>
      </c>
      <c r="CC8" s="47">
        <f t="shared" si="42"/>
        <v>0.51428571428571423</v>
      </c>
      <c r="CD8" s="47">
        <f t="shared" si="43"/>
        <v>0.6</v>
      </c>
      <c r="CE8" s="47">
        <f t="shared" si="44"/>
        <v>0.42857142857142855</v>
      </c>
      <c r="CF8" s="47">
        <f t="shared" si="45"/>
        <v>0.54285714285714282</v>
      </c>
      <c r="CG8" s="47">
        <f t="shared" si="46"/>
        <v>0.6</v>
      </c>
      <c r="CH8" s="47">
        <f t="shared" si="47"/>
        <v>0.37142857142857144</v>
      </c>
      <c r="CI8" s="47">
        <f t="shared" si="48"/>
        <v>0.51428571428571423</v>
      </c>
      <c r="CJ8" s="47">
        <f t="shared" si="49"/>
        <v>0.34285714285714286</v>
      </c>
      <c r="CK8" s="47">
        <f t="shared" si="50"/>
        <v>0.4285714285714286</v>
      </c>
      <c r="CL8" s="47">
        <f t="shared" si="51"/>
        <v>0.54285714285714282</v>
      </c>
      <c r="CM8" s="47">
        <f t="shared" si="52"/>
        <v>0.4</v>
      </c>
      <c r="CN8" s="47">
        <f t="shared" si="53"/>
        <v>0.4285714285714286</v>
      </c>
    </row>
    <row r="9" spans="1:93" x14ac:dyDescent="0.3">
      <c r="A9" s="38">
        <v>7.3718703397237045E-2</v>
      </c>
      <c r="B9" s="38">
        <v>5.1971889084182384E-2</v>
      </c>
      <c r="C9" s="38">
        <v>-1.6898373016722274E-2</v>
      </c>
      <c r="D9" s="38">
        <v>4.9243553436475303E-2</v>
      </c>
      <c r="E9" s="38">
        <v>9.9864499793360276E-2</v>
      </c>
      <c r="F9" s="38">
        <v>7.0024007754351872E-2</v>
      </c>
      <c r="G9" s="38">
        <v>4.7511690962388803E-2</v>
      </c>
      <c r="H9" s="38">
        <v>9.5932903463740962E-2</v>
      </c>
      <c r="I9" s="38">
        <v>1.1682849415577193E-2</v>
      </c>
      <c r="J9" s="38">
        <v>5.8592284403658844E-2</v>
      </c>
      <c r="K9" s="38">
        <v>6.3961995760744392E-2</v>
      </c>
      <c r="L9" s="38">
        <v>5.6852598642680358E-2</v>
      </c>
      <c r="M9" s="38">
        <v>3.1283744327018838E-2</v>
      </c>
      <c r="Q9">
        <v>0.2</v>
      </c>
      <c r="R9">
        <v>21</v>
      </c>
      <c r="S9">
        <v>19</v>
      </c>
      <c r="T9">
        <v>16</v>
      </c>
      <c r="U9">
        <v>20</v>
      </c>
      <c r="V9">
        <v>18</v>
      </c>
      <c r="W9">
        <v>15</v>
      </c>
      <c r="X9">
        <v>22</v>
      </c>
      <c r="Y9">
        <v>19</v>
      </c>
      <c r="Z9">
        <v>24</v>
      </c>
      <c r="AA9">
        <v>22</v>
      </c>
      <c r="AB9">
        <v>18</v>
      </c>
      <c r="AC9">
        <v>23</v>
      </c>
      <c r="AD9">
        <v>22</v>
      </c>
      <c r="AG9">
        <f t="shared" si="0"/>
        <v>0.6</v>
      </c>
      <c r="AH9">
        <f t="shared" si="1"/>
        <v>0.54285714285714282</v>
      </c>
      <c r="AI9">
        <f t="shared" si="2"/>
        <v>0.45714285714285713</v>
      </c>
      <c r="AJ9">
        <f t="shared" si="3"/>
        <v>0.5714285714285714</v>
      </c>
      <c r="AK9">
        <f t="shared" si="4"/>
        <v>0.51428571428571423</v>
      </c>
      <c r="AL9">
        <f t="shared" si="5"/>
        <v>0.42857142857142855</v>
      </c>
      <c r="AM9">
        <f t="shared" si="6"/>
        <v>0.62857142857142856</v>
      </c>
      <c r="AN9">
        <f t="shared" si="7"/>
        <v>0.54285714285714282</v>
      </c>
      <c r="AO9">
        <f t="shared" si="8"/>
        <v>0.68571428571428572</v>
      </c>
      <c r="AP9">
        <f t="shared" si="9"/>
        <v>0.62857142857142856</v>
      </c>
      <c r="AQ9">
        <f t="shared" si="10"/>
        <v>0.51428571428571423</v>
      </c>
      <c r="AR9">
        <f t="shared" si="11"/>
        <v>0.65714285714285714</v>
      </c>
      <c r="AS9">
        <f t="shared" si="12"/>
        <v>0.62857142857142856</v>
      </c>
      <c r="AV9">
        <f t="shared" si="15"/>
        <v>0.97142857142857142</v>
      </c>
      <c r="AW9">
        <f t="shared" si="16"/>
        <v>1</v>
      </c>
      <c r="AX9">
        <f t="shared" si="17"/>
        <v>1</v>
      </c>
      <c r="AY9">
        <f t="shared" si="18"/>
        <v>1</v>
      </c>
      <c r="AZ9">
        <f t="shared" si="19"/>
        <v>1</v>
      </c>
      <c r="BA9">
        <f t="shared" si="20"/>
        <v>0.97142857142857131</v>
      </c>
      <c r="BB9">
        <f t="shared" si="21"/>
        <v>1</v>
      </c>
      <c r="BC9">
        <f t="shared" si="22"/>
        <v>1</v>
      </c>
      <c r="BD9">
        <f t="shared" si="23"/>
        <v>0.97142857142857142</v>
      </c>
      <c r="BE9">
        <f t="shared" si="24"/>
        <v>1</v>
      </c>
      <c r="BF9">
        <f t="shared" si="25"/>
        <v>1</v>
      </c>
      <c r="BG9">
        <f t="shared" si="26"/>
        <v>1</v>
      </c>
      <c r="BH9">
        <f t="shared" si="27"/>
        <v>1</v>
      </c>
      <c r="BL9" s="47">
        <f t="shared" si="28"/>
        <v>1.3714285714285714</v>
      </c>
      <c r="BM9" s="47">
        <f t="shared" si="29"/>
        <v>1.4857142857142858</v>
      </c>
      <c r="BN9" s="47">
        <f t="shared" si="30"/>
        <v>1.5714285714285714</v>
      </c>
      <c r="BO9" s="47">
        <f t="shared" si="31"/>
        <v>1.4285714285714286</v>
      </c>
      <c r="BP9" s="47">
        <f t="shared" si="32"/>
        <v>1.5142857142857142</v>
      </c>
      <c r="BQ9" s="47">
        <f t="shared" si="33"/>
        <v>1.5428571428571427</v>
      </c>
      <c r="BR9" s="47">
        <f t="shared" si="34"/>
        <v>1.3714285714285714</v>
      </c>
      <c r="BS9" s="47">
        <f t="shared" si="35"/>
        <v>1.4857142857142858</v>
      </c>
      <c r="BT9" s="47">
        <f t="shared" si="36"/>
        <v>1.2857142857142856</v>
      </c>
      <c r="BU9" s="47">
        <f t="shared" si="37"/>
        <v>1.4</v>
      </c>
      <c r="BV9" s="47">
        <f t="shared" si="38"/>
        <v>1.5142857142857142</v>
      </c>
      <c r="BW9" s="47">
        <f t="shared" si="39"/>
        <v>1.3714285714285714</v>
      </c>
      <c r="BX9" s="47">
        <f t="shared" si="40"/>
        <v>1.4</v>
      </c>
      <c r="CA9" s="47"/>
      <c r="CB9" s="47">
        <f t="shared" si="41"/>
        <v>1.8</v>
      </c>
      <c r="CC9" s="47">
        <f t="shared" si="42"/>
        <v>2</v>
      </c>
      <c r="CD9" s="47">
        <f t="shared" si="43"/>
        <v>2.1714285714285713</v>
      </c>
      <c r="CE9" s="47">
        <f t="shared" si="44"/>
        <v>1.8571428571428572</v>
      </c>
      <c r="CF9" s="47">
        <f t="shared" si="45"/>
        <v>2.0571428571428569</v>
      </c>
      <c r="CG9" s="47">
        <f t="shared" si="46"/>
        <v>2.1428571428571428</v>
      </c>
      <c r="CH9" s="47">
        <f t="shared" si="47"/>
        <v>1.7428571428571429</v>
      </c>
      <c r="CI9" s="47">
        <f t="shared" si="48"/>
        <v>2</v>
      </c>
      <c r="CJ9" s="47">
        <f t="shared" si="49"/>
        <v>1.6285714285714286</v>
      </c>
      <c r="CK9" s="47">
        <f t="shared" si="50"/>
        <v>1.8285714285714285</v>
      </c>
      <c r="CL9" s="47">
        <f t="shared" si="51"/>
        <v>2.0571428571428569</v>
      </c>
      <c r="CM9" s="47">
        <f t="shared" si="52"/>
        <v>1.7714285714285714</v>
      </c>
      <c r="CN9" s="47">
        <f t="shared" si="53"/>
        <v>1.8285714285714285</v>
      </c>
    </row>
    <row r="10" spans="1:93" x14ac:dyDescent="0.3">
      <c r="A10" s="38">
        <v>0.12513394970932074</v>
      </c>
      <c r="B10" s="38">
        <v>5.9836413740267304E-2</v>
      </c>
      <c r="C10" s="38">
        <v>-1.244685249067538E-3</v>
      </c>
      <c r="D10" s="38">
        <v>7.7598861523827847E-2</v>
      </c>
      <c r="E10" s="38">
        <v>-3.5262418895967047E-3</v>
      </c>
      <c r="F10" s="38">
        <v>-1.8944387570824256E-2</v>
      </c>
      <c r="G10" s="38">
        <v>0.12649641935420547</v>
      </c>
      <c r="H10" s="38">
        <v>-4.419243678853893E-3</v>
      </c>
      <c r="I10" s="38">
        <v>4.3756040102645909E-2</v>
      </c>
      <c r="J10" s="38">
        <v>-3.5769058446311112E-2</v>
      </c>
      <c r="K10" s="38">
        <v>-9.690136906834905E-2</v>
      </c>
      <c r="L10" s="38">
        <v>3.0345567867948665E-2</v>
      </c>
      <c r="M10" s="38">
        <v>2.9199563839652248E-2</v>
      </c>
      <c r="Q10">
        <v>0.4</v>
      </c>
      <c r="R10">
        <v>1</v>
      </c>
      <c r="S10">
        <v>0</v>
      </c>
      <c r="T10">
        <v>0</v>
      </c>
      <c r="U10">
        <v>0</v>
      </c>
      <c r="V10">
        <v>0</v>
      </c>
      <c r="W10">
        <v>1</v>
      </c>
      <c r="X10">
        <v>0</v>
      </c>
      <c r="Y10">
        <v>0</v>
      </c>
      <c r="Z10">
        <v>1</v>
      </c>
      <c r="AA10">
        <v>0</v>
      </c>
      <c r="AB10">
        <v>0</v>
      </c>
      <c r="AC10">
        <v>0</v>
      </c>
      <c r="AD10">
        <v>0</v>
      </c>
      <c r="AG10">
        <f t="shared" si="0"/>
        <v>2.8571428571428571E-2</v>
      </c>
      <c r="AH10">
        <f t="shared" si="1"/>
        <v>0</v>
      </c>
      <c r="AI10">
        <f t="shared" si="2"/>
        <v>0</v>
      </c>
      <c r="AJ10">
        <f t="shared" si="3"/>
        <v>0</v>
      </c>
      <c r="AK10">
        <f t="shared" si="4"/>
        <v>0</v>
      </c>
      <c r="AL10">
        <f t="shared" si="5"/>
        <v>2.8571428571428571E-2</v>
      </c>
      <c r="AM10">
        <f t="shared" si="6"/>
        <v>0</v>
      </c>
      <c r="AN10">
        <f t="shared" si="7"/>
        <v>0</v>
      </c>
      <c r="AO10">
        <f t="shared" si="8"/>
        <v>2.8571428571428571E-2</v>
      </c>
      <c r="AP10">
        <f t="shared" si="9"/>
        <v>0</v>
      </c>
      <c r="AQ10">
        <f t="shared" si="10"/>
        <v>0</v>
      </c>
      <c r="AR10">
        <f t="shared" si="11"/>
        <v>0</v>
      </c>
      <c r="AS10">
        <f t="shared" si="12"/>
        <v>0</v>
      </c>
      <c r="AV10">
        <f t="shared" si="15"/>
        <v>1</v>
      </c>
      <c r="AW10">
        <f t="shared" si="16"/>
        <v>1</v>
      </c>
      <c r="AX10">
        <f t="shared" si="17"/>
        <v>1</v>
      </c>
      <c r="AY10">
        <f t="shared" si="18"/>
        <v>1</v>
      </c>
      <c r="AZ10">
        <f t="shared" si="19"/>
        <v>1</v>
      </c>
      <c r="BA10">
        <f t="shared" si="20"/>
        <v>0.99999999999999989</v>
      </c>
      <c r="BB10">
        <f t="shared" si="21"/>
        <v>1</v>
      </c>
      <c r="BC10">
        <f t="shared" si="22"/>
        <v>1</v>
      </c>
      <c r="BD10">
        <f t="shared" si="23"/>
        <v>1</v>
      </c>
      <c r="BE10">
        <f t="shared" si="24"/>
        <v>1</v>
      </c>
      <c r="BF10">
        <f t="shared" si="25"/>
        <v>1</v>
      </c>
      <c r="BG10">
        <f t="shared" si="26"/>
        <v>1</v>
      </c>
      <c r="BH10">
        <f t="shared" si="27"/>
        <v>1</v>
      </c>
      <c r="BL10" s="47">
        <f t="shared" si="28"/>
        <v>2.3714285714285714</v>
      </c>
      <c r="BM10" s="47">
        <f t="shared" si="29"/>
        <v>2.4857142857142858</v>
      </c>
      <c r="BN10" s="47">
        <f t="shared" si="30"/>
        <v>2.5714285714285712</v>
      </c>
      <c r="BO10" s="47">
        <f t="shared" si="31"/>
        <v>2.4285714285714288</v>
      </c>
      <c r="BP10" s="47">
        <f t="shared" si="32"/>
        <v>2.5142857142857142</v>
      </c>
      <c r="BQ10" s="47">
        <f t="shared" si="33"/>
        <v>2.5428571428571427</v>
      </c>
      <c r="BR10" s="47">
        <f t="shared" si="34"/>
        <v>2.3714285714285714</v>
      </c>
      <c r="BS10" s="47">
        <f t="shared" si="35"/>
        <v>2.4857142857142858</v>
      </c>
      <c r="BT10" s="47">
        <f t="shared" si="36"/>
        <v>2.2857142857142856</v>
      </c>
      <c r="BU10" s="47">
        <f t="shared" si="37"/>
        <v>2.4</v>
      </c>
      <c r="BV10" s="47">
        <f t="shared" si="38"/>
        <v>2.5142857142857142</v>
      </c>
      <c r="BW10" s="47">
        <f t="shared" si="39"/>
        <v>2.3714285714285714</v>
      </c>
      <c r="BX10" s="47">
        <f t="shared" si="40"/>
        <v>2.4</v>
      </c>
      <c r="CA10" s="47"/>
      <c r="CB10" s="47">
        <f t="shared" si="41"/>
        <v>4.1714285714285717</v>
      </c>
      <c r="CC10" s="47">
        <f t="shared" si="42"/>
        <v>4.4857142857142858</v>
      </c>
      <c r="CD10" s="47">
        <f t="shared" si="43"/>
        <v>4.742857142857142</v>
      </c>
      <c r="CE10" s="47">
        <f t="shared" si="44"/>
        <v>4.2857142857142865</v>
      </c>
      <c r="CF10" s="47">
        <f t="shared" si="45"/>
        <v>4.5714285714285712</v>
      </c>
      <c r="CG10" s="47">
        <f t="shared" si="46"/>
        <v>4.6857142857142851</v>
      </c>
      <c r="CH10" s="47">
        <f t="shared" si="47"/>
        <v>4.1142857142857139</v>
      </c>
      <c r="CI10" s="47">
        <f t="shared" si="48"/>
        <v>4.4857142857142858</v>
      </c>
      <c r="CJ10" s="47">
        <f t="shared" si="49"/>
        <v>3.9142857142857141</v>
      </c>
      <c r="CK10" s="47">
        <f t="shared" si="50"/>
        <v>4.2285714285714286</v>
      </c>
      <c r="CL10" s="47">
        <f t="shared" si="51"/>
        <v>4.5714285714285712</v>
      </c>
      <c r="CM10" s="47">
        <f t="shared" si="52"/>
        <v>4.1428571428571423</v>
      </c>
      <c r="CN10" s="47">
        <f t="shared" si="53"/>
        <v>4.2285714285714286</v>
      </c>
    </row>
    <row r="11" spans="1:93" x14ac:dyDescent="0.3">
      <c r="A11" s="38">
        <v>-4.8286122071812569E-3</v>
      </c>
      <c r="B11" s="38">
        <v>2.2268631876438811E-2</v>
      </c>
      <c r="C11" s="38">
        <v>6.6490433860278628E-2</v>
      </c>
      <c r="D11" s="38">
        <v>-1.0118119465721262E-2</v>
      </c>
      <c r="E11" s="38">
        <v>-4.9031008849079447E-2</v>
      </c>
      <c r="F11" s="38">
        <v>4.7479084036325586E-2</v>
      </c>
      <c r="G11" s="38">
        <v>-1.738477477433524E-2</v>
      </c>
      <c r="H11" s="38">
        <v>-1.4432806713886292E-2</v>
      </c>
      <c r="I11" s="38">
        <v>1.2213023525675583E-2</v>
      </c>
      <c r="J11" s="38">
        <v>3.231409923916298E-2</v>
      </c>
      <c r="K11" s="38">
        <v>5.2438967080401751E-2</v>
      </c>
      <c r="L11" s="38">
        <v>3.7581234574347776E-2</v>
      </c>
      <c r="M11" s="38">
        <v>9.5752375113128431E-3</v>
      </c>
      <c r="Q11">
        <v>0.6</v>
      </c>
      <c r="R11">
        <v>0</v>
      </c>
      <c r="S11">
        <v>0</v>
      </c>
      <c r="T11">
        <v>0</v>
      </c>
      <c r="U11">
        <v>0</v>
      </c>
      <c r="V11">
        <v>0</v>
      </c>
      <c r="W11">
        <v>0</v>
      </c>
      <c r="X11">
        <v>0</v>
      </c>
      <c r="Y11">
        <v>0</v>
      </c>
      <c r="Z11">
        <v>0</v>
      </c>
      <c r="AA11">
        <v>0</v>
      </c>
      <c r="AB11">
        <v>0</v>
      </c>
      <c r="AC11">
        <v>0</v>
      </c>
      <c r="AD11">
        <v>0</v>
      </c>
      <c r="AG11">
        <f t="shared" si="0"/>
        <v>0</v>
      </c>
      <c r="AH11">
        <f t="shared" si="1"/>
        <v>0</v>
      </c>
      <c r="AI11">
        <f t="shared" si="2"/>
        <v>0</v>
      </c>
      <c r="AJ11">
        <f t="shared" si="3"/>
        <v>0</v>
      </c>
      <c r="AK11">
        <f t="shared" si="4"/>
        <v>0</v>
      </c>
      <c r="AL11">
        <f t="shared" si="5"/>
        <v>0</v>
      </c>
      <c r="AM11">
        <f t="shared" si="6"/>
        <v>0</v>
      </c>
      <c r="AN11">
        <f t="shared" si="7"/>
        <v>0</v>
      </c>
      <c r="AO11">
        <f t="shared" si="8"/>
        <v>0</v>
      </c>
      <c r="AP11">
        <f t="shared" si="9"/>
        <v>0</v>
      </c>
      <c r="AQ11">
        <f t="shared" si="10"/>
        <v>0</v>
      </c>
      <c r="AR11">
        <f t="shared" si="11"/>
        <v>0</v>
      </c>
      <c r="AS11">
        <f t="shared" si="12"/>
        <v>0</v>
      </c>
      <c r="AV11">
        <f t="shared" si="15"/>
        <v>1</v>
      </c>
      <c r="AW11">
        <f t="shared" si="16"/>
        <v>1</v>
      </c>
      <c r="AX11">
        <f t="shared" si="17"/>
        <v>1</v>
      </c>
      <c r="AY11">
        <f t="shared" si="18"/>
        <v>1</v>
      </c>
      <c r="AZ11">
        <f t="shared" si="19"/>
        <v>1</v>
      </c>
      <c r="BA11">
        <f t="shared" si="20"/>
        <v>0.99999999999999989</v>
      </c>
      <c r="BB11">
        <f t="shared" si="21"/>
        <v>1</v>
      </c>
      <c r="BC11">
        <f t="shared" si="22"/>
        <v>1</v>
      </c>
      <c r="BD11">
        <f t="shared" si="23"/>
        <v>1</v>
      </c>
      <c r="BE11">
        <f t="shared" si="24"/>
        <v>1</v>
      </c>
      <c r="BF11">
        <f t="shared" si="25"/>
        <v>1</v>
      </c>
      <c r="BG11">
        <f t="shared" si="26"/>
        <v>1</v>
      </c>
      <c r="BH11">
        <f t="shared" si="27"/>
        <v>1</v>
      </c>
      <c r="BL11" s="47">
        <f t="shared" si="28"/>
        <v>3.3714285714285714</v>
      </c>
      <c r="BM11" s="47">
        <f t="shared" si="29"/>
        <v>3.4857142857142858</v>
      </c>
      <c r="BN11" s="47">
        <f t="shared" si="30"/>
        <v>3.5714285714285712</v>
      </c>
      <c r="BO11" s="47">
        <f t="shared" si="31"/>
        <v>3.4285714285714288</v>
      </c>
      <c r="BP11" s="47">
        <f t="shared" si="32"/>
        <v>3.5142857142857142</v>
      </c>
      <c r="BQ11" s="47">
        <f t="shared" si="33"/>
        <v>3.5428571428571427</v>
      </c>
      <c r="BR11" s="47">
        <f t="shared" si="34"/>
        <v>3.3714285714285714</v>
      </c>
      <c r="BS11" s="47">
        <f t="shared" si="35"/>
        <v>3.4857142857142858</v>
      </c>
      <c r="BT11" s="47">
        <f t="shared" si="36"/>
        <v>3.2857142857142856</v>
      </c>
      <c r="BU11" s="47">
        <f t="shared" si="37"/>
        <v>3.4</v>
      </c>
      <c r="BV11" s="47">
        <f t="shared" si="38"/>
        <v>3.5142857142857142</v>
      </c>
      <c r="BW11" s="47">
        <f t="shared" si="39"/>
        <v>3.3714285714285714</v>
      </c>
      <c r="BX11" s="47">
        <f t="shared" si="40"/>
        <v>3.4</v>
      </c>
      <c r="CA11" s="47"/>
      <c r="CB11" s="47">
        <f t="shared" si="41"/>
        <v>7.5428571428571427</v>
      </c>
      <c r="CC11" s="47">
        <f t="shared" si="42"/>
        <v>7.9714285714285715</v>
      </c>
      <c r="CD11" s="47">
        <f t="shared" si="43"/>
        <v>8.3142857142857132</v>
      </c>
      <c r="CE11" s="47">
        <f t="shared" si="44"/>
        <v>7.7142857142857153</v>
      </c>
      <c r="CF11" s="47">
        <f t="shared" si="45"/>
        <v>8.0857142857142854</v>
      </c>
      <c r="CG11" s="47">
        <f t="shared" si="46"/>
        <v>8.2285714285714278</v>
      </c>
      <c r="CH11" s="47">
        <f t="shared" si="47"/>
        <v>7.4857142857142858</v>
      </c>
      <c r="CI11" s="47">
        <f t="shared" si="48"/>
        <v>7.9714285714285715</v>
      </c>
      <c r="CJ11" s="47">
        <f t="shared" si="49"/>
        <v>7.1999999999999993</v>
      </c>
      <c r="CK11" s="47">
        <f t="shared" si="50"/>
        <v>7.6285714285714281</v>
      </c>
      <c r="CL11" s="47">
        <f t="shared" si="51"/>
        <v>8.0857142857142854</v>
      </c>
      <c r="CM11" s="47">
        <f t="shared" si="52"/>
        <v>7.5142857142857142</v>
      </c>
      <c r="CN11" s="47">
        <f t="shared" si="53"/>
        <v>7.6285714285714281</v>
      </c>
    </row>
    <row r="12" spans="1:93" x14ac:dyDescent="0.3">
      <c r="A12" s="38">
        <v>-2.242683673301463E-2</v>
      </c>
      <c r="B12" s="38">
        <v>-4.2417912818059823E-2</v>
      </c>
      <c r="C12" s="38">
        <v>-6.1768792355203529E-2</v>
      </c>
      <c r="D12" s="38">
        <v>6.3412356290591915E-2</v>
      </c>
      <c r="E12" s="38">
        <v>-6.4066493156149956E-2</v>
      </c>
      <c r="F12" s="38">
        <v>-1.205130578929329E-3</v>
      </c>
      <c r="G12" s="38">
        <v>-0.18518147269058507</v>
      </c>
      <c r="H12" s="38">
        <v>-4.0638430238518763E-2</v>
      </c>
      <c r="I12" s="38">
        <v>-0.14010399483735389</v>
      </c>
      <c r="J12" s="38">
        <v>3.2140724804139438E-2</v>
      </c>
      <c r="K12" s="38">
        <v>7.6784463627214472E-2</v>
      </c>
      <c r="L12" s="38">
        <v>5.3423067733714115E-2</v>
      </c>
      <c r="M12" s="38">
        <v>-6.5061352139062376E-2</v>
      </c>
      <c r="Q12">
        <v>0.8</v>
      </c>
      <c r="R12">
        <v>0</v>
      </c>
      <c r="S12">
        <v>0</v>
      </c>
      <c r="T12">
        <v>0</v>
      </c>
      <c r="U12">
        <v>0</v>
      </c>
      <c r="V12">
        <v>0</v>
      </c>
      <c r="W12">
        <v>0</v>
      </c>
      <c r="X12">
        <v>0</v>
      </c>
      <c r="Y12">
        <v>0</v>
      </c>
      <c r="Z12">
        <v>0</v>
      </c>
      <c r="AA12">
        <v>0</v>
      </c>
      <c r="AB12">
        <v>0</v>
      </c>
      <c r="AC12">
        <v>0</v>
      </c>
      <c r="AD12">
        <v>0</v>
      </c>
      <c r="AG12">
        <f t="shared" si="0"/>
        <v>0</v>
      </c>
      <c r="AH12">
        <f t="shared" si="1"/>
        <v>0</v>
      </c>
      <c r="AI12">
        <f t="shared" si="2"/>
        <v>0</v>
      </c>
      <c r="AJ12">
        <f t="shared" si="3"/>
        <v>0</v>
      </c>
      <c r="AK12">
        <f t="shared" si="4"/>
        <v>0</v>
      </c>
      <c r="AL12">
        <f t="shared" si="5"/>
        <v>0</v>
      </c>
      <c r="AM12">
        <f t="shared" si="6"/>
        <v>0</v>
      </c>
      <c r="AN12">
        <f t="shared" si="7"/>
        <v>0</v>
      </c>
      <c r="AO12">
        <f t="shared" si="8"/>
        <v>0</v>
      </c>
      <c r="AP12">
        <f t="shared" si="9"/>
        <v>0</v>
      </c>
      <c r="AQ12">
        <f t="shared" si="10"/>
        <v>0</v>
      </c>
      <c r="AR12">
        <f t="shared" si="11"/>
        <v>0</v>
      </c>
      <c r="AS12">
        <f t="shared" si="12"/>
        <v>0</v>
      </c>
      <c r="AV12">
        <f t="shared" si="15"/>
        <v>1</v>
      </c>
      <c r="AW12">
        <f t="shared" si="16"/>
        <v>1</v>
      </c>
      <c r="AX12">
        <f t="shared" si="17"/>
        <v>1</v>
      </c>
      <c r="AY12">
        <f t="shared" si="18"/>
        <v>1</v>
      </c>
      <c r="AZ12">
        <f t="shared" si="19"/>
        <v>1</v>
      </c>
      <c r="BA12">
        <f t="shared" si="20"/>
        <v>0.99999999999999989</v>
      </c>
      <c r="BB12">
        <f t="shared" si="21"/>
        <v>1</v>
      </c>
      <c r="BC12">
        <f t="shared" si="22"/>
        <v>1</v>
      </c>
      <c r="BD12">
        <f t="shared" si="23"/>
        <v>1</v>
      </c>
      <c r="BE12">
        <f t="shared" si="24"/>
        <v>1</v>
      </c>
      <c r="BF12">
        <f t="shared" si="25"/>
        <v>1</v>
      </c>
      <c r="BG12">
        <f t="shared" si="26"/>
        <v>1</v>
      </c>
      <c r="BH12">
        <f t="shared" si="27"/>
        <v>1</v>
      </c>
      <c r="BL12" s="47">
        <f t="shared" si="28"/>
        <v>4.3714285714285719</v>
      </c>
      <c r="BM12" s="47">
        <f t="shared" si="29"/>
        <v>4.4857142857142858</v>
      </c>
      <c r="BN12" s="47">
        <f t="shared" si="30"/>
        <v>4.5714285714285712</v>
      </c>
      <c r="BO12" s="47">
        <f t="shared" si="31"/>
        <v>4.4285714285714288</v>
      </c>
      <c r="BP12" s="47">
        <f t="shared" si="32"/>
        <v>4.5142857142857142</v>
      </c>
      <c r="BQ12" s="47">
        <f t="shared" si="33"/>
        <v>4.5428571428571427</v>
      </c>
      <c r="BR12" s="47">
        <f t="shared" si="34"/>
        <v>4.3714285714285719</v>
      </c>
      <c r="BS12" s="47">
        <f t="shared" si="35"/>
        <v>4.4857142857142858</v>
      </c>
      <c r="BT12" s="47">
        <f t="shared" si="36"/>
        <v>4.2857142857142856</v>
      </c>
      <c r="BU12" s="47">
        <f t="shared" si="37"/>
        <v>4.4000000000000004</v>
      </c>
      <c r="BV12" s="47">
        <f t="shared" si="38"/>
        <v>4.5142857142857142</v>
      </c>
      <c r="BW12" s="47">
        <f t="shared" si="39"/>
        <v>4.3714285714285719</v>
      </c>
      <c r="BX12" s="47">
        <f t="shared" si="40"/>
        <v>4.4000000000000004</v>
      </c>
      <c r="CA12" s="47"/>
      <c r="CB12" s="47">
        <f t="shared" si="41"/>
        <v>11.914285714285715</v>
      </c>
      <c r="CC12" s="47">
        <f t="shared" si="42"/>
        <v>12.457142857142857</v>
      </c>
      <c r="CD12" s="47">
        <f t="shared" si="43"/>
        <v>12.885714285714284</v>
      </c>
      <c r="CE12" s="47">
        <f t="shared" si="44"/>
        <v>12.142857142857144</v>
      </c>
      <c r="CF12" s="47">
        <f t="shared" si="45"/>
        <v>12.6</v>
      </c>
      <c r="CG12" s="47">
        <f t="shared" si="46"/>
        <v>12.77142857142857</v>
      </c>
      <c r="CH12" s="47">
        <f t="shared" si="47"/>
        <v>11.857142857142858</v>
      </c>
      <c r="CI12" s="47">
        <f t="shared" si="48"/>
        <v>12.457142857142857</v>
      </c>
      <c r="CJ12" s="47">
        <f t="shared" si="49"/>
        <v>11.485714285714284</v>
      </c>
      <c r="CK12" s="47">
        <f t="shared" si="50"/>
        <v>12.028571428571428</v>
      </c>
      <c r="CL12" s="47">
        <f t="shared" si="51"/>
        <v>12.6</v>
      </c>
      <c r="CM12" s="47">
        <f t="shared" si="52"/>
        <v>11.885714285714286</v>
      </c>
      <c r="CN12" s="47">
        <f t="shared" si="53"/>
        <v>12.028571428571428</v>
      </c>
    </row>
    <row r="13" spans="1:93" x14ac:dyDescent="0.3">
      <c r="A13" s="38">
        <v>-0.18428546041061042</v>
      </c>
      <c r="B13" s="38">
        <v>7.010626321881383E-2</v>
      </c>
      <c r="C13" s="38">
        <v>6.7948004138710738E-3</v>
      </c>
      <c r="D13" s="38">
        <v>-1.8362046847256119E-2</v>
      </c>
      <c r="E13" s="38">
        <v>2.5911014799647646E-2</v>
      </c>
      <c r="F13" s="38">
        <v>-3.1055926117348801E-3</v>
      </c>
      <c r="G13" s="38">
        <v>6.2168591608329736E-2</v>
      </c>
      <c r="H13" s="38">
        <v>2.9475011292307323E-2</v>
      </c>
      <c r="I13" s="38">
        <v>7.0679364229171964E-3</v>
      </c>
      <c r="J13" s="38">
        <v>4.0034022685182108E-2</v>
      </c>
      <c r="K13" s="38">
        <v>-1.4478916794734245E-2</v>
      </c>
      <c r="L13" s="38">
        <v>0.14088106984624588</v>
      </c>
      <c r="M13" s="38">
        <v>1.808125574821828E-2</v>
      </c>
      <c r="O13" s="39">
        <f>MIN(A3:M37)</f>
        <v>-0.39580814207635118</v>
      </c>
      <c r="P13" t="s">
        <v>62</v>
      </c>
      <c r="Q13">
        <v>1</v>
      </c>
      <c r="R13">
        <v>0</v>
      </c>
      <c r="S13">
        <v>0</v>
      </c>
      <c r="T13">
        <v>0</v>
      </c>
      <c r="U13">
        <v>0</v>
      </c>
      <c r="V13">
        <v>0</v>
      </c>
      <c r="W13">
        <v>0</v>
      </c>
      <c r="X13">
        <v>0</v>
      </c>
      <c r="Y13">
        <v>0</v>
      </c>
      <c r="Z13">
        <v>0</v>
      </c>
      <c r="AA13">
        <v>0</v>
      </c>
      <c r="AB13">
        <v>0</v>
      </c>
      <c r="AC13">
        <v>0</v>
      </c>
      <c r="AD13">
        <v>0</v>
      </c>
      <c r="AG13">
        <f t="shared" si="0"/>
        <v>0</v>
      </c>
      <c r="AH13">
        <f t="shared" si="1"/>
        <v>0</v>
      </c>
      <c r="AI13">
        <f t="shared" si="2"/>
        <v>0</v>
      </c>
      <c r="AJ13">
        <f t="shared" si="3"/>
        <v>0</v>
      </c>
      <c r="AK13">
        <f t="shared" si="4"/>
        <v>0</v>
      </c>
      <c r="AL13">
        <f t="shared" si="5"/>
        <v>0</v>
      </c>
      <c r="AM13">
        <f t="shared" si="6"/>
        <v>0</v>
      </c>
      <c r="AN13">
        <f t="shared" si="7"/>
        <v>0</v>
      </c>
      <c r="AO13">
        <f t="shared" si="8"/>
        <v>0</v>
      </c>
      <c r="AP13">
        <f t="shared" si="9"/>
        <v>0</v>
      </c>
      <c r="AQ13">
        <f t="shared" si="10"/>
        <v>0</v>
      </c>
      <c r="AR13">
        <f t="shared" si="11"/>
        <v>0</v>
      </c>
      <c r="AS13">
        <f t="shared" si="12"/>
        <v>0</v>
      </c>
      <c r="AV13">
        <f t="shared" si="15"/>
        <v>1</v>
      </c>
      <c r="AW13">
        <f t="shared" si="16"/>
        <v>1</v>
      </c>
      <c r="AX13">
        <f t="shared" si="17"/>
        <v>1</v>
      </c>
      <c r="AY13">
        <f t="shared" si="18"/>
        <v>1</v>
      </c>
      <c r="AZ13">
        <f t="shared" si="19"/>
        <v>1</v>
      </c>
      <c r="BA13">
        <f t="shared" si="20"/>
        <v>0.99999999999999989</v>
      </c>
      <c r="BB13">
        <f t="shared" si="21"/>
        <v>1</v>
      </c>
      <c r="BC13">
        <f t="shared" si="22"/>
        <v>1</v>
      </c>
      <c r="BD13">
        <f t="shared" si="23"/>
        <v>1</v>
      </c>
      <c r="BE13">
        <f t="shared" si="24"/>
        <v>1</v>
      </c>
      <c r="BF13">
        <f t="shared" si="25"/>
        <v>1</v>
      </c>
      <c r="BG13">
        <f t="shared" si="26"/>
        <v>1</v>
      </c>
      <c r="BH13">
        <f t="shared" si="27"/>
        <v>1</v>
      </c>
      <c r="BL13" s="47">
        <f t="shared" si="28"/>
        <v>5.3714285714285719</v>
      </c>
      <c r="BM13" s="47">
        <f t="shared" si="29"/>
        <v>5.4857142857142858</v>
      </c>
      <c r="BN13" s="47">
        <f t="shared" si="30"/>
        <v>5.5714285714285712</v>
      </c>
      <c r="BO13" s="47">
        <f t="shared" si="31"/>
        <v>5.4285714285714288</v>
      </c>
      <c r="BP13" s="47">
        <f t="shared" si="32"/>
        <v>5.5142857142857142</v>
      </c>
      <c r="BQ13" s="47">
        <f t="shared" si="33"/>
        <v>5.5428571428571427</v>
      </c>
      <c r="BR13" s="47">
        <f t="shared" si="34"/>
        <v>5.3714285714285719</v>
      </c>
      <c r="BS13" s="47">
        <f t="shared" si="35"/>
        <v>5.4857142857142858</v>
      </c>
      <c r="BT13" s="47">
        <f t="shared" si="36"/>
        <v>5.2857142857142856</v>
      </c>
      <c r="BU13" s="47">
        <f t="shared" si="37"/>
        <v>5.4</v>
      </c>
      <c r="BV13" s="47">
        <f t="shared" si="38"/>
        <v>5.5142857142857142</v>
      </c>
      <c r="BW13" s="47">
        <f t="shared" si="39"/>
        <v>5.3714285714285719</v>
      </c>
      <c r="BX13" s="47">
        <f t="shared" si="40"/>
        <v>5.4</v>
      </c>
      <c r="CA13" s="47"/>
      <c r="CB13" s="47">
        <f t="shared" si="41"/>
        <v>17.285714285714285</v>
      </c>
      <c r="CC13" s="47">
        <f t="shared" si="42"/>
        <v>17.942857142857143</v>
      </c>
      <c r="CD13" s="47">
        <f t="shared" si="43"/>
        <v>18.457142857142856</v>
      </c>
      <c r="CE13" s="47">
        <f t="shared" si="44"/>
        <v>17.571428571428573</v>
      </c>
      <c r="CF13" s="47">
        <f t="shared" si="45"/>
        <v>18.114285714285714</v>
      </c>
      <c r="CG13" s="47">
        <f t="shared" si="46"/>
        <v>18.314285714285713</v>
      </c>
      <c r="CH13" s="47">
        <f t="shared" si="47"/>
        <v>17.228571428571428</v>
      </c>
      <c r="CI13" s="47">
        <f t="shared" si="48"/>
        <v>17.942857142857143</v>
      </c>
      <c r="CJ13" s="47">
        <f t="shared" si="49"/>
        <v>16.771428571428569</v>
      </c>
      <c r="CK13" s="47">
        <f t="shared" si="50"/>
        <v>17.428571428571431</v>
      </c>
      <c r="CL13" s="47">
        <f t="shared" si="51"/>
        <v>18.114285714285714</v>
      </c>
      <c r="CM13" s="47">
        <f t="shared" si="52"/>
        <v>17.25714285714286</v>
      </c>
      <c r="CN13" s="47">
        <f t="shared" si="53"/>
        <v>17.428571428571431</v>
      </c>
    </row>
    <row r="14" spans="1:93" x14ac:dyDescent="0.3">
      <c r="A14" s="38">
        <v>-0.15729384606008082</v>
      </c>
      <c r="B14" s="38">
        <v>-8.5082307664970006E-2</v>
      </c>
      <c r="C14" s="38">
        <v>-0.15310467042144077</v>
      </c>
      <c r="D14" s="38">
        <v>-5.6342706113644461E-2</v>
      </c>
      <c r="E14" s="38">
        <v>-0.13403214365010854</v>
      </c>
      <c r="F14" s="38">
        <v>-6.0273654699949594E-2</v>
      </c>
      <c r="G14" s="38">
        <v>-0.14109466394035791</v>
      </c>
      <c r="H14" s="38">
        <v>-0.12239316719893789</v>
      </c>
      <c r="I14" s="38">
        <v>-5.2701737390760658E-2</v>
      </c>
      <c r="J14" s="38">
        <v>-5.714655568312909E-2</v>
      </c>
      <c r="K14" s="38">
        <v>-0.25751847502437847</v>
      </c>
      <c r="L14" s="38">
        <v>-4.8256973007773318E-2</v>
      </c>
      <c r="M14" s="38">
        <v>-0.10587949826443957</v>
      </c>
      <c r="R14" s="45">
        <v>0</v>
      </c>
      <c r="S14" s="45">
        <v>0</v>
      </c>
      <c r="T14" s="45">
        <v>0</v>
      </c>
      <c r="U14" s="45">
        <v>0</v>
      </c>
      <c r="V14" s="45">
        <v>0</v>
      </c>
      <c r="W14" s="45">
        <v>0</v>
      </c>
      <c r="X14" s="45">
        <v>0</v>
      </c>
      <c r="Y14" s="45">
        <v>0</v>
      </c>
      <c r="Z14" s="45">
        <v>0</v>
      </c>
      <c r="AA14" s="45">
        <v>0</v>
      </c>
      <c r="AB14" s="45">
        <v>0</v>
      </c>
      <c r="AC14" s="45">
        <v>0</v>
      </c>
      <c r="AD14" s="45">
        <v>0</v>
      </c>
    </row>
    <row r="15" spans="1:93" x14ac:dyDescent="0.3">
      <c r="A15" s="38">
        <v>5.3026870662741588E-2</v>
      </c>
      <c r="B15" s="38">
        <v>3.1022652951788111E-2</v>
      </c>
      <c r="C15" s="38">
        <v>8.5623263809203543E-2</v>
      </c>
      <c r="D15" s="38">
        <v>5.5556233528504771E-3</v>
      </c>
      <c r="E15" s="38">
        <v>0.12841013305869081</v>
      </c>
      <c r="F15" s="38">
        <v>2.1156661070044304E-2</v>
      </c>
      <c r="G15" s="38">
        <v>5.5047182093607434E-2</v>
      </c>
      <c r="H15" s="38">
        <v>4.4990107138762857E-2</v>
      </c>
      <c r="I15" s="38">
        <v>6.706919657464952E-2</v>
      </c>
      <c r="J15" s="38">
        <v>3.7021920816098466E-2</v>
      </c>
      <c r="K15" s="38">
        <v>0.11786563843079599</v>
      </c>
      <c r="L15" s="38">
        <v>5.7253435064647869E-2</v>
      </c>
      <c r="M15" s="38">
        <v>7.5372666356343973E-2</v>
      </c>
      <c r="Q15" t="s">
        <v>92</v>
      </c>
      <c r="R15" s="19">
        <f>SUM(R3:R13)</f>
        <v>35</v>
      </c>
      <c r="S15" s="19"/>
      <c r="T15" s="19"/>
      <c r="U15" s="19"/>
      <c r="V15" s="19"/>
      <c r="W15" s="19"/>
      <c r="X15" s="19"/>
      <c r="Y15" s="19"/>
      <c r="Z15" s="19"/>
      <c r="AA15" s="19"/>
      <c r="AB15" s="19"/>
      <c r="AC15" s="19"/>
      <c r="AD15" s="19"/>
      <c r="AF15" s="46" t="s">
        <v>93</v>
      </c>
      <c r="AG15">
        <f>SUM(AG3:AG14)</f>
        <v>1</v>
      </c>
      <c r="AH15">
        <f t="shared" ref="AH15:AS15" si="54">SUM(AH3:AH14)</f>
        <v>1</v>
      </c>
      <c r="AI15">
        <f t="shared" si="54"/>
        <v>1</v>
      </c>
      <c r="AJ15">
        <f t="shared" si="54"/>
        <v>1</v>
      </c>
      <c r="AK15">
        <f t="shared" si="54"/>
        <v>1</v>
      </c>
      <c r="AL15">
        <f t="shared" si="54"/>
        <v>0.99999999999999989</v>
      </c>
      <c r="AM15">
        <f t="shared" si="54"/>
        <v>1</v>
      </c>
      <c r="AN15">
        <f t="shared" si="54"/>
        <v>1</v>
      </c>
      <c r="AO15">
        <f t="shared" si="54"/>
        <v>1</v>
      </c>
      <c r="AP15">
        <f t="shared" si="54"/>
        <v>1</v>
      </c>
      <c r="AQ15">
        <f t="shared" si="54"/>
        <v>1</v>
      </c>
      <c r="AR15">
        <f t="shared" si="54"/>
        <v>1</v>
      </c>
      <c r="AS15">
        <f t="shared" si="54"/>
        <v>1</v>
      </c>
    </row>
    <row r="16" spans="1:93" x14ac:dyDescent="0.3">
      <c r="A16" s="38">
        <v>4.949908430861534E-2</v>
      </c>
      <c r="B16" s="38">
        <v>-2.9396746681273209E-2</v>
      </c>
      <c r="C16" s="38">
        <v>5.2346506715728894E-2</v>
      </c>
      <c r="D16" s="38">
        <v>4.2448616712265845E-2</v>
      </c>
      <c r="E16" s="38">
        <v>3.2244084108937844E-2</v>
      </c>
      <c r="F16" s="38">
        <v>2.4056896152272345E-2</v>
      </c>
      <c r="G16" s="38">
        <v>2.7594577461196982E-2</v>
      </c>
      <c r="H16" s="38">
        <v>5.2806325763864095E-3</v>
      </c>
      <c r="I16" s="38">
        <v>4.3297302859194049E-3</v>
      </c>
      <c r="J16" s="38">
        <v>-7.0607549234590103E-2</v>
      </c>
      <c r="K16" s="38">
        <v>0.14457867266212027</v>
      </c>
      <c r="L16" s="38">
        <v>3.9440877972678257E-2</v>
      </c>
      <c r="M16" s="38">
        <v>3.5269035092621311E-2</v>
      </c>
      <c r="AV16" s="56" t="s">
        <v>10</v>
      </c>
      <c r="AW16" s="56" t="s">
        <v>13</v>
      </c>
      <c r="AX16" s="56" t="s">
        <v>16</v>
      </c>
      <c r="AY16" s="56" t="s">
        <v>19</v>
      </c>
      <c r="AZ16" s="56" t="s">
        <v>22</v>
      </c>
      <c r="BA16" s="56" t="s">
        <v>24</v>
      </c>
      <c r="BB16" s="56" t="s">
        <v>26</v>
      </c>
      <c r="BC16" s="56" t="s">
        <v>28</v>
      </c>
      <c r="BD16" s="56" t="s">
        <v>30</v>
      </c>
      <c r="BE16" s="56" t="s">
        <v>32</v>
      </c>
      <c r="BF16" s="56" t="s">
        <v>34</v>
      </c>
      <c r="BG16" s="56" t="s">
        <v>36</v>
      </c>
      <c r="BH16" s="56" t="s">
        <v>39</v>
      </c>
      <c r="BI16" s="46" t="s">
        <v>94</v>
      </c>
      <c r="BL16" s="56" t="s">
        <v>10</v>
      </c>
      <c r="BM16" s="56" t="s">
        <v>13</v>
      </c>
      <c r="BN16" s="56" t="s">
        <v>16</v>
      </c>
      <c r="BO16" s="56" t="s">
        <v>19</v>
      </c>
      <c r="BP16" s="56" t="s">
        <v>22</v>
      </c>
      <c r="BQ16" s="56" t="s">
        <v>24</v>
      </c>
      <c r="BR16" s="56" t="s">
        <v>26</v>
      </c>
      <c r="BS16" s="56" t="s">
        <v>28</v>
      </c>
      <c r="BT16" s="56" t="s">
        <v>30</v>
      </c>
      <c r="BU16" s="56" t="s">
        <v>32</v>
      </c>
      <c r="BV16" s="56" t="s">
        <v>34</v>
      </c>
      <c r="BW16" s="56" t="s">
        <v>36</v>
      </c>
      <c r="BX16" s="56" t="s">
        <v>39</v>
      </c>
      <c r="BY16" s="46" t="s">
        <v>94</v>
      </c>
      <c r="CB16" s="56" t="s">
        <v>10</v>
      </c>
      <c r="CC16" s="56" t="s">
        <v>13</v>
      </c>
      <c r="CD16" s="56" t="s">
        <v>16</v>
      </c>
      <c r="CE16" s="56" t="s">
        <v>19</v>
      </c>
      <c r="CF16" s="56" t="s">
        <v>22</v>
      </c>
      <c r="CG16" s="56" t="s">
        <v>24</v>
      </c>
      <c r="CH16" s="56" t="s">
        <v>26</v>
      </c>
      <c r="CI16" s="56" t="s">
        <v>28</v>
      </c>
      <c r="CJ16" s="56" t="s">
        <v>30</v>
      </c>
      <c r="CK16" s="56" t="s">
        <v>32</v>
      </c>
      <c r="CL16" s="56" t="s">
        <v>34</v>
      </c>
      <c r="CM16" s="56" t="s">
        <v>36</v>
      </c>
      <c r="CN16" s="56" t="s">
        <v>39</v>
      </c>
      <c r="CO16" s="46" t="s">
        <v>94</v>
      </c>
    </row>
    <row r="17" spans="1:93" x14ac:dyDescent="0.3">
      <c r="A17" s="38">
        <v>8.8914674017500375E-2</v>
      </c>
      <c r="B17" s="38">
        <v>9.163786357965999E-3</v>
      </c>
      <c r="C17" s="38">
        <v>2.1394533560383878E-2</v>
      </c>
      <c r="D17" s="38">
        <v>-1.1238826214921773E-3</v>
      </c>
      <c r="E17" s="38">
        <v>-2.6622073517519888E-2</v>
      </c>
      <c r="F17" s="38">
        <v>-1.3244057028771048E-2</v>
      </c>
      <c r="G17" s="38">
        <v>8.1780077888283731E-2</v>
      </c>
      <c r="H17" s="38">
        <v>2.0088876608564134E-3</v>
      </c>
      <c r="I17" s="38">
        <v>5.5001919310888395E-2</v>
      </c>
      <c r="J17" s="38">
        <v>2.9100858536246429E-2</v>
      </c>
      <c r="K17" s="38">
        <v>7.8538335968690778E-3</v>
      </c>
      <c r="L17" s="38">
        <v>4.2959455090064984E-2</v>
      </c>
      <c r="M17" s="38">
        <v>2.2396049356711932E-2</v>
      </c>
      <c r="AS17" s="16"/>
      <c r="AT17">
        <v>4</v>
      </c>
      <c r="AU17" s="54" t="s">
        <v>10</v>
      </c>
      <c r="AV17" s="55" cm="1">
        <f t="array" ref="AV17">IF(AND($AV$3:$AV$13&lt;=AV$3:AV$13),1,0)</f>
        <v>1</v>
      </c>
      <c r="AW17" s="55" cm="1">
        <f t="array" ref="AW17">IF(AND($AV$3:$AV$13&lt;=AW$3:AW$13),1,0)</f>
        <v>1</v>
      </c>
      <c r="AX17" s="55" cm="1">
        <f t="array" ref="AX17">IF(AND($AV$3:$AV$13&lt;=AX$3:AX$13),1,0)</f>
        <v>1</v>
      </c>
      <c r="AY17" s="55" cm="1">
        <f t="array" ref="AY17">IF(AND($AV$3:$AV$13&lt;=AY$3:AY$13),1,0)</f>
        <v>0</v>
      </c>
      <c r="AZ17" s="55" cm="1">
        <f t="array" ref="AZ17">IF(AND($AV$3:$AV$13&lt;=AZ$3:AZ$13),1,0)</f>
        <v>1</v>
      </c>
      <c r="BA17" s="55" cm="1">
        <f t="array" ref="BA17">IF(AND($AV$3:$AV$13&lt;=BA$3:BA$13),1,0)</f>
        <v>1</v>
      </c>
      <c r="BB17" s="55" cm="1">
        <f t="array" ref="BB17">IF(AND($AV$3:$AV$13&lt;=BB$3:BB$13),1,0)</f>
        <v>0</v>
      </c>
      <c r="BC17" s="55" cm="1">
        <f t="array" ref="BC17">IF(AND($AV$3:$AV$13&lt;=BC$3:BC$13),1,0)</f>
        <v>1</v>
      </c>
      <c r="BD17" s="55" cm="1">
        <f t="array" ref="BD17">IF(AND($AV$3:$AV$13&lt;=BD$3:BD$13),1,0)</f>
        <v>0</v>
      </c>
      <c r="BE17" s="55" cm="1">
        <f t="array" ref="BE17">IF(AND($AV$3:$AV$13&lt;=BE$3:BE$13),1,0)</f>
        <v>1</v>
      </c>
      <c r="BF17" s="55" cm="1">
        <f t="array" ref="BF17">IF(AND($AV$3:$AV$13&lt;=BF$3:BF$13),1,0)</f>
        <v>1</v>
      </c>
      <c r="BG17" s="55" cm="1">
        <f t="array" ref="BG17">IF(AND($AV$3:$AV$13&lt;=BG$3:BG$13),1,0)</f>
        <v>0</v>
      </c>
      <c r="BH17" s="55" cm="1">
        <f t="array" ref="BH17">IF(AND($AV$3:$AV$13&lt;=BH$3:BH$13),1,0)</f>
        <v>1</v>
      </c>
      <c r="BI17" s="53">
        <f t="shared" ref="BI17:BI29" si="55">SUM(AV17:BH17)-1</f>
        <v>8</v>
      </c>
      <c r="BK17" t="s">
        <v>10</v>
      </c>
      <c r="BL17" s="49" cm="1">
        <f t="array" ref="BL17">IF(AND($BL$3:$BL$13&lt;=BL$3:BL$13),1,0)</f>
        <v>1</v>
      </c>
      <c r="BM17" s="49" cm="1">
        <f t="array" ref="BM17">IF(AND($BL$3:$BL$13&lt;=BM$3:BM$13),1,0)</f>
        <v>1</v>
      </c>
      <c r="BN17" s="49" cm="1">
        <f t="array" ref="BN17">IF(AND($BL$3:$BL$13&lt;=BN$3:BN$13),1,0)</f>
        <v>1</v>
      </c>
      <c r="BO17" s="49" cm="1">
        <f t="array" ref="BO17">IF(AND($BL$3:$BL$13&lt;=BO$3:BO$13),1,0)</f>
        <v>0</v>
      </c>
      <c r="BP17" s="49" cm="1">
        <f t="array" ref="BP17">IF(AND($BL$3:$BL$13&lt;=BP$3:BP$13),1,0)</f>
        <v>1</v>
      </c>
      <c r="BQ17" s="49" cm="1">
        <f t="array" ref="BQ17">IF(AND($BL$3:$BL$13&lt;=BQ$3:BQ$13),1,0)</f>
        <v>1</v>
      </c>
      <c r="BR17" s="49" cm="1">
        <f t="array" ref="BR17">IF(AND($BL$3:$BL$13&lt;=BR$3:BR$13),1,0)</f>
        <v>0</v>
      </c>
      <c r="BS17" s="49" cm="1">
        <f t="array" ref="BS17">IF(AND($BL$3:$BL$13&lt;=BS$3:BS$13),1,0)</f>
        <v>1</v>
      </c>
      <c r="BT17" s="49" cm="1">
        <f t="array" ref="BT17">IF(AND($BL$3:$BL$13&lt;=BT$3:BT$13),1,0)</f>
        <v>0</v>
      </c>
      <c r="BU17" s="49" cm="1">
        <f t="array" ref="BU17">IF(AND($BL$3:$BL$13&lt;=BU$3:BU$13),1,0)</f>
        <v>1</v>
      </c>
      <c r="BV17" s="49" cm="1">
        <f t="array" ref="BV17">IF(AND($BL$3:$BL$13&lt;=BV$3:BV$13),1,0)</f>
        <v>1</v>
      </c>
      <c r="BW17" s="49" cm="1">
        <f t="array" ref="BW17">IF(AND($BL$3:$BL$13&lt;=BW$3:BW$13),1,0)</f>
        <v>0</v>
      </c>
      <c r="BX17" s="49" cm="1">
        <f t="array" ref="BX17">IF(AND($BL$3:$BL$13&lt;=BX$3:BX$13),1,0)</f>
        <v>1</v>
      </c>
      <c r="BY17" s="51">
        <f>SUM(BL17:BX17)-1</f>
        <v>8</v>
      </c>
      <c r="CA17" t="s">
        <v>10</v>
      </c>
      <c r="CB17" s="49" cm="1">
        <f t="array" ref="CB17">IF(AND($CB$3:$CB$13&lt;=CB$3:CB$13),1,0)</f>
        <v>1</v>
      </c>
      <c r="CC17" s="49" cm="1">
        <f t="array" ref="CC17">IF(AND($CB$3:$CB$13&lt;=CC$3:CC$13),1,0)</f>
        <v>1</v>
      </c>
      <c r="CD17" s="49" cm="1">
        <f t="array" ref="CD17">IF(AND($CB$3:$CB$13&lt;=CD$3:CD$13),1,0)</f>
        <v>1</v>
      </c>
      <c r="CE17" s="49" cm="1">
        <f t="array" ref="CE17">IF(AND($CB$3:$CB$13&lt;=CE$3:CE$13),1,0)</f>
        <v>0</v>
      </c>
      <c r="CF17" s="49" cm="1">
        <f t="array" ref="CF17">IF(AND($CB$3:$CB$13&lt;=CF$3:CF$13),1,0)</f>
        <v>1</v>
      </c>
      <c r="CG17" s="49" cm="1">
        <f t="array" ref="CG17">IF(AND($CB$3:$CB$13&lt;=CG$3:CG$13),1,0)</f>
        <v>1</v>
      </c>
      <c r="CH17" s="49" cm="1">
        <f t="array" ref="CH17">IF(AND($CB$3:$CB$13&lt;=CH$3:CH$13),1,0)</f>
        <v>0</v>
      </c>
      <c r="CI17" s="49" cm="1">
        <f t="array" ref="CI17">IF(AND($CB$3:$CB$13&lt;=CI$3:CI$13),1,0)</f>
        <v>1</v>
      </c>
      <c r="CJ17" s="49" cm="1">
        <f t="array" ref="CJ17">IF(AND($CB$3:$CB$13&lt;=CJ$3:CJ$13),1,0)</f>
        <v>0</v>
      </c>
      <c r="CK17" s="49" cm="1">
        <f t="array" ref="CK17">IF(AND($CB$3:$CB$13&lt;=CK$3:CK$13),1,0)</f>
        <v>1</v>
      </c>
      <c r="CL17" s="49" cm="1">
        <f t="array" ref="CL17">IF(AND($CB$3:$CB$13&lt;=CL$3:CL$13),1,0)</f>
        <v>1</v>
      </c>
      <c r="CM17" s="49" cm="1">
        <f t="array" ref="CM17">IF(AND($CB$3:$CB$13&lt;=CM$3:CM$13),1,0)</f>
        <v>0</v>
      </c>
      <c r="CN17" s="49" cm="1">
        <f t="array" ref="CN17">IF(AND($CB$3:$CB$13&lt;=CN$3:CN$13),1,0)</f>
        <v>1</v>
      </c>
      <c r="CO17" s="51">
        <f t="shared" ref="CO17:CO29" si="56">SUM(CB17:CN17)-1</f>
        <v>8</v>
      </c>
    </row>
    <row r="18" spans="1:93" x14ac:dyDescent="0.3">
      <c r="A18" s="38">
        <v>9.6051474812119356E-2</v>
      </c>
      <c r="B18" s="38">
        <v>5.5550107387062633E-2</v>
      </c>
      <c r="C18" s="38">
        <v>-3.8159305315766098E-2</v>
      </c>
      <c r="D18" s="38">
        <v>3.5549490767497229E-2</v>
      </c>
      <c r="E18" s="38">
        <v>5.8520061272977805E-2</v>
      </c>
      <c r="F18" s="38">
        <v>0.1924030193955954</v>
      </c>
      <c r="G18" s="38">
        <v>5.2259575050575789E-2</v>
      </c>
      <c r="H18" s="38">
        <v>9.5796622325943673E-2</v>
      </c>
      <c r="I18" s="38">
        <v>1.6023078753289521E-2</v>
      </c>
      <c r="J18" s="38">
        <v>3.9245388493730694E-2</v>
      </c>
      <c r="K18" s="38">
        <v>-2.7821061568134263E-2</v>
      </c>
      <c r="L18" s="38">
        <v>4.7011535884717848E-2</v>
      </c>
      <c r="M18" s="38">
        <v>1.9527742293536189E-2</v>
      </c>
      <c r="AS18" s="16"/>
      <c r="AU18" t="s">
        <v>13</v>
      </c>
      <c r="AV18" s="50" cm="1">
        <f t="array" ref="AV18">IF(AND($AW$3:$AW$13&lt;=AV$3:AV$13),1,0)</f>
        <v>0</v>
      </c>
      <c r="AW18" s="50" cm="1">
        <f t="array" ref="AW18">IF(AND($AW$3:$AW$13&lt;=AW$3:AW$13),1,0)</f>
        <v>1</v>
      </c>
      <c r="AX18" s="50" cm="1">
        <f t="array" ref="AX18">IF(AND($AW$3:$AW$13&lt;=AX$3:AX$13),1,0)</f>
        <v>1</v>
      </c>
      <c r="AY18" s="50" cm="1">
        <f t="array" ref="AY18">IF(AND($AW$3:$AW$13&lt;=AY$3:AY$13),1,0)</f>
        <v>0</v>
      </c>
      <c r="AZ18" s="50" cm="1">
        <f t="array" ref="AZ18">IF(AND($AW$3:$AW$13&lt;=AZ$3:AZ$13),1,0)</f>
        <v>1</v>
      </c>
      <c r="BA18" s="50" cm="1">
        <f t="array" ref="BA18">IF(AND($AW$3:$AW$13&lt;=BA$3:BA$13),1,0)</f>
        <v>0</v>
      </c>
      <c r="BB18" s="50" cm="1">
        <f t="array" ref="BB18">IF(AND($AW$3:$AW$13&lt;=BB$3:BB$13),1,0)</f>
        <v>0</v>
      </c>
      <c r="BC18" s="50" cm="1">
        <f t="array" ref="BC18">IF(AND($AW$3:$AW$13&lt;=BC$3:BC$13),1,0)</f>
        <v>1</v>
      </c>
      <c r="BD18" s="50" cm="1">
        <f t="array" ref="BD18">IF(AND($AW$3:$AW$13&lt;=BD$3:BD$13),1,0)</f>
        <v>0</v>
      </c>
      <c r="BE18" s="50" cm="1">
        <f t="array" ref="BE18">IF(AND($AW$3:$AW$13&lt;=BE$3:BE$13),1,0)</f>
        <v>0</v>
      </c>
      <c r="BF18" s="50" cm="1">
        <f t="array" ref="BF18">IF(AND($AW$3:$AW$13&lt;=BF$3:BF$13),1,0)</f>
        <v>1</v>
      </c>
      <c r="BG18" s="50" cm="1">
        <f t="array" ref="BG18">IF(AND($AW$3:$AW$13&lt;=BG$3:BG$13),1,0)</f>
        <v>0</v>
      </c>
      <c r="BH18" s="50" cm="1">
        <f t="array" ref="BH18">IF(AND($AW$3:$AW$13&lt;=BH$3:BH$13),1,0)</f>
        <v>0</v>
      </c>
      <c r="BI18" s="51">
        <f t="shared" si="55"/>
        <v>4</v>
      </c>
      <c r="BK18" t="s">
        <v>13</v>
      </c>
      <c r="BL18" s="49" cm="1">
        <f t="array" ref="BL18">IF(AND($BM$3:$BM$13&lt;=BL$3:BL$13),1,0)</f>
        <v>0</v>
      </c>
      <c r="BM18" s="49" cm="1">
        <f t="array" ref="BM18">IF(AND($BM$3:$BM$13&lt;=BM$3:BM$13),1,0)</f>
        <v>1</v>
      </c>
      <c r="BN18" s="49" cm="1">
        <f t="array" ref="BN18">IF(AND($BM$3:$BM$13&lt;=BN$3:BN$13),1,0)</f>
        <v>1</v>
      </c>
      <c r="BO18" s="49" cm="1">
        <f t="array" ref="BO18">IF(AND($BM$3:$BM$13&lt;=BO$3:BO$13),1,0)</f>
        <v>0</v>
      </c>
      <c r="BP18" s="49" cm="1">
        <f t="array" ref="BP18">IF(AND($BM$3:$BM$13&lt;=BP$3:BP$13),1,0)</f>
        <v>1</v>
      </c>
      <c r="BQ18" s="49" cm="1">
        <f t="array" ref="BQ18">IF(AND($BM$3:$BM$13&lt;=BQ$3:BQ$13),1,0)</f>
        <v>1</v>
      </c>
      <c r="BR18" s="49" cm="1">
        <f t="array" ref="BR18">IF(AND($BM$3:$BM$13&lt;=BR$3:BR$13),1,0)</f>
        <v>0</v>
      </c>
      <c r="BS18" s="49" cm="1">
        <f t="array" ref="BS18">IF(AND($BM$3:$BM$13&lt;=BS$3:BS$13),1,0)</f>
        <v>1</v>
      </c>
      <c r="BT18" s="49" cm="1">
        <f t="array" ref="BT18">IF(AND($BM$3:$BM$13&lt;=BT$3:BT$13),1,0)</f>
        <v>0</v>
      </c>
      <c r="BU18" s="49" cm="1">
        <f t="array" ref="BU18">IF(AND($BM$3:$BM$13&lt;=BU$3:BU$13),1,0)</f>
        <v>0</v>
      </c>
      <c r="BV18" s="49" cm="1">
        <f t="array" ref="BV18">IF(AND($BM$3:$BM$13&lt;=BV$3:BV$13),1,0)</f>
        <v>1</v>
      </c>
      <c r="BW18" s="49" cm="1">
        <f t="array" ref="BW18">IF(AND($BM$3:$BM$13&lt;=BW$3:BW$13),1,0)</f>
        <v>0</v>
      </c>
      <c r="BX18" s="49" cm="1">
        <f t="array" ref="BX18">IF(AND($BM$3:$BM$13&lt;=BX$3:BX$13),1,0)</f>
        <v>0</v>
      </c>
      <c r="BY18" s="51">
        <f t="shared" ref="BY18:BY28" si="57">SUM(BL18:BX18)-1</f>
        <v>5</v>
      </c>
      <c r="CA18" t="s">
        <v>13</v>
      </c>
      <c r="CB18" s="49" cm="1">
        <f t="array" ref="CB18">IF(AND($CC$3:$CC$13&lt;=CB$3:CB$13),1,0)</f>
        <v>0</v>
      </c>
      <c r="CC18" s="49" cm="1">
        <f t="array" ref="CC18">IF(AND($CC$3:$CC$13&lt;=CC$3:CC$13),1,0)</f>
        <v>1</v>
      </c>
      <c r="CD18" s="49" cm="1">
        <f t="array" ref="CD18">IF(AND($CC$3:$CC$13&lt;=CD$3:CD$13),1,0)</f>
        <v>1</v>
      </c>
      <c r="CE18" s="49" cm="1">
        <f t="array" ref="CE18">IF(AND($CC$3:$CC$13&lt;=CE$3:CE$13),1,0)</f>
        <v>0</v>
      </c>
      <c r="CF18" s="49" cm="1">
        <f t="array" ref="CF18">IF(AND($CC$3:$CC$13&lt;=CF$3:CF$13),1,0)</f>
        <v>1</v>
      </c>
      <c r="CG18" s="49" cm="1">
        <f t="array" ref="CG18">IF(AND($CC$3:$CC$13&lt;=CG$3:CG$13),1,0)</f>
        <v>1</v>
      </c>
      <c r="CH18" s="49" cm="1">
        <f t="array" ref="CH18">IF(AND($CC$3:$CC$13&lt;=CH$3:CH$13),1,0)</f>
        <v>0</v>
      </c>
      <c r="CI18" s="49" cm="1">
        <f t="array" ref="CI18">IF(AND($CC$3:$CC$13&lt;=CI$3:CI$13),1,0)</f>
        <v>1</v>
      </c>
      <c r="CJ18" s="49" cm="1">
        <f t="array" ref="CJ18">IF(AND($CC$3:$CC$13&lt;=CJ$3:CJ$13),1,0)</f>
        <v>0</v>
      </c>
      <c r="CK18" s="49" cm="1">
        <f t="array" ref="CK18">IF(AND($CC$3:$CC$13&lt;=CK$3:CK$13),1,0)</f>
        <v>0</v>
      </c>
      <c r="CL18" s="49" cm="1">
        <f t="array" ref="CL18">IF(AND($CC$3:$CC$13&lt;=CL$3:CL$13),1,0)</f>
        <v>1</v>
      </c>
      <c r="CM18" s="49" cm="1">
        <f t="array" ref="CM18">IF(AND($CC$3:$CC$13&lt;=CM$3:CM$13),1,0)</f>
        <v>0</v>
      </c>
      <c r="CN18" s="49" cm="1">
        <f t="array" ref="CN18">IF(AND($CC$3:$CC$13&lt;=CN$3:CN$13),1,0)</f>
        <v>0</v>
      </c>
      <c r="CO18" s="51">
        <f t="shared" si="56"/>
        <v>5</v>
      </c>
    </row>
    <row r="19" spans="1:93" x14ac:dyDescent="0.3">
      <c r="A19" s="38">
        <v>-0.1945564596832261</v>
      </c>
      <c r="B19" s="38">
        <v>-8.7468775141696015E-2</v>
      </c>
      <c r="C19" s="38">
        <v>-9.0263842739368938E-2</v>
      </c>
      <c r="D19" s="38">
        <v>5.9020238214386291E-3</v>
      </c>
      <c r="E19" s="38">
        <v>-0.12591248731278701</v>
      </c>
      <c r="F19" s="38">
        <v>-2.9088931509724299E-2</v>
      </c>
      <c r="G19" s="38">
        <v>-0.12157972757670552</v>
      </c>
      <c r="H19" s="38">
        <v>-7.8553182126845297E-2</v>
      </c>
      <c r="I19" s="38">
        <v>-4.754092293387005E-2</v>
      </c>
      <c r="J19" s="38">
        <v>2.8205176988994496E-2</v>
      </c>
      <c r="K19" s="38">
        <v>-8.728693690431244E-2</v>
      </c>
      <c r="L19" s="38">
        <v>-1.6912020317189629E-2</v>
      </c>
      <c r="M19" s="38">
        <v>-6.3279507775552982E-2</v>
      </c>
      <c r="AS19" s="16"/>
      <c r="AU19" t="s">
        <v>16</v>
      </c>
      <c r="AV19" s="50" cm="1">
        <f t="array" ref="AV19">IF(AND($AX$3:$AX$13&lt;=AV$3:AV$13),1,0)</f>
        <v>0</v>
      </c>
      <c r="AW19" s="50" cm="1">
        <f t="array" ref="AW19">IF(AND($AX$3:$AX$13&lt;=AW$3:AW$13),1,0)</f>
        <v>0</v>
      </c>
      <c r="AX19" s="50" cm="1">
        <f t="array" ref="AX19">IF(AND($AX$3:$AX$13&lt;=AX$3:AX$13),1,0)</f>
        <v>1</v>
      </c>
      <c r="AY19" s="50" cm="1">
        <f t="array" ref="AY19">IF(AND($AX$3:$AX$13&lt;=AY$3:AY$13),1,0)</f>
        <v>0</v>
      </c>
      <c r="AZ19" s="50" cm="1">
        <f t="array" ref="AZ19">IF(AND($AX$3:$AX$13&lt;=AZ$3:AZ$13),1,0)</f>
        <v>0</v>
      </c>
      <c r="BA19" s="50" cm="1">
        <f t="array" ref="BA19">IF(AND($AX$3:$AX$13&lt;=BA$3:BA$13),1,0)</f>
        <v>0</v>
      </c>
      <c r="BB19" s="50" cm="1">
        <f t="array" ref="BB19">IF(AND($AX$3:$AX$13&lt;=BB$3:BB$13),1,0)</f>
        <v>0</v>
      </c>
      <c r="BC19" s="50" cm="1">
        <f t="array" ref="BC19">IF(AND($AX$3:$AX$13&lt;=BC$3:BC$13),1,0)</f>
        <v>0</v>
      </c>
      <c r="BD19" s="50" cm="1">
        <f t="array" ref="BD19">IF(AND($AX$3:$AX$13&lt;=BD$3:BD$13),1,0)</f>
        <v>0</v>
      </c>
      <c r="BE19" s="50" cm="1">
        <f t="array" ref="BE19">IF(AND($AX$3:$AX$13&lt;=BE$3:BE$13),1,0)</f>
        <v>0</v>
      </c>
      <c r="BF19" s="50" cm="1">
        <f t="array" ref="BF19">IF(AND($AX$3:$AX$13&lt;=BF$3:BF$13),1,0)</f>
        <v>0</v>
      </c>
      <c r="BG19" s="50" cm="1">
        <f t="array" ref="BG19">IF(AND($AX$3:$AX$13&lt;=BG$3:BG$13),1,0)</f>
        <v>0</v>
      </c>
      <c r="BH19" s="50" cm="1">
        <f t="array" ref="BH19">IF(AND($AX$3:$AX$13&lt;=BH$3:BH$13),1,0)</f>
        <v>0</v>
      </c>
      <c r="BI19" s="51">
        <f t="shared" si="55"/>
        <v>0</v>
      </c>
      <c r="BK19" t="s">
        <v>16</v>
      </c>
      <c r="BL19" s="49" cm="1">
        <f t="array" ref="BL19">IF(AND($BN$3:$BN$13&lt;=BL$3:BL$13),1,0)</f>
        <v>0</v>
      </c>
      <c r="BM19" s="49" cm="1">
        <f t="array" ref="BM19">IF(AND($BN$3:$BN$13&lt;=BM$3:BM$13),1,0)</f>
        <v>0</v>
      </c>
      <c r="BN19" s="49" cm="1">
        <f t="array" ref="BN19">IF(AND($BN$3:$BN$13&lt;=BN$3:BN$13),1,0)</f>
        <v>1</v>
      </c>
      <c r="BO19" s="49" cm="1">
        <f t="array" ref="BO19">IF(AND($BN$3:$BN$13&lt;=BO$3:BO$13),1,0)</f>
        <v>0</v>
      </c>
      <c r="BP19" s="49" cm="1">
        <f t="array" ref="BP19">IF(AND($BN$3:$BN$13&lt;=BP$3:BP$13),1,0)</f>
        <v>0</v>
      </c>
      <c r="BQ19" s="49" cm="1">
        <f t="array" ref="BQ19">IF(AND($BN$3:$BN$13&lt;=BQ$3:BQ$13),1,0)</f>
        <v>0</v>
      </c>
      <c r="BR19" s="49" cm="1">
        <f t="array" ref="BR19">IF(AND($BN$3:$BN$13&lt;=BR$3:BR$13),1,0)</f>
        <v>0</v>
      </c>
      <c r="BS19" s="49" cm="1">
        <f t="array" ref="BS19">IF(AND($BN$3:$BN$13&lt;=BS$3:BS$13),1,0)</f>
        <v>0</v>
      </c>
      <c r="BT19" s="49" cm="1">
        <f t="array" ref="BT19">IF(AND($BN$3:$BN$13&lt;=BT$3:BT$13),1,0)</f>
        <v>0</v>
      </c>
      <c r="BU19" s="49" cm="1">
        <f t="array" ref="BU19">IF(AND($BN$3:$BN$13&lt;=BU$3:BU$13),1,0)</f>
        <v>0</v>
      </c>
      <c r="BV19" s="49" cm="1">
        <f t="array" ref="BV19">IF(AND($BN$3:$BN$13&lt;=BV$3:BV$13),1,0)</f>
        <v>0</v>
      </c>
      <c r="BW19" s="49" cm="1">
        <f t="array" ref="BW19">IF(AND($BN$3:$BN$13&lt;=BW$3:BW$13),1,0)</f>
        <v>0</v>
      </c>
      <c r="BX19" s="49" cm="1">
        <f t="array" ref="BX19">IF(AND($BN$3:$BN$13&lt;=BX$3:BX$13),1,0)</f>
        <v>0</v>
      </c>
      <c r="BY19" s="51">
        <f t="shared" si="57"/>
        <v>0</v>
      </c>
      <c r="CA19" t="s">
        <v>16</v>
      </c>
      <c r="CB19" s="49" cm="1">
        <f t="array" ref="CB19">IF(AND($CD$3:$CD$13&lt;=CB$3:CB$13),1,0)</f>
        <v>0</v>
      </c>
      <c r="CC19" s="49" cm="1">
        <f t="array" ref="CC19">IF(AND($CD$3:$CD$13&lt;=CC$3:CC$13),1,0)</f>
        <v>0</v>
      </c>
      <c r="CD19" s="49" cm="1">
        <f t="array" ref="CD19">IF(AND($CD$3:$CD$13&lt;=CD$3:CD$13),1,0)</f>
        <v>1</v>
      </c>
      <c r="CE19" s="49" cm="1">
        <f t="array" ref="CE19">IF(AND($CD$3:$CD$13&lt;=CE$3:CE$13),1,0)</f>
        <v>0</v>
      </c>
      <c r="CF19" s="49" cm="1">
        <f t="array" ref="CF19">IF(AND($CD$3:$CD$13&lt;=CF$3:CF$13),1,0)</f>
        <v>0</v>
      </c>
      <c r="CG19" s="49" cm="1">
        <f t="array" ref="CG19">IF(AND($CD$3:$CD$13&lt;=CG$3:CG$13),1,0)</f>
        <v>0</v>
      </c>
      <c r="CH19" s="49" cm="1">
        <f t="array" ref="CH19">IF(AND($CD$3:$CD$13&lt;=CH$3:CH$13),1,0)</f>
        <v>0</v>
      </c>
      <c r="CI19" s="49" cm="1">
        <f t="array" ref="CI19">IF(AND($CD$3:$CD$13&lt;=CI$3:CI$13),1,0)</f>
        <v>0</v>
      </c>
      <c r="CJ19" s="49" cm="1">
        <f t="array" ref="CJ19">IF(AND($CD$3:$CD$13&lt;=CJ$3:CJ$13),1,0)</f>
        <v>0</v>
      </c>
      <c r="CK19" s="49" cm="1">
        <f t="array" ref="CK19">IF(AND($CD$3:$CD$13&lt;=CK$3:CK$13),1,0)</f>
        <v>0</v>
      </c>
      <c r="CL19" s="49" cm="1">
        <f t="array" ref="CL19">IF(AND($CD$3:$CD$13&lt;=CL$3:CL$13),1,0)</f>
        <v>0</v>
      </c>
      <c r="CM19" s="49" cm="1">
        <f t="array" ref="CM19">IF(AND($CD$3:$CD$13&lt;=CM$3:CM$13),1,0)</f>
        <v>0</v>
      </c>
      <c r="CN19" s="49" cm="1">
        <f t="array" ref="CN19">IF(AND($CD$3:$CD$13&lt;=CN$3:CN$13),1,0)</f>
        <v>0</v>
      </c>
      <c r="CO19" s="51">
        <f t="shared" si="56"/>
        <v>0</v>
      </c>
    </row>
    <row r="20" spans="1:93" x14ac:dyDescent="0.3">
      <c r="A20" s="38">
        <v>0.15101328960644472</v>
      </c>
      <c r="B20" s="38">
        <v>7.7777687818216104E-2</v>
      </c>
      <c r="C20" s="38">
        <v>6.307670084226602E-2</v>
      </c>
      <c r="D20" s="38">
        <v>8.1520361986254453E-2</v>
      </c>
      <c r="E20" s="38">
        <v>9.7760494125868583E-2</v>
      </c>
      <c r="F20" s="38">
        <v>6.7002971673551071E-2</v>
      </c>
      <c r="G20" s="38">
        <v>0.12714616214827695</v>
      </c>
      <c r="H20" s="38">
        <v>6.561816543743329E-2</v>
      </c>
      <c r="I20" s="38">
        <v>0.10368158481653647</v>
      </c>
      <c r="J20" s="38">
        <v>3.1898708321020021E-2</v>
      </c>
      <c r="K20" s="38">
        <v>-8.0465085008394246E-3</v>
      </c>
      <c r="L20" s="38">
        <v>0.10371920226092196</v>
      </c>
      <c r="M20" s="38">
        <v>7.7070346681671939E-2</v>
      </c>
      <c r="AS20" s="16"/>
      <c r="AT20">
        <v>6</v>
      </c>
      <c r="AU20" s="54" t="s">
        <v>19</v>
      </c>
      <c r="AV20" s="55" cm="1">
        <f t="array" ref="AV20">IF(AND($AY$3:$AY$13&lt;=AV$3:AV$13),1,0)</f>
        <v>0</v>
      </c>
      <c r="AW20" s="55" cm="1">
        <f t="array" ref="AW20">IF(AND($AY$3:$AY$13&lt;=AW$3:AW$13),1,0)</f>
        <v>1</v>
      </c>
      <c r="AX20" s="55" cm="1">
        <f t="array" ref="AX20">IF(AND($AY$3:$AY$13&lt;=AX$3:AX$13),1,0)</f>
        <v>1</v>
      </c>
      <c r="AY20" s="55" cm="1">
        <f t="array" ref="AY20">IF(AND($AY$3:$AY$13&lt;=AY$3:AY$13),1,0)</f>
        <v>1</v>
      </c>
      <c r="AZ20" s="55" cm="1">
        <f t="array" ref="AZ20">IF(AND($AY$3:$AY$13&lt;=AZ$3:AZ$13),1,0)</f>
        <v>1</v>
      </c>
      <c r="BA20" s="55" cm="1">
        <f t="array" ref="BA20">IF(AND($AY$3:$AY$13&lt;=BA$3:BA$13),1,0)</f>
        <v>0</v>
      </c>
      <c r="BB20" s="55" cm="1">
        <f t="array" ref="BB20">IF(AND($AY$3:$AY$13&lt;=BB$3:BB$13),1,0)</f>
        <v>0</v>
      </c>
      <c r="BC20" s="55" cm="1">
        <f t="array" ref="BC20">IF(AND($AY$3:$AY$13&lt;=BC$3:BC$13),1,0)</f>
        <v>1</v>
      </c>
      <c r="BD20" s="55" cm="1">
        <f t="array" ref="BD20">IF(AND($AY$3:$AY$13&lt;=BD$3:BD$13),1,0)</f>
        <v>0</v>
      </c>
      <c r="BE20" s="55" cm="1">
        <f t="array" ref="BE20">IF(AND($AY$3:$AY$13&lt;=BE$3:BE$13),1,0)</f>
        <v>0</v>
      </c>
      <c r="BF20" s="55" cm="1">
        <f t="array" ref="BF20">IF(AND($AY$3:$AY$13&lt;=BF$3:BF$13),1,0)</f>
        <v>1</v>
      </c>
      <c r="BG20" s="55" cm="1">
        <f t="array" ref="BG20">IF(AND($AY$3:$AY$13&lt;=BG$3:BG$13),1,0)</f>
        <v>0</v>
      </c>
      <c r="BH20" s="55" cm="1">
        <f t="array" ref="BH20">IF(AND($AY$3:$AY$13&lt;=BH$3:BH$13),1,0)</f>
        <v>0</v>
      </c>
      <c r="BI20" s="52">
        <f t="shared" si="55"/>
        <v>5</v>
      </c>
      <c r="BK20" t="s">
        <v>19</v>
      </c>
      <c r="BL20" s="49" cm="1">
        <f t="array" ref="BL20">IF(AND($BO$3:$BO$13&lt;=BL$3:BL$13),1,0)</f>
        <v>0</v>
      </c>
      <c r="BM20" s="49" cm="1">
        <f t="array" ref="BM20">IF(AND($BO$3:$BO$13&lt;=BM$3:BM$13),1,0)</f>
        <v>1</v>
      </c>
      <c r="BN20" s="49" cm="1">
        <f t="array" ref="BN20">IF(AND($BO$3:$BO$13&lt;=BN$3:BN$13),1,0)</f>
        <v>1</v>
      </c>
      <c r="BO20" s="49" cm="1">
        <f t="array" ref="BO20">IF(AND($BO$3:$BO$13&lt;=BO$3:BO$13),1,0)</f>
        <v>1</v>
      </c>
      <c r="BP20" s="49" cm="1">
        <f t="array" ref="BP20">IF(AND($BO$3:$BO$13&lt;=BP$3:BP$13),1,0)</f>
        <v>1</v>
      </c>
      <c r="BQ20" s="49" cm="1">
        <f t="array" ref="BQ20">IF(AND($BO$3:$BO$13&lt;=BQ$3:BQ$13),1,0)</f>
        <v>1</v>
      </c>
      <c r="BR20" s="49" cm="1">
        <f t="array" ref="BR20">IF(AND($BO$3:$BO$13&lt;=BR$3:BR$13),1,0)</f>
        <v>0</v>
      </c>
      <c r="BS20" s="49" cm="1">
        <f t="array" ref="BS20">IF(AND($BO$3:$BO$13&lt;=BS$3:BS$13),1,0)</f>
        <v>1</v>
      </c>
      <c r="BT20" s="49" cm="1">
        <f t="array" ref="BT20">IF(AND($BO$3:$BO$13&lt;=BT$3:BT$13),1,0)</f>
        <v>0</v>
      </c>
      <c r="BU20" s="49" cm="1">
        <f t="array" ref="BU20">IF(AND($BO$3:$BO$13&lt;=BU$3:BU$13),1,0)</f>
        <v>0</v>
      </c>
      <c r="BV20" s="49" cm="1">
        <f t="array" ref="BV20">IF(AND($BO$3:$BO$13&lt;=BV$3:BV$13),1,0)</f>
        <v>1</v>
      </c>
      <c r="BW20" s="49" cm="1">
        <f t="array" ref="BW20">IF(AND($BO$3:$BO$13&lt;=BW$3:BW$13),1,0)</f>
        <v>0</v>
      </c>
      <c r="BX20" s="49" cm="1">
        <f t="array" ref="BX20">IF(AND($BO$3:$BO$13&lt;=BX$3:BX$13),1,0)</f>
        <v>0</v>
      </c>
      <c r="BY20" s="51">
        <f t="shared" si="57"/>
        <v>6</v>
      </c>
      <c r="CA20" t="s">
        <v>19</v>
      </c>
      <c r="CB20" s="49" cm="1">
        <f t="array" ref="CB20">IF(AND($CE$3:$CE$13&lt;=CB$3:CB$13),1,0)</f>
        <v>0</v>
      </c>
      <c r="CC20" s="49" cm="1">
        <f t="array" ref="CC20">IF(AND($CE$3:$CE$13&lt;=CC$3:CC$13),1,0)</f>
        <v>1</v>
      </c>
      <c r="CD20" s="49" cm="1">
        <f t="array" ref="CD20">IF(AND($CE$3:$CE$13&lt;=CD$3:CD$13),1,0)</f>
        <v>1</v>
      </c>
      <c r="CE20" s="49" cm="1">
        <f t="array" ref="CE20">IF(AND($CE$3:$CE$13&lt;=CE$3:CE$13),1,0)</f>
        <v>1</v>
      </c>
      <c r="CF20" s="49" cm="1">
        <f t="array" ref="CF20">IF(AND($CE$3:$CE$13&lt;=CF$3:CF$13),1,0)</f>
        <v>1</v>
      </c>
      <c r="CG20" s="49" cm="1">
        <f t="array" ref="CG20">IF(AND($CE$3:$CE$13&lt;=CG$3:CG$13),1,0)</f>
        <v>1</v>
      </c>
      <c r="CH20" s="49" cm="1">
        <f t="array" ref="CH20">IF(AND($CE$3:$CE$13&lt;=CH$3:CH$13),1,0)</f>
        <v>0</v>
      </c>
      <c r="CI20" s="49" cm="1">
        <f t="array" ref="CI20">IF(AND($CE$3:$CE$13&lt;=CI$3:CI$13),1,0)</f>
        <v>1</v>
      </c>
      <c r="CJ20" s="49" cm="1">
        <f t="array" ref="CJ20">IF(AND($CE$3:$CE$13&lt;=CJ$3:CJ$13),1,0)</f>
        <v>0</v>
      </c>
      <c r="CK20" s="49" cm="1">
        <f t="array" ref="CK20">IF(AND($CE$3:$CE$13&lt;=CK$3:CK$13),1,0)</f>
        <v>0</v>
      </c>
      <c r="CL20" s="49" cm="1">
        <f t="array" ref="CL20">IF(AND($CE$3:$CE$13&lt;=CL$3:CL$13),1,0)</f>
        <v>1</v>
      </c>
      <c r="CM20" s="49" cm="1">
        <f t="array" ref="CM20">IF(AND($CE$3:$CE$13&lt;=CM$3:CM$13),1,0)</f>
        <v>0</v>
      </c>
      <c r="CN20" s="49" cm="1">
        <f t="array" ref="CN20">IF(AND($CE$3:$CE$13&lt;=CN$3:CN$13),1,0)</f>
        <v>0</v>
      </c>
      <c r="CO20" s="51">
        <f t="shared" si="56"/>
        <v>6</v>
      </c>
    </row>
    <row r="21" spans="1:93" x14ac:dyDescent="0.3">
      <c r="A21" s="38">
        <v>3.3565705662021258E-2</v>
      </c>
      <c r="B21" s="38">
        <v>-6.2037942185463463E-2</v>
      </c>
      <c r="C21" s="38">
        <v>-5.5040049355182967E-2</v>
      </c>
      <c r="D21" s="38">
        <v>-1.127290119509272E-2</v>
      </c>
      <c r="E21" s="38">
        <v>2.3765076538932975E-3</v>
      </c>
      <c r="F21" s="38">
        <v>1.4110196344616556E-3</v>
      </c>
      <c r="G21" s="38">
        <v>-3.5407952666281529E-2</v>
      </c>
      <c r="H21" s="38">
        <v>-6.5307618356369645E-3</v>
      </c>
      <c r="I21" s="38">
        <v>1.2053763176200487E-2</v>
      </c>
      <c r="J21" s="38">
        <v>8.2988223547045947E-3</v>
      </c>
      <c r="K21" s="38">
        <v>5.5739590594065427E-2</v>
      </c>
      <c r="L21" s="38">
        <v>0.12052577059039092</v>
      </c>
      <c r="M21" s="38">
        <v>-3.6398148293744605E-3</v>
      </c>
      <c r="AS21" s="16"/>
      <c r="AU21" t="s">
        <v>22</v>
      </c>
      <c r="AV21" s="50" cm="1">
        <f t="array" ref="AV21">IF(AND($AZ$3:$AZ$13&lt;=AV$3:AV$13),1,0)</f>
        <v>0</v>
      </c>
      <c r="AW21" s="50" cm="1">
        <f t="array" ref="AW21">IF(AND($AZ$3:$AZ$13&lt;=AW$3:AW$13),1,0)</f>
        <v>0</v>
      </c>
      <c r="AX21" s="50" cm="1">
        <f t="array" ref="AX21">IF(AND($AZ$3:$AZ$13&lt;=AX$3:AX$13),1,0)</f>
        <v>1</v>
      </c>
      <c r="AY21" s="50" cm="1">
        <f t="array" ref="AY21">IF(AND($AZ$3:$AZ$13&lt;=AY$3:AY$13),1,0)</f>
        <v>0</v>
      </c>
      <c r="AZ21" s="50" cm="1">
        <f t="array" ref="AZ21">IF(AND($AZ$3:$AZ$13&lt;=AZ$3:AZ$13),1,0)</f>
        <v>1</v>
      </c>
      <c r="BA21" s="50" cm="1">
        <f t="array" ref="BA21">IF(AND($AZ$3:$AZ$13&lt;=BA$3:BA$13),1,0)</f>
        <v>0</v>
      </c>
      <c r="BB21" s="50" cm="1">
        <f t="array" ref="BB21">IF(AND($AZ$3:$AZ$13&lt;=BB$3:BB$13),1,0)</f>
        <v>0</v>
      </c>
      <c r="BC21" s="50" cm="1">
        <f t="array" ref="BC21">IF(AND($AZ$3:$AZ$13&lt;=BC$3:BC$13),1,0)</f>
        <v>0</v>
      </c>
      <c r="BD21" s="50" cm="1">
        <f t="array" ref="BD21">IF(AND($AZ$3:$AZ$13&lt;=BD$3:BD$13),1,0)</f>
        <v>0</v>
      </c>
      <c r="BE21" s="50" cm="1">
        <f t="array" ref="BE21">IF(AND($AZ$3:$AZ$13&lt;=BE$3:BE$13),1,0)</f>
        <v>0</v>
      </c>
      <c r="BF21" s="50" cm="1">
        <f t="array" ref="BF21">IF(AND($AZ$3:$AZ$13&lt;=BF$3:BF$13),1,0)</f>
        <v>1</v>
      </c>
      <c r="BG21" s="50" cm="1">
        <f t="array" ref="BG21">IF(AND($AZ$3:$AZ$13&lt;=BG$3:BG$13),1,0)</f>
        <v>0</v>
      </c>
      <c r="BH21" s="50" cm="1">
        <f t="array" ref="BH21">IF(AND($AZ$3:$AZ$13&lt;=BH$3:BH$13),1,0)</f>
        <v>0</v>
      </c>
      <c r="BI21" s="51">
        <f t="shared" si="55"/>
        <v>2</v>
      </c>
      <c r="BK21" t="s">
        <v>22</v>
      </c>
      <c r="BL21" s="49" cm="1">
        <f t="array" ref="BL21">IF(AND($BP$3:$BP$13&lt;=BL$3:BL$13),1,0)</f>
        <v>0</v>
      </c>
      <c r="BM21" s="49" cm="1">
        <f t="array" ref="BM21">IF(AND($BP$3:$BP$13&lt;=BM$3:BM$13),1,0)</f>
        <v>0</v>
      </c>
      <c r="BN21" s="49" cm="1">
        <f t="array" ref="BN21">IF(AND($BP$3:$BP$13&lt;=BN$3:BN$13),1,0)</f>
        <v>1</v>
      </c>
      <c r="BO21" s="49" cm="1">
        <f t="array" ref="BO21">IF(AND($BP$3:$BP$13&lt;=BO$3:BO$13),1,0)</f>
        <v>0</v>
      </c>
      <c r="BP21" s="49" cm="1">
        <f t="array" ref="BP21">IF(AND($BP$3:$BP$13&lt;=BP$3:BP$13),1,0)</f>
        <v>1</v>
      </c>
      <c r="BQ21" s="49" cm="1">
        <f t="array" ref="BQ21">IF(AND($BP$3:$BP$13&lt;=BQ$3:BQ$13),1,0)</f>
        <v>1</v>
      </c>
      <c r="BR21" s="49" cm="1">
        <f t="array" ref="BR21">IF(AND($BP$3:$BP$13&lt;=BR$3:BR$13),1,0)</f>
        <v>0</v>
      </c>
      <c r="BS21" s="49" cm="1">
        <f t="array" ref="BS21">IF(AND($BP$3:$BP$13&lt;=BS$3:BS$13),1,0)</f>
        <v>0</v>
      </c>
      <c r="BT21" s="49" cm="1">
        <f t="array" ref="BT21">IF(AND($BP$3:$BP$13&lt;=BT$3:BT$13),1,0)</f>
        <v>0</v>
      </c>
      <c r="BU21" s="49" cm="1">
        <f t="array" ref="BU21">IF(AND($BP$3:$BP$13&lt;=BU$3:BU$13),1,0)</f>
        <v>0</v>
      </c>
      <c r="BV21" s="49" cm="1">
        <f t="array" ref="BV21">IF(AND($BP$3:$BP$13&lt;=BV$3:BV$13),1,0)</f>
        <v>1</v>
      </c>
      <c r="BW21" s="49" cm="1">
        <f t="array" ref="BW21">IF(AND($BP$3:$BP$13&lt;=BW$3:BW$13),1,0)</f>
        <v>0</v>
      </c>
      <c r="BX21" s="49" cm="1">
        <f t="array" ref="BX21">IF(AND($BP$3:$BP$13&lt;=BX$3:BX$13),1,0)</f>
        <v>0</v>
      </c>
      <c r="BY21" s="51">
        <f t="shared" si="57"/>
        <v>3</v>
      </c>
      <c r="CA21" t="s">
        <v>22</v>
      </c>
      <c r="CB21" s="49" cm="1">
        <f t="array" ref="CB21">IF(AND($CF$3:$CF$13&lt;=CB$3:CB$13),1,0)</f>
        <v>0</v>
      </c>
      <c r="CC21" s="49" cm="1">
        <f t="array" ref="CC21">IF(AND($CF$3:$CF$13&lt;=CC$3:CC$13),1,0)</f>
        <v>0</v>
      </c>
      <c r="CD21" s="49" cm="1">
        <f t="array" ref="CD21">IF(AND($CF$3:$CF$13&lt;=CD$3:CD$13),1,0)</f>
        <v>1</v>
      </c>
      <c r="CE21" s="49" cm="1">
        <f t="array" ref="CE21">IF(AND($CF$3:$CF$13&lt;=CE$3:CE$13),1,0)</f>
        <v>0</v>
      </c>
      <c r="CF21" s="49" cm="1">
        <f t="array" ref="CF21">IF(AND($CF$3:$CF$13&lt;=CF$3:CF$13),1,0)</f>
        <v>1</v>
      </c>
      <c r="CG21" s="49" cm="1">
        <f t="array" ref="CG21">IF(AND($CF$3:$CF$13&lt;=CG$3:CG$13),1,0)</f>
        <v>1</v>
      </c>
      <c r="CH21" s="49" cm="1">
        <f t="array" ref="CH21">IF(AND($CF$3:$CF$13&lt;=CH$3:CH$13),1,0)</f>
        <v>0</v>
      </c>
      <c r="CI21" s="49" cm="1">
        <f t="array" ref="CI21">IF(AND($CF$3:$CF$13&lt;=CI$3:CI$13),1,0)</f>
        <v>0</v>
      </c>
      <c r="CJ21" s="49" cm="1">
        <f t="array" ref="CJ21">IF(AND($CF$3:$CF$13&lt;=CJ$3:CJ$13),1,0)</f>
        <v>0</v>
      </c>
      <c r="CK21" s="49" cm="1">
        <f t="array" ref="CK21">IF(AND($CF$3:$CF$13&lt;=CK$3:CK$13),1,0)</f>
        <v>0</v>
      </c>
      <c r="CL21" s="49" cm="1">
        <f t="array" ref="CL21">IF(AND($CF$3:$CF$13&lt;=CL$3:CL$13),1,0)</f>
        <v>1</v>
      </c>
      <c r="CM21" s="49" cm="1">
        <f t="array" ref="CM21">IF(AND($CF$3:$CF$13&lt;=CM$3:CM$13),1,0)</f>
        <v>0</v>
      </c>
      <c r="CN21" s="49" cm="1">
        <f t="array" ref="CN21">IF(AND($CF$3:$CF$13&lt;=CN$3:CN$13),1,0)</f>
        <v>0</v>
      </c>
      <c r="CO21" s="51">
        <f t="shared" si="56"/>
        <v>3</v>
      </c>
    </row>
    <row r="22" spans="1:93" x14ac:dyDescent="0.3">
      <c r="A22" s="38">
        <v>-1.3184437858271442E-2</v>
      </c>
      <c r="B22" s="38">
        <v>-4.0238150612441738E-3</v>
      </c>
      <c r="C22" s="38">
        <v>-5.5325426548218211E-2</v>
      </c>
      <c r="D22" s="38">
        <v>4.6968744305648791E-2</v>
      </c>
      <c r="E22" s="38">
        <v>-8.6364254503271717E-2</v>
      </c>
      <c r="F22" s="38">
        <v>-3.9838514642748062E-2</v>
      </c>
      <c r="G22" s="38">
        <v>-3.593098028042116E-2</v>
      </c>
      <c r="H22" s="38">
        <v>-3.9553724849586795E-2</v>
      </c>
      <c r="I22" s="38">
        <v>5.1464799905438056E-2</v>
      </c>
      <c r="J22" s="38">
        <v>6.0952434362575358E-2</v>
      </c>
      <c r="K22" s="38">
        <v>-0.12640093077594244</v>
      </c>
      <c r="L22" s="38">
        <v>1.446811647456437E-2</v>
      </c>
      <c r="M22" s="38">
        <v>-1.6140750389178029E-2</v>
      </c>
      <c r="AS22" s="16"/>
      <c r="AU22" t="s">
        <v>24</v>
      </c>
      <c r="AV22" s="50" cm="1">
        <f t="array" ref="AV22">IF(AND($BA$3:$BA$13&lt;=AV$3:AV$13),1,0)</f>
        <v>0</v>
      </c>
      <c r="AW22" s="50" cm="1">
        <f t="array" ref="AW22">IF(AND($BA$3:$BA$13&lt;=AW$3:AW$13),1,0)</f>
        <v>0</v>
      </c>
      <c r="AX22" s="50" cm="1">
        <f t="array" ref="AX22">IF(AND($BA$3:$BA$13&lt;=AX$3:AX$13),1,0)</f>
        <v>1</v>
      </c>
      <c r="AY22" s="50" cm="1">
        <f t="array" ref="AY22">IF(AND($BA$3:$BA$13&lt;=AY$3:AY$13),1,0)</f>
        <v>0</v>
      </c>
      <c r="AZ22" s="50" cm="1">
        <f t="array" ref="AZ22">IF(AND($BA$3:$BA$13&lt;=AZ$3:AZ$13),1,0)</f>
        <v>0</v>
      </c>
      <c r="BA22" s="50" cm="1">
        <f t="array" ref="BA22">IF(AND($BA$3:$BA$13&lt;=BA$3:BA$13),1,0)</f>
        <v>1</v>
      </c>
      <c r="BB22" s="50" cm="1">
        <f t="array" ref="BB22">IF(AND($BA$3:$BA$13&lt;=BB$3:BB$13),1,0)</f>
        <v>0</v>
      </c>
      <c r="BC22" s="50" cm="1">
        <f t="array" ref="BC22">IF(AND($BA$3:$BA$13&lt;=BC$3:BC$13),1,0)</f>
        <v>0</v>
      </c>
      <c r="BD22" s="50" cm="1">
        <f t="array" ref="BD22">IF(AND($BA$3:$BA$13&lt;=BD$3:BD$13),1,0)</f>
        <v>0</v>
      </c>
      <c r="BE22" s="50" cm="1">
        <f t="array" ref="BE22">IF(AND($BA$3:$BA$13&lt;=BE$3:BE$13),1,0)</f>
        <v>0</v>
      </c>
      <c r="BF22" s="50" cm="1">
        <f t="array" ref="BF22">IF(AND($BA$3:$BA$13&lt;=BF$3:BF$13),1,0)</f>
        <v>0</v>
      </c>
      <c r="BG22" s="50" cm="1">
        <f t="array" ref="BG22">IF(AND($BA$3:$BA$13&lt;=BG$3:BG$13),1,0)</f>
        <v>0</v>
      </c>
      <c r="BH22" s="50" cm="1">
        <f t="array" ref="BH22">IF(AND($BA$3:$BA$13&lt;=BH$3:BH$13),1,0)</f>
        <v>0</v>
      </c>
      <c r="BI22" s="51">
        <f t="shared" si="55"/>
        <v>1</v>
      </c>
      <c r="BK22" t="s">
        <v>24</v>
      </c>
      <c r="BL22" s="49" cm="1">
        <f t="array" ref="BL22">IF(AND($BQ$3:$BQ$13&lt;=BL$3:BL$13),1,0)</f>
        <v>0</v>
      </c>
      <c r="BM22" s="49" cm="1">
        <f t="array" ref="BM22">IF(AND($BQ$3:$BQ$13&lt;=BM$3:BM$13),1,0)</f>
        <v>0</v>
      </c>
      <c r="BN22" s="49" cm="1">
        <f t="array" ref="BN22">IF(AND($BQ$3:$BQ$13&lt;=BN$3:BN$13),1,0)</f>
        <v>1</v>
      </c>
      <c r="BO22" s="49" cm="1">
        <f t="array" ref="BO22">IF(AND($BQ$3:$BQ$13&lt;=BO$3:BO$13),1,0)</f>
        <v>0</v>
      </c>
      <c r="BP22" s="49" cm="1">
        <f t="array" ref="BP22">IF(AND($BQ$3:$BQ$13&lt;=BP$3:BP$13),1,0)</f>
        <v>0</v>
      </c>
      <c r="BQ22" s="49" cm="1">
        <f t="array" ref="BQ22">IF(AND($BQ$3:$BQ$13&lt;=BQ$3:BQ$13),1,0)</f>
        <v>1</v>
      </c>
      <c r="BR22" s="49" cm="1">
        <f t="array" ref="BR22">IF(AND($BQ$3:$BQ$13&lt;=BR$3:BR$13),1,0)</f>
        <v>0</v>
      </c>
      <c r="BS22" s="49" cm="1">
        <f t="array" ref="BS22">IF(AND($BQ$3:$BQ$13&lt;=BS$3:BS$13),1,0)</f>
        <v>0</v>
      </c>
      <c r="BT22" s="49" cm="1">
        <f t="array" ref="BT22">IF(AND($BQ$3:$BQ$13&lt;=BT$3:BT$13),1,0)</f>
        <v>0</v>
      </c>
      <c r="BU22" s="49" cm="1">
        <f t="array" ref="BU22">IF(AND($BQ$3:$BQ$13&lt;=BU$3:BU$13),1,0)</f>
        <v>0</v>
      </c>
      <c r="BV22" s="49" cm="1">
        <f t="array" ref="BV22">IF(AND($BQ$3:$BQ$13&lt;=BV$3:BV$13),1,0)</f>
        <v>0</v>
      </c>
      <c r="BW22" s="49" cm="1">
        <f t="array" ref="BW22">IF(AND($BQ$3:$BQ$13&lt;=BW$3:BW$13),1,0)</f>
        <v>0</v>
      </c>
      <c r="BX22" s="49" cm="1">
        <f t="array" ref="BX22">IF(AND($BQ$3:$BQ$13&lt;=BX$3:BX$13),1,0)</f>
        <v>0</v>
      </c>
      <c r="BY22" s="51">
        <f t="shared" si="57"/>
        <v>1</v>
      </c>
      <c r="CA22" t="s">
        <v>24</v>
      </c>
      <c r="CB22" s="49" cm="1">
        <f t="array" ref="CB22">IF(AND($CG$3:$CG$13&lt;=CB$3:CB$13),1,0)</f>
        <v>0</v>
      </c>
      <c r="CC22" s="49" cm="1">
        <f t="array" ref="CC22">IF(AND($CG$3:$CG$13&lt;=CC$3:CC$13),1,0)</f>
        <v>0</v>
      </c>
      <c r="CD22" s="49" cm="1">
        <f t="array" ref="CD22">IF(AND($CG$3:$CG$13&lt;=CD$3:CD$13),1,0)</f>
        <v>1</v>
      </c>
      <c r="CE22" s="49" cm="1">
        <f t="array" ref="CE22">IF(AND($CG$3:$CG$13&lt;=CE$3:CE$13),1,0)</f>
        <v>0</v>
      </c>
      <c r="CF22" s="49" cm="1">
        <f t="array" ref="CF22">IF(AND($CG$3:$CG$13&lt;=CF$3:CF$13),1,0)</f>
        <v>0</v>
      </c>
      <c r="CG22" s="49" cm="1">
        <f t="array" ref="CG22">IF(AND($CG$3:$CG$13&lt;=CG$3:CG$13),1,0)</f>
        <v>1</v>
      </c>
      <c r="CH22" s="49" cm="1">
        <f t="array" ref="CH22">IF(AND($CG$3:$CG$13&lt;=CH$3:CH$13),1,0)</f>
        <v>0</v>
      </c>
      <c r="CI22" s="49" cm="1">
        <f t="array" ref="CI22">IF(AND($CG$3:$CG$13&lt;=CI$3:CI$13),1,0)</f>
        <v>0</v>
      </c>
      <c r="CJ22" s="49" cm="1">
        <f t="array" ref="CJ22">IF(AND($CG$3:$CG$13&lt;=CJ$3:CJ$13),1,0)</f>
        <v>0</v>
      </c>
      <c r="CK22" s="49" cm="1">
        <f t="array" ref="CK22">IF(AND($CG$3:$CG$13&lt;=CK$3:CK$13),1,0)</f>
        <v>0</v>
      </c>
      <c r="CL22" s="49" cm="1">
        <f t="array" ref="CL22">IF(AND($CG$3:$CG$13&lt;=CL$3:CL$13),1,0)</f>
        <v>0</v>
      </c>
      <c r="CM22" s="49" cm="1">
        <f t="array" ref="CM22">IF(AND($CG$3:$CG$13&lt;=CM$3:CM$13),1,0)</f>
        <v>0</v>
      </c>
      <c r="CN22" s="49" cm="1">
        <f t="array" ref="CN22">IF(AND($CG$3:$CG$13&lt;=CN$3:CN$13),1,0)</f>
        <v>0</v>
      </c>
      <c r="CO22" s="51">
        <f t="shared" si="56"/>
        <v>1</v>
      </c>
    </row>
    <row r="23" spans="1:93" x14ac:dyDescent="0.3">
      <c r="A23" s="38">
        <v>8.785772269228273E-2</v>
      </c>
      <c r="B23" s="38">
        <v>2.8509636719727716E-2</v>
      </c>
      <c r="C23" s="38">
        <v>5.6723156115249824E-3</v>
      </c>
      <c r="D23" s="38">
        <v>2.7615837614456955E-2</v>
      </c>
      <c r="E23" s="38">
        <v>5.0109671772870373E-2</v>
      </c>
      <c r="F23" s="38">
        <v>-5.0864758745112829E-2</v>
      </c>
      <c r="G23" s="38">
        <v>-3.0744202328753998E-2</v>
      </c>
      <c r="H23" s="38">
        <v>6.2400365579554543E-2</v>
      </c>
      <c r="I23" s="38">
        <v>3.0805445290754109E-2</v>
      </c>
      <c r="J23" s="38">
        <v>-1.1823639226036069E-2</v>
      </c>
      <c r="K23" s="38">
        <v>6.8735904824351976E-2</v>
      </c>
      <c r="L23" s="38">
        <v>-0.11207696058051</v>
      </c>
      <c r="M23" s="38">
        <v>1.1624139698728391E-2</v>
      </c>
      <c r="AS23" s="16"/>
      <c r="AT23">
        <v>2</v>
      </c>
      <c r="AU23" s="54" t="s">
        <v>26</v>
      </c>
      <c r="AV23" s="55" cm="1">
        <f t="array" ref="AV23">IF(AND($BB$3:$BB$13&lt;=AV$3:AV$13),1,0)</f>
        <v>0</v>
      </c>
      <c r="AW23" s="55" cm="1">
        <f t="array" ref="AW23">IF(AND($BB$3:$BB$13&lt;=AW$3:AW$13),1,0)</f>
        <v>1</v>
      </c>
      <c r="AX23" s="55" cm="1">
        <f t="array" ref="AX23">IF(AND($BB$3:$BB$13&lt;=AX$3:AX$13),1,0)</f>
        <v>1</v>
      </c>
      <c r="AY23" s="55" cm="1">
        <f t="array" ref="AY23">IF(AND($BB$3:$BB$13&lt;=AY$3:AY$13),1,0)</f>
        <v>1</v>
      </c>
      <c r="AZ23" s="55" cm="1">
        <f t="array" ref="AZ23">IF(AND($BB$3:$BB$13&lt;=AZ$3:AZ$13),1,0)</f>
        <v>1</v>
      </c>
      <c r="BA23" s="55" cm="1">
        <f t="array" ref="BA23">IF(AND($BB$3:$BB$13&lt;=BA$3:BA$13),1,0)</f>
        <v>0</v>
      </c>
      <c r="BB23" s="55" cm="1">
        <f t="array" ref="BB23">IF(AND($BB$3:$BB$13&lt;=BB$3:BB$13),1,0)</f>
        <v>1</v>
      </c>
      <c r="BC23" s="55" cm="1">
        <f t="array" ref="BC23">IF(AND($BB$3:$BB$13&lt;=BC$3:BC$13),1,0)</f>
        <v>1</v>
      </c>
      <c r="BD23" s="55" cm="1">
        <f t="array" ref="BD23">IF(AND($BB$3:$BB$13&lt;=BD$3:BD$13),1,0)</f>
        <v>0</v>
      </c>
      <c r="BE23" s="55" cm="1">
        <f t="array" ref="BE23">IF(AND($BB$3:$BB$13&lt;=BE$3:BE$13),1,0)</f>
        <v>1</v>
      </c>
      <c r="BF23" s="55" cm="1">
        <f t="array" ref="BF23">IF(AND($BB$3:$BB$13&lt;=BF$3:BF$13),1,0)</f>
        <v>1</v>
      </c>
      <c r="BG23" s="55" cm="1">
        <f t="array" ref="BG23">IF(AND($BB$3:$BB$13&lt;=BG$3:BG$13),1,0)</f>
        <v>0</v>
      </c>
      <c r="BH23" s="55" cm="1">
        <f t="array" ref="BH23">IF(AND($BB$3:$BB$13&lt;=BH$3:BH$13),1,0)</f>
        <v>1</v>
      </c>
      <c r="BI23" s="51">
        <f t="shared" si="55"/>
        <v>8</v>
      </c>
      <c r="BK23" t="s">
        <v>26</v>
      </c>
      <c r="BL23" s="49" cm="1">
        <f t="array" ref="BL23">IF(AND($BR$3:$BR$13&lt;=BL$3:BL$13),1,0)</f>
        <v>1</v>
      </c>
      <c r="BM23" s="49" cm="1">
        <f t="array" ref="BM23">IF(AND($BR$3:$BR$13&lt;=BM$3:BM$13),1,0)</f>
        <v>1</v>
      </c>
      <c r="BN23" s="49" cm="1">
        <f t="array" ref="BN23">IF(AND($BR$3:$BR$13&lt;=BN$3:BN$13),1,0)</f>
        <v>1</v>
      </c>
      <c r="BO23" s="49" cm="1">
        <f t="array" ref="BO23">IF(AND($BR$3:$BR$13&lt;=BO$3:BO$13),1,0)</f>
        <v>1</v>
      </c>
      <c r="BP23" s="49" cm="1">
        <f t="array" ref="BP23">IF(AND($BR$3:$BR$13&lt;=BP$3:BP$13),1,0)</f>
        <v>1</v>
      </c>
      <c r="BQ23" s="49" cm="1">
        <f t="array" ref="BQ23">IF(AND($BR$3:$BR$13&lt;=BQ$3:BQ$13),1,0)</f>
        <v>1</v>
      </c>
      <c r="BR23" s="49" cm="1">
        <f t="array" ref="BR23">IF(AND($BR$3:$BR$13&lt;=BR$3:BR$13),1,0)</f>
        <v>1</v>
      </c>
      <c r="BS23" s="49" cm="1">
        <f t="array" ref="BS23">IF(AND($BR$3:$BR$13&lt;=BS$3:BS$13),1,0)</f>
        <v>1</v>
      </c>
      <c r="BT23" s="49" cm="1">
        <f t="array" ref="BT23">IF(AND($BR$3:$BR$13&lt;=BT$3:BT$13),1,0)</f>
        <v>0</v>
      </c>
      <c r="BU23" s="49" cm="1">
        <f t="array" ref="BU23">IF(AND($BR$3:$BR$13&lt;=BU$3:BU$13),1,0)</f>
        <v>1</v>
      </c>
      <c r="BV23" s="49" cm="1">
        <f t="array" ref="BV23">IF(AND($BR$3:$BR$13&lt;=BV$3:BV$13),1,0)</f>
        <v>1</v>
      </c>
      <c r="BW23" s="49" cm="1">
        <f t="array" ref="BW23">IF(AND($BR$3:$BR$13&lt;=BW$3:BW$13),1,0)</f>
        <v>1</v>
      </c>
      <c r="BX23" s="49" cm="1">
        <f t="array" ref="BX23">IF(AND($BR$3:$BR$13&lt;=BX$3:BX$13),1,0)</f>
        <v>1</v>
      </c>
      <c r="BY23" s="51">
        <f t="shared" si="57"/>
        <v>11</v>
      </c>
      <c r="CA23" t="s">
        <v>26</v>
      </c>
      <c r="CB23" s="49" cm="1">
        <f t="array" ref="CB23">IF(AND($CH$3:$CH$13&lt;=CB$3:CB$13),1,0)</f>
        <v>1</v>
      </c>
      <c r="CC23" s="49" cm="1">
        <f t="array" ref="CC23">IF(AND($CH$3:$CH$13&lt;=CC$3:CC$13),1,0)</f>
        <v>1</v>
      </c>
      <c r="CD23" s="49" cm="1">
        <f t="array" ref="CD23">IF(AND($CH$3:$CH$13&lt;=CD$3:CD$13),1,0)</f>
        <v>1</v>
      </c>
      <c r="CE23" s="49" cm="1">
        <f t="array" ref="CE23">IF(AND($CH$3:$CH$13&lt;=CE$3:CE$13),1,0)</f>
        <v>1</v>
      </c>
      <c r="CF23" s="49" cm="1">
        <f t="array" ref="CF23">IF(AND($CH$3:$CH$13&lt;=CF$3:CF$13),1,0)</f>
        <v>1</v>
      </c>
      <c r="CG23" s="49" cm="1">
        <f t="array" ref="CG23">IF(AND($CH$3:$CH$13&lt;=CG$3:CG$13),1,0)</f>
        <v>1</v>
      </c>
      <c r="CH23" s="49" cm="1">
        <f t="array" ref="CH23">IF(AND($CH$3:$CH$13&lt;=CH$3:CH$13),1,0)</f>
        <v>1</v>
      </c>
      <c r="CI23" s="49" cm="1">
        <f t="array" ref="CI23">IF(AND($CH$3:$CH$13&lt;=CI$3:CI$13),1,0)</f>
        <v>1</v>
      </c>
      <c r="CJ23" s="49" cm="1">
        <f t="array" ref="CJ23">IF(AND($CH$3:$CH$13&lt;=CJ$3:CJ$13),1,0)</f>
        <v>0</v>
      </c>
      <c r="CK23" s="49" cm="1">
        <f t="array" ref="CK23">IF(AND($CH$3:$CH$13&lt;=CK$3:CK$13),1,0)</f>
        <v>1</v>
      </c>
      <c r="CL23" s="49" cm="1">
        <f t="array" ref="CL23">IF(AND($CH$3:$CH$13&lt;=CL$3:CL$13),1,0)</f>
        <v>1</v>
      </c>
      <c r="CM23" s="49" cm="1">
        <f t="array" ref="CM23">IF(AND($CH$3:$CH$13&lt;=CM$3:CM$13),1,0)</f>
        <v>1</v>
      </c>
      <c r="CN23" s="49" cm="1">
        <f t="array" ref="CN23">IF(AND($CH$3:$CH$13&lt;=CN$3:CN$13),1,0)</f>
        <v>1</v>
      </c>
      <c r="CO23" s="51">
        <f t="shared" si="56"/>
        <v>11</v>
      </c>
    </row>
    <row r="24" spans="1:93" x14ac:dyDescent="0.3">
      <c r="A24" s="38">
        <v>0.13019760353783549</v>
      </c>
      <c r="B24" s="38">
        <v>4.3174191362420296E-2</v>
      </c>
      <c r="C24" s="38">
        <v>9.3829778752211532E-3</v>
      </c>
      <c r="D24" s="38">
        <v>-1.9534978737385405E-3</v>
      </c>
      <c r="E24" s="38">
        <v>0.11166961824280625</v>
      </c>
      <c r="F24" s="38">
        <v>2.4400729956847268E-2</v>
      </c>
      <c r="G24" s="38">
        <v>3.1637760018856195E-2</v>
      </c>
      <c r="H24" s="38">
        <v>0.10076320273443642</v>
      </c>
      <c r="I24" s="38">
        <v>2.6729715815457782E-2</v>
      </c>
      <c r="J24" s="38">
        <v>-1.3818736198368051E-2</v>
      </c>
      <c r="K24" s="38">
        <v>6.3952122060414521E-2</v>
      </c>
      <c r="L24" s="38">
        <v>-3.8892516416445172E-2</v>
      </c>
      <c r="M24" s="38">
        <v>4.217592831609078E-2</v>
      </c>
      <c r="AS24" s="16"/>
      <c r="AU24" t="s">
        <v>28</v>
      </c>
      <c r="AV24" s="50" cm="1">
        <f t="array" ref="AV24">IF(AND($BC$3:$BC$13&lt;=AV$3:AV$13),1,0)</f>
        <v>0</v>
      </c>
      <c r="AW24" s="50" cm="1">
        <f t="array" ref="AW24">IF(AND($BC$3:$BC$13&lt;=AW$3:AW$13),1,0)</f>
        <v>1</v>
      </c>
      <c r="AX24" s="50" cm="1">
        <f t="array" ref="AX24">IF(AND($BC$3:$BC$13&lt;=AX$3:AX$13),1,0)</f>
        <v>1</v>
      </c>
      <c r="AY24" s="50" cm="1">
        <f t="array" ref="AY24">IF(AND($BC$3:$BC$13&lt;=AY$3:AY$13),1,0)</f>
        <v>0</v>
      </c>
      <c r="AZ24" s="50" cm="1">
        <f t="array" ref="AZ24">IF(AND($BC$3:$BC$13&lt;=AZ$3:AZ$13),1,0)</f>
        <v>1</v>
      </c>
      <c r="BA24" s="50" cm="1">
        <f t="array" ref="BA24">IF(AND($BC$3:$BC$13&lt;=BA$3:BA$13),1,0)</f>
        <v>0</v>
      </c>
      <c r="BB24" s="50" cm="1">
        <f t="array" ref="BB24">IF(AND($BC$3:$BC$13&lt;=BB$3:BB$13),1,0)</f>
        <v>0</v>
      </c>
      <c r="BC24" s="50" cm="1">
        <f t="array" ref="BC24">IF(AND($BC$3:$BC$13&lt;=BC$3:BC$13),1,0)</f>
        <v>1</v>
      </c>
      <c r="BD24" s="50" cm="1">
        <f t="array" ref="BD24">IF(AND($BC$3:$BC$13&lt;=BD$3:BD$13),1,0)</f>
        <v>0</v>
      </c>
      <c r="BE24" s="50" cm="1">
        <f t="array" ref="BE24">IF(AND($BC$3:$BC$13&lt;=BE$3:BE$13),1,0)</f>
        <v>0</v>
      </c>
      <c r="BF24" s="50" cm="1">
        <f t="array" ref="BF24">IF(AND($BC$3:$BC$13&lt;=BF$3:BF$13),1,0)</f>
        <v>1</v>
      </c>
      <c r="BG24" s="50" cm="1">
        <f t="array" ref="BG24">IF(AND($BC$3:$BC$13&lt;=BG$3:BG$13),1,0)</f>
        <v>0</v>
      </c>
      <c r="BH24" s="50" cm="1">
        <f t="array" ref="BH24">IF(AND($BC$3:$BC$13&lt;=BH$3:BH$13),1,0)</f>
        <v>0</v>
      </c>
      <c r="BI24" s="51">
        <f t="shared" si="55"/>
        <v>4</v>
      </c>
      <c r="BK24" t="s">
        <v>28</v>
      </c>
      <c r="BL24" s="49" cm="1">
        <f t="array" ref="BL24">IF(AND($BS$3:$BS$13&lt;=BL$3:BL$13),1,0)</f>
        <v>0</v>
      </c>
      <c r="BM24" s="49" cm="1">
        <f t="array" ref="BM24">IF(AND($BS$3:$BS$13&lt;=BM$3:BM$13),1,0)</f>
        <v>1</v>
      </c>
      <c r="BN24" s="49" cm="1">
        <f t="array" ref="BN24">IF(AND($BS$3:$BS$13&lt;=BN$3:BN$13),1,0)</f>
        <v>1</v>
      </c>
      <c r="BO24" s="49" cm="1">
        <f t="array" ref="BO24">IF(AND($BS$3:$BS$13&lt;=BO$3:BO$13),1,0)</f>
        <v>0</v>
      </c>
      <c r="BP24" s="49" cm="1">
        <f t="array" ref="BP24">IF(AND($BS$3:$BS$13&lt;=BP$3:BP$13),1,0)</f>
        <v>1</v>
      </c>
      <c r="BQ24" s="49" cm="1">
        <f t="array" ref="BQ24">IF(AND($BS$3:$BS$13&lt;=BQ$3:BQ$13),1,0)</f>
        <v>1</v>
      </c>
      <c r="BR24" s="49" cm="1">
        <f t="array" ref="BR24">IF(AND($BS$3:$BS$13&lt;=BR$3:BR$13),1,0)</f>
        <v>0</v>
      </c>
      <c r="BS24" s="49" cm="1">
        <f t="array" ref="BS24">IF(AND($BS$3:$BS$13&lt;=BS$3:BS$13),1,0)</f>
        <v>1</v>
      </c>
      <c r="BT24" s="49" cm="1">
        <f t="array" ref="BT24">IF(AND($BS$3:$BS$13&lt;=BT$3:BT$13),1,0)</f>
        <v>0</v>
      </c>
      <c r="BU24" s="49" cm="1">
        <f t="array" ref="BU24">IF(AND($BS$3:$BS$13&lt;=BU$3:BU$13),1,0)</f>
        <v>0</v>
      </c>
      <c r="BV24" s="49" cm="1">
        <f t="array" ref="BV24">IF(AND($BS$3:$BS$13&lt;=BV$3:BV$13),1,0)</f>
        <v>1</v>
      </c>
      <c r="BW24" s="49" cm="1">
        <f t="array" ref="BW24">IF(AND($BS$3:$BS$13&lt;=BW$3:BW$13),1,0)</f>
        <v>0</v>
      </c>
      <c r="BX24" s="49" cm="1">
        <f t="array" ref="BX24">IF(AND($BS$3:$BS$13&lt;=BX$3:BX$13),1,0)</f>
        <v>0</v>
      </c>
      <c r="BY24" s="51">
        <f t="shared" si="57"/>
        <v>5</v>
      </c>
      <c r="CA24" t="s">
        <v>28</v>
      </c>
      <c r="CB24" s="49" cm="1">
        <f t="array" ref="CB24">IF(AND($CI$3:$CI$13&lt;=CB$3:CB$13),1,0)</f>
        <v>0</v>
      </c>
      <c r="CC24" s="49" cm="1">
        <f t="array" ref="CC24">IF(AND($CI$3:$CI$13&lt;=CC$3:CC$13),1,0)</f>
        <v>1</v>
      </c>
      <c r="CD24" s="49" cm="1">
        <f t="array" ref="CD24">IF(AND($CI$3:$CI$13&lt;=CD$3:CD$13),1,0)</f>
        <v>1</v>
      </c>
      <c r="CE24" s="49" cm="1">
        <f t="array" ref="CE24">IF(AND($CI$3:$CI$13&lt;=CE$3:CE$13),1,0)</f>
        <v>0</v>
      </c>
      <c r="CF24" s="49" cm="1">
        <f t="array" ref="CF24">IF(AND($CI$3:$CI$13&lt;=CF$3:CF$13),1,0)</f>
        <v>1</v>
      </c>
      <c r="CG24" s="49" cm="1">
        <f t="array" ref="CG24">IF(AND($CI$3:$CI$13&lt;=CG$3:CG$13),1,0)</f>
        <v>1</v>
      </c>
      <c r="CH24" s="49" cm="1">
        <f t="array" ref="CH24">IF(AND($CI$3:$CI$13&lt;=CH$3:CH$13),1,0)</f>
        <v>0</v>
      </c>
      <c r="CI24" s="49" cm="1">
        <f t="array" ref="CI24">IF(AND($CI$3:$CI$13&lt;=CI$3:CI$13),1,0)</f>
        <v>1</v>
      </c>
      <c r="CJ24" s="49" cm="1">
        <f t="array" ref="CJ24">IF(AND($CI$3:$CI$13&lt;=CJ$3:CJ$13),1,0)</f>
        <v>0</v>
      </c>
      <c r="CK24" s="49" cm="1">
        <f t="array" ref="CK24">IF(AND($CI$3:$CI$13&lt;=CK$3:CK$13),1,0)</f>
        <v>0</v>
      </c>
      <c r="CL24" s="49" cm="1">
        <f t="array" ref="CL24">IF(AND($CI$3:$CI$13&lt;=CL$3:CL$13),1,0)</f>
        <v>1</v>
      </c>
      <c r="CM24" s="49" cm="1">
        <f t="array" ref="CM24">IF(AND($CI$3:$CI$13&lt;=CM$3:CM$13),1,0)</f>
        <v>0</v>
      </c>
      <c r="CN24" s="49" cm="1">
        <f t="array" ref="CN24">IF(AND($CI$3:$CI$13&lt;=CN$3:CN$13),1,0)</f>
        <v>0</v>
      </c>
      <c r="CO24" s="51">
        <f t="shared" si="56"/>
        <v>5</v>
      </c>
    </row>
    <row r="25" spans="1:93" x14ac:dyDescent="0.3">
      <c r="A25" s="38">
        <v>3.2080891870921106E-2</v>
      </c>
      <c r="B25" s="38">
        <v>2.063536151595919E-2</v>
      </c>
      <c r="C25" s="38">
        <v>-1.7099388286501978E-2</v>
      </c>
      <c r="D25" s="38">
        <v>1.4014547535171833E-2</v>
      </c>
      <c r="E25" s="38">
        <v>4.9987442092417372E-2</v>
      </c>
      <c r="F25" s="38">
        <v>0.1262924153550341</v>
      </c>
      <c r="G25" s="38">
        <v>-5.5078951374863943E-3</v>
      </c>
      <c r="H25" s="38">
        <v>2.8312130897198185E-2</v>
      </c>
      <c r="I25" s="38">
        <v>-8.6743295836497453E-2</v>
      </c>
      <c r="J25" s="38">
        <v>-2.786848012930024E-3</v>
      </c>
      <c r="K25" s="38">
        <v>-4.4694524148858709E-3</v>
      </c>
      <c r="L25" s="38">
        <v>1.6212072899578718E-2</v>
      </c>
      <c r="M25" s="38">
        <v>1.5195785526017379E-2</v>
      </c>
      <c r="AS25" s="16"/>
      <c r="AT25">
        <v>1</v>
      </c>
      <c r="AU25" s="54" t="s">
        <v>30</v>
      </c>
      <c r="AV25" s="55" cm="1">
        <f t="array" ref="AV25">IF(AND($BD$3:$BD$13&lt;=AV$3:AV$13),1,0)</f>
        <v>1</v>
      </c>
      <c r="AW25" s="55" cm="1">
        <f t="array" ref="AW25">IF(AND($BD$3:$BD$13&lt;=AW$3:AW$13),1,0)</f>
        <v>1</v>
      </c>
      <c r="AX25" s="55" cm="1">
        <f t="array" ref="AX25">IF(AND($BD$3:$BD$13&lt;=AX$3:AX$13),1,0)</f>
        <v>1</v>
      </c>
      <c r="AY25" s="55" cm="1">
        <f t="array" ref="AY25">IF(AND($BD$3:$BD$13&lt;=AY$3:AY$13),1,0)</f>
        <v>0</v>
      </c>
      <c r="AZ25" s="55" cm="1">
        <f t="array" ref="AZ25">IF(AND($BD$3:$BD$13&lt;=AZ$3:AZ$13),1,0)</f>
        <v>1</v>
      </c>
      <c r="BA25" s="55" cm="1">
        <f t="array" ref="BA25">IF(AND($BD$3:$BD$13&lt;=BA$3:BA$13),1,0)</f>
        <v>1</v>
      </c>
      <c r="BB25" s="55" cm="1">
        <f t="array" ref="BB25">IF(AND($BD$3:$BD$13&lt;=BB$3:BB$13),1,0)</f>
        <v>0</v>
      </c>
      <c r="BC25" s="55" cm="1">
        <f t="array" ref="BC25">IF(AND($BD$3:$BD$13&lt;=BC$3:BC$13),1,0)</f>
        <v>1</v>
      </c>
      <c r="BD25" s="55" cm="1">
        <f t="array" ref="BD25">IF(AND($BD$3:$BD$13&lt;=BD$3:BD$13),1,0)</f>
        <v>1</v>
      </c>
      <c r="BE25" s="55" cm="1">
        <f t="array" ref="BE25">IF(AND($BD$3:$BD$13&lt;=BE$3:BE$13),1,0)</f>
        <v>1</v>
      </c>
      <c r="BF25" s="55" cm="1">
        <f t="array" ref="BF25">IF(AND($BD$3:$BD$13&lt;=BF$3:BF$13),1,0)</f>
        <v>1</v>
      </c>
      <c r="BG25" s="55" cm="1">
        <f t="array" ref="BG25">IF(AND($BD$3:$BD$13&lt;=BG$3:BG$13),1,0)</f>
        <v>1</v>
      </c>
      <c r="BH25" s="55" cm="1">
        <f t="array" ref="BH25">IF(AND($BD$3:$BD$13&lt;=BH$3:BH$13),1,0)</f>
        <v>1</v>
      </c>
      <c r="BI25" s="51">
        <f t="shared" si="55"/>
        <v>10</v>
      </c>
      <c r="BK25" t="s">
        <v>30</v>
      </c>
      <c r="BL25" s="49" cm="1">
        <f t="array" ref="BL25">IF(AND($BT$3:$BT$13&lt;=BL$3:BL$13),1,0)</f>
        <v>1</v>
      </c>
      <c r="BM25" s="49" cm="1">
        <f t="array" ref="BM25">IF(AND($BT$3:$BT$13&lt;=BM$3:BM$13),1,0)</f>
        <v>1</v>
      </c>
      <c r="BN25" s="49" cm="1">
        <f t="array" ref="BN25">IF(AND($BT$3:$BT$13&lt;=BN$3:BN$13),1,0)</f>
        <v>1</v>
      </c>
      <c r="BO25" s="49" cm="1">
        <f t="array" ref="BO25">IF(AND($BT$3:$BT$13&lt;=BO$3:BO$13),1,0)</f>
        <v>0</v>
      </c>
      <c r="BP25" s="49" cm="1">
        <f t="array" ref="BP25">IF(AND($BT$3:$BT$13&lt;=BP$3:BP$13),1,0)</f>
        <v>1</v>
      </c>
      <c r="BQ25" s="49" cm="1">
        <f t="array" ref="BQ25">IF(AND($BT$3:$BT$13&lt;=BQ$3:BQ$13),1,0)</f>
        <v>1</v>
      </c>
      <c r="BR25" s="49" cm="1">
        <f t="array" ref="BR25">IF(AND($BT$3:$BT$13&lt;=BR$3:BR$13),1,0)</f>
        <v>0</v>
      </c>
      <c r="BS25" s="49" cm="1">
        <f t="array" ref="BS25">IF(AND($BT$3:$BT$13&lt;=BS$3:BS$13),1,0)</f>
        <v>1</v>
      </c>
      <c r="BT25" s="49" cm="1">
        <f t="array" ref="BT25">IF(AND($BT$3:$BT$13&lt;=BT$3:BT$13),1,0)</f>
        <v>1</v>
      </c>
      <c r="BU25" s="49" cm="1">
        <f t="array" ref="BU25">IF(AND($BT$3:$BT$13&lt;=BU$3:BU$13),1,0)</f>
        <v>1</v>
      </c>
      <c r="BV25" s="49" cm="1">
        <f t="array" ref="BV25">IF(AND($BT$3:$BT$13&lt;=BV$3:BV$13),1,0)</f>
        <v>1</v>
      </c>
      <c r="BW25" s="49" cm="1">
        <f t="array" ref="BW25">IF(AND($BT$3:$BT$13&lt;=BW$3:BW$13),1,0)</f>
        <v>1</v>
      </c>
      <c r="BX25" s="49" cm="1">
        <f t="array" ref="BX25">IF(AND($BT$3:$BT$13&lt;=BX$3:BX$13),1,0)</f>
        <v>1</v>
      </c>
      <c r="BY25" s="51">
        <f t="shared" si="57"/>
        <v>10</v>
      </c>
      <c r="CA25" t="s">
        <v>30</v>
      </c>
      <c r="CB25" s="49" cm="1">
        <f t="array" ref="CB25">IF(AND($CJ$3:$CJ$13&lt;=CB$3:CB$13),1,0)</f>
        <v>1</v>
      </c>
      <c r="CC25" s="49" cm="1">
        <f t="array" ref="CC25">IF(AND($CJ$3:$CJ$13&lt;=CC$3:CC$13),1,0)</f>
        <v>1</v>
      </c>
      <c r="CD25" s="49" cm="1">
        <f t="array" ref="CD25">IF(AND($CJ$3:$CJ$13&lt;=CD$3:CD$13),1,0)</f>
        <v>1</v>
      </c>
      <c r="CE25" s="49" cm="1">
        <f t="array" ref="CE25">IF(AND($CJ$3:$CJ$13&lt;=CE$3:CE$13),1,0)</f>
        <v>0</v>
      </c>
      <c r="CF25" s="49" cm="1">
        <f t="array" ref="CF25">IF(AND($CJ$3:$CJ$13&lt;=CF$3:CF$13),1,0)</f>
        <v>1</v>
      </c>
      <c r="CG25" s="49" cm="1">
        <f t="array" ref="CG25">IF(AND($CJ$3:$CJ$13&lt;=CG$3:CG$13),1,0)</f>
        <v>1</v>
      </c>
      <c r="CH25" s="49" cm="1">
        <f t="array" ref="CH25">IF(AND($CJ$3:$CJ$13&lt;=CH$3:CH$13),1,0)</f>
        <v>0</v>
      </c>
      <c r="CI25" s="49" cm="1">
        <f t="array" ref="CI25">IF(AND($CJ$3:$CJ$13&lt;=CI$3:CI$13),1,0)</f>
        <v>1</v>
      </c>
      <c r="CJ25" s="49" cm="1">
        <f t="array" ref="CJ25">IF(AND($CJ$3:$CJ$13&lt;=CJ$3:CJ$13),1,0)</f>
        <v>1</v>
      </c>
      <c r="CK25" s="49" cm="1">
        <f t="array" ref="CK25">IF(AND($CJ$3:$CJ$13&lt;=CK$3:CK$13),1,0)</f>
        <v>1</v>
      </c>
      <c r="CL25" s="49" cm="1">
        <f t="array" ref="CL25">IF(AND($CJ$3:$CJ$13&lt;=CL$3:CL$13),1,0)</f>
        <v>1</v>
      </c>
      <c r="CM25" s="49" cm="1">
        <f t="array" ref="CM25">IF(AND($CJ$3:$CJ$13&lt;=CM$3:CM$13),1,0)</f>
        <v>1</v>
      </c>
      <c r="CN25" s="49" cm="1">
        <f t="array" ref="CN25">IF(AND($CJ$3:$CJ$13&lt;=CN$3:CN$13),1,0)</f>
        <v>1</v>
      </c>
      <c r="CO25" s="51">
        <f t="shared" si="56"/>
        <v>10</v>
      </c>
    </row>
    <row r="26" spans="1:93" x14ac:dyDescent="0.3">
      <c r="A26" s="38">
        <v>0.12839349261760602</v>
      </c>
      <c r="B26" s="38">
        <v>3.5928258054364795E-2</v>
      </c>
      <c r="C26" s="38">
        <v>3.560531142858684E-2</v>
      </c>
      <c r="D26" s="38">
        <v>-2.8544809791993778E-3</v>
      </c>
      <c r="E26" s="38">
        <v>6.401487411223962E-2</v>
      </c>
      <c r="F26" s="38">
        <v>-1.6197382858011027E-2</v>
      </c>
      <c r="G26" s="38">
        <v>6.3294077852948744E-2</v>
      </c>
      <c r="H26" s="38">
        <v>7.061925995955709E-2</v>
      </c>
      <c r="I26" s="38">
        <v>9.3305150231241633E-3</v>
      </c>
      <c r="J26" s="38">
        <v>2.2807719882199658E-2</v>
      </c>
      <c r="K26" s="38">
        <v>3.0874423217825755E-2</v>
      </c>
      <c r="L26" s="38">
        <v>5.4981625427422479E-2</v>
      </c>
      <c r="M26" s="38">
        <v>4.520114301318541E-2</v>
      </c>
      <c r="AS26" s="16"/>
      <c r="AT26">
        <v>5</v>
      </c>
      <c r="AU26" s="54" t="s">
        <v>32</v>
      </c>
      <c r="AV26" s="55" cm="1">
        <f t="array" ref="AV26">IF(AND($BE$3:$BE$13&lt;=AV$3:AV$13),1,0)</f>
        <v>0</v>
      </c>
      <c r="AW26" s="55" cm="1">
        <f t="array" ref="AW26">IF(AND($BE$3:$BE$13&lt;=AW$3:AW$13),1,0)</f>
        <v>1</v>
      </c>
      <c r="AX26" s="55" cm="1">
        <f t="array" ref="AX26">IF(AND($BE$3:$BE$13&lt;=AX$3:AX$13),1,0)</f>
        <v>1</v>
      </c>
      <c r="AY26" s="55" cm="1">
        <f t="array" ref="AY26">IF(AND($BE$3:$BE$13&lt;=AY$3:AY$13),1,0)</f>
        <v>0</v>
      </c>
      <c r="AZ26" s="55" cm="1">
        <f t="array" ref="AZ26">IF(AND($BE$3:$BE$13&lt;=AZ$3:AZ$13),1,0)</f>
        <v>1</v>
      </c>
      <c r="BA26" s="55" cm="1">
        <f t="array" ref="BA26">IF(AND($BE$3:$BE$13&lt;=BA$3:BA$13),1,0)</f>
        <v>0</v>
      </c>
      <c r="BB26" s="55" cm="1">
        <f t="array" ref="BB26">IF(AND($BE$3:$BE$13&lt;=BB$3:BB$13),1,0)</f>
        <v>0</v>
      </c>
      <c r="BC26" s="55" cm="1">
        <f t="array" ref="BC26">IF(AND($BE$3:$BE$13&lt;=BC$3:BC$13),1,0)</f>
        <v>1</v>
      </c>
      <c r="BD26" s="55" cm="1">
        <f t="array" ref="BD26">IF(AND($BE$3:$BE$13&lt;=BD$3:BD$13),1,0)</f>
        <v>0</v>
      </c>
      <c r="BE26" s="55" cm="1">
        <f t="array" ref="BE26">IF(AND($BE$3:$BE$13&lt;=BE$3:BE$13),1,0)</f>
        <v>1</v>
      </c>
      <c r="BF26" s="55" cm="1">
        <f t="array" ref="BF26">IF(AND($BE$3:$BE$13&lt;=BF$3:BF$13),1,0)</f>
        <v>1</v>
      </c>
      <c r="BG26" s="55" cm="1">
        <f t="array" ref="BG26">IF(AND($BE$3:$BE$13&lt;=BG$3:BG$13),1,0)</f>
        <v>0</v>
      </c>
      <c r="BH26" s="55" cm="1">
        <f t="array" ref="BH26">IF(AND($BE$3:$BE$13&lt;=BH$3:BH$13),1,0)</f>
        <v>1</v>
      </c>
      <c r="BI26" s="51">
        <f t="shared" si="55"/>
        <v>6</v>
      </c>
      <c r="BK26" t="s">
        <v>32</v>
      </c>
      <c r="BL26" s="49" cm="1">
        <f t="array" ref="BL26">IF(AND($BU$3:$BU$13&lt;=BL$3:BL$13),1,0)</f>
        <v>0</v>
      </c>
      <c r="BM26" s="49" cm="1">
        <f t="array" ref="BM26">IF(AND($BU$3:$BU$13&lt;=BM$3:BM$13),1,0)</f>
        <v>1</v>
      </c>
      <c r="BN26" s="49" cm="1">
        <f t="array" ref="BN26">IF(AND($BU$3:$BU$13&lt;=BN$3:BN$13),1,0)</f>
        <v>1</v>
      </c>
      <c r="BO26" s="49" cm="1">
        <f t="array" ref="BO26">IF(AND($BU$3:$BU$13&lt;=BO$3:BO$13),1,0)</f>
        <v>0</v>
      </c>
      <c r="BP26" s="49" cm="1">
        <f t="array" ref="BP26">IF(AND($BU$3:$BU$13&lt;=BP$3:BP$13),1,0)</f>
        <v>1</v>
      </c>
      <c r="BQ26" s="49" cm="1">
        <f t="array" ref="BQ26">IF(AND($BU$3:$BU$13&lt;=BQ$3:BQ$13),1,0)</f>
        <v>1</v>
      </c>
      <c r="BR26" s="49" cm="1">
        <f t="array" ref="BR26">IF(AND($BU$3:$BU$13&lt;=BR$3:BR$13),1,0)</f>
        <v>0</v>
      </c>
      <c r="BS26" s="49" cm="1">
        <f t="array" ref="BS26">IF(AND($BU$3:$BU$13&lt;=BS$3:BS$13),1,0)</f>
        <v>1</v>
      </c>
      <c r="BT26" s="49" cm="1">
        <f t="array" ref="BT26">IF(AND($BU$3:$BU$13&lt;=BT$3:BT$13),1,0)</f>
        <v>0</v>
      </c>
      <c r="BU26" s="49" cm="1">
        <f t="array" ref="BU26">IF(AND($BU$3:$BU$13&lt;=BU$3:BU$13),1,0)</f>
        <v>1</v>
      </c>
      <c r="BV26" s="49" cm="1">
        <f t="array" ref="BV26">IF(AND($BU$3:$BU$13&lt;=BV$3:BV$13),1,0)</f>
        <v>1</v>
      </c>
      <c r="BW26" s="49" cm="1">
        <f t="array" ref="BW26">IF(AND($BU$3:$BU$13&lt;=BW$3:BW$13),1,0)</f>
        <v>0</v>
      </c>
      <c r="BX26" s="49" cm="1">
        <f t="array" ref="BX26">IF(AND($BU$3:$BU$13&lt;=BX$3:BX$13),1,0)</f>
        <v>1</v>
      </c>
      <c r="BY26" s="51">
        <f t="shared" si="57"/>
        <v>7</v>
      </c>
      <c r="CA26" t="s">
        <v>32</v>
      </c>
      <c r="CB26" s="49" cm="1">
        <f t="array" ref="CB26">IF(AND($CK$3:$CK$13&lt;=CB$3:CB$13),1,0)</f>
        <v>0</v>
      </c>
      <c r="CC26" s="49" cm="1">
        <f t="array" ref="CC26">IF(AND($CK$3:$CK$13&lt;=CC$3:CC$13),1,0)</f>
        <v>1</v>
      </c>
      <c r="CD26" s="49" cm="1">
        <f t="array" ref="CD26">IF(AND($CK$3:$CK$13&lt;=CD$3:CD$13),1,0)</f>
        <v>1</v>
      </c>
      <c r="CE26" s="49" cm="1">
        <f t="array" ref="CE26">IF(AND($CK$3:$CK$13&lt;=CE$3:CE$13),1,0)</f>
        <v>0</v>
      </c>
      <c r="CF26" s="49" cm="1">
        <f t="array" ref="CF26">IF(AND($CK$3:$CK$13&lt;=CF$3:CF$13),1,0)</f>
        <v>1</v>
      </c>
      <c r="CG26" s="49" cm="1">
        <f t="array" ref="CG26">IF(AND($CK$3:$CK$13&lt;=CG$3:CG$13),1,0)</f>
        <v>1</v>
      </c>
      <c r="CH26" s="49" cm="1">
        <f t="array" ref="CH26">IF(AND($CK$3:$CK$13&lt;=CH$3:CH$13),1,0)</f>
        <v>0</v>
      </c>
      <c r="CI26" s="49" cm="1">
        <f t="array" ref="CI26">IF(AND($CK$3:$CK$13&lt;=CI$3:CI$13),1,0)</f>
        <v>1</v>
      </c>
      <c r="CJ26" s="49" cm="1">
        <f t="array" ref="CJ26">IF(AND($CK$3:$CK$13&lt;=CJ$3:CJ$13),1,0)</f>
        <v>0</v>
      </c>
      <c r="CK26" s="49" cm="1">
        <f t="array" ref="CK26">IF(AND($CK$3:$CK$13&lt;=CK$3:CK$13),1,0)</f>
        <v>1</v>
      </c>
      <c r="CL26" s="49" cm="1">
        <f t="array" ref="CL26">IF(AND($CK$3:$CK$13&lt;=CL$3:CL$13),1,0)</f>
        <v>1</v>
      </c>
      <c r="CM26" s="49" cm="1">
        <f t="array" ref="CM26">IF(AND($CK$3:$CK$13&lt;=CM$3:CM$13),1,0)</f>
        <v>0</v>
      </c>
      <c r="CN26" s="49" cm="1">
        <f t="array" ref="CN26">IF(AND($CK$3:$CK$13&lt;=CN$3:CN$13),1,0)</f>
        <v>1</v>
      </c>
      <c r="CO26" s="51">
        <f t="shared" si="56"/>
        <v>7</v>
      </c>
    </row>
    <row r="27" spans="1:93" x14ac:dyDescent="0.3">
      <c r="A27" s="38">
        <v>2.7291872500166743E-2</v>
      </c>
      <c r="B27" s="38">
        <v>-2.1777508276587258E-2</v>
      </c>
      <c r="C27" s="38">
        <v>-0.15483265183734218</v>
      </c>
      <c r="D27" s="38">
        <v>-4.0055138188636319E-2</v>
      </c>
      <c r="E27" s="38">
        <v>-7.7870487130003954E-2</v>
      </c>
      <c r="F27" s="38">
        <v>-4.7535820595153197E-2</v>
      </c>
      <c r="G27" s="38">
        <v>5.4439031397349333E-2</v>
      </c>
      <c r="H27" s="38">
        <v>-5.627077312975582E-2</v>
      </c>
      <c r="I27" s="38">
        <v>5.2671699975064261E-2</v>
      </c>
      <c r="J27" s="38">
        <v>6.3241988650960326E-2</v>
      </c>
      <c r="K27" s="38">
        <v>-2.6043471735084932E-2</v>
      </c>
      <c r="L27" s="38">
        <v>-3.809762740505522E-2</v>
      </c>
      <c r="M27" s="38">
        <v>-2.7448351814003263E-3</v>
      </c>
      <c r="AS27" s="16"/>
      <c r="AU27" t="s">
        <v>34</v>
      </c>
      <c r="AV27" s="50" cm="1">
        <f t="array" ref="AV27">IF(AND($BF$3:$BF$13&lt;=AV$3:AV$13),1,0)</f>
        <v>0</v>
      </c>
      <c r="AW27" s="50" cm="1">
        <f t="array" ref="AW27">IF(AND($BF$3:$BF$13&lt;=AW$3:AW$13),1,0)</f>
        <v>0</v>
      </c>
      <c r="AX27" s="50" cm="1">
        <f t="array" ref="AX27">IF(AND($BF$3:$BF$13&lt;=AX$3:AX$13),1,0)</f>
        <v>1</v>
      </c>
      <c r="AY27" s="50" cm="1">
        <f t="array" ref="AY27">IF(AND($BF$3:$BF$13&lt;=AY$3:AY$13),1,0)</f>
        <v>0</v>
      </c>
      <c r="AZ27" s="50" cm="1">
        <f t="array" ref="AZ27">IF(AND($BF$3:$BF$13&lt;=AZ$3:AZ$13),1,0)</f>
        <v>1</v>
      </c>
      <c r="BA27" s="50" cm="1">
        <f t="array" ref="BA27">IF(AND($BF$3:$BF$13&lt;=BA$3:BA$13),1,0)</f>
        <v>0</v>
      </c>
      <c r="BB27" s="50" cm="1">
        <f t="array" ref="BB27">IF(AND($BF$3:$BF$13&lt;=BB$3:BB$13),1,0)</f>
        <v>0</v>
      </c>
      <c r="BC27" s="50" cm="1">
        <f t="array" ref="BC27">IF(AND($BF$3:$BF$13&lt;=BC$3:BC$13),1,0)</f>
        <v>0</v>
      </c>
      <c r="BD27" s="50" cm="1">
        <f t="array" ref="BD27">IF(AND($BF$3:$BF$13&lt;=BD$3:BD$13),1,0)</f>
        <v>0</v>
      </c>
      <c r="BE27" s="50" cm="1">
        <f t="array" ref="BE27">IF(AND($BF$3:$BF$13&lt;=BE$3:BE$13),1,0)</f>
        <v>0</v>
      </c>
      <c r="BF27" s="50" cm="1">
        <f t="array" ref="BF27">IF(AND($BF$3:$BF$13&lt;=BF$3:BF$13),1,0)</f>
        <v>1</v>
      </c>
      <c r="BG27" s="50" cm="1">
        <f t="array" ref="BG27">IF(AND($BF$3:$BF$13&lt;=BG$3:BG$13),1,0)</f>
        <v>0</v>
      </c>
      <c r="BH27" s="50" cm="1">
        <f t="array" ref="BH27">IF(AND($BF$3:$BF$13&lt;=BH$3:BH$13),1,0)</f>
        <v>0</v>
      </c>
      <c r="BI27" s="51">
        <f t="shared" si="55"/>
        <v>2</v>
      </c>
      <c r="BK27" t="s">
        <v>34</v>
      </c>
      <c r="BL27" s="49" cm="1">
        <f t="array" ref="BL27">IF(AND($BV$3:$BV$13&lt;=BL$3:BL$13),1,0)</f>
        <v>0</v>
      </c>
      <c r="BM27" s="49" cm="1">
        <f t="array" ref="BM27">IF(AND($BV$3:$BV$13&lt;=BM$3:BM$13),1,0)</f>
        <v>0</v>
      </c>
      <c r="BN27" s="49" cm="1">
        <f t="array" ref="BN27">IF(AND($BV$3:$BV$13&lt;=BN$3:BN$13),1,0)</f>
        <v>1</v>
      </c>
      <c r="BO27" s="49" cm="1">
        <f t="array" ref="BO27">IF(AND($BV$3:$BV$13&lt;=BO$3:BO$13),1,0)</f>
        <v>0</v>
      </c>
      <c r="BP27" s="49" cm="1">
        <f t="array" ref="BP27">IF(AND($BV$3:$BV$13&lt;=BP$3:BP$13),1,0)</f>
        <v>1</v>
      </c>
      <c r="BQ27" s="49" cm="1">
        <f t="array" ref="BQ27">IF(AND($BV$3:$BV$13&lt;=BQ$3:BQ$13),1,0)</f>
        <v>1</v>
      </c>
      <c r="BR27" s="49" cm="1">
        <f t="array" ref="BR27">IF(AND($BV$3:$BV$13&lt;=BR$3:BR$13),1,0)</f>
        <v>0</v>
      </c>
      <c r="BS27" s="49" cm="1">
        <f t="array" ref="BS27">IF(AND($BV$3:$BV$13&lt;=BS$3:BS$13),1,0)</f>
        <v>0</v>
      </c>
      <c r="BT27" s="49" cm="1">
        <f t="array" ref="BT27">IF(AND($BV$3:$BV$13&lt;=BT$3:BT$13),1,0)</f>
        <v>0</v>
      </c>
      <c r="BU27" s="49" cm="1">
        <f t="array" ref="BU27">IF(AND($BV$3:$BV$13&lt;=BU$3:BU$13),1,0)</f>
        <v>0</v>
      </c>
      <c r="BV27" s="49" cm="1">
        <f t="array" ref="BV27">IF(AND($BV$3:$BV$13&lt;=BV$3:BV$13),1,0)</f>
        <v>1</v>
      </c>
      <c r="BW27" s="49" cm="1">
        <f t="array" ref="BW27">IF(AND($BV$3:$BV$13&lt;=BW$3:BW$13),1,0)</f>
        <v>0</v>
      </c>
      <c r="BX27" s="49" cm="1">
        <f t="array" ref="BX27">IF(AND($BV$3:$BV$13&lt;=BX$3:BX$13),1,0)</f>
        <v>0</v>
      </c>
      <c r="BY27" s="51">
        <f t="shared" si="57"/>
        <v>3</v>
      </c>
      <c r="CA27" t="s">
        <v>34</v>
      </c>
      <c r="CB27" s="49" cm="1">
        <f t="array" ref="CB27">IF(AND($CL$3:$CL$13&lt;=CB$3:CB$13),1,0)</f>
        <v>0</v>
      </c>
      <c r="CC27" s="50" cm="1">
        <f t="array" ref="CC27">IF(AND($CL$3:$CL$13&lt;=CC$3:CC$13),1,0)</f>
        <v>0</v>
      </c>
      <c r="CD27" s="50" cm="1">
        <f t="array" ref="CD27">IF(AND($CL$3:$CL$13&lt;=CD$3:CD$13),1,0)</f>
        <v>1</v>
      </c>
      <c r="CE27" s="50" cm="1">
        <f t="array" ref="CE27">IF(AND($CL$3:$CL$13&lt;=CE$3:CE$13),1,0)</f>
        <v>0</v>
      </c>
      <c r="CF27" s="50" cm="1">
        <f t="array" ref="CF27">IF(AND($CL$3:$CL$13&lt;=CF$3:CF$13),1,0)</f>
        <v>1</v>
      </c>
      <c r="CG27" s="50" cm="1">
        <f t="array" ref="CG27">IF(AND($CL$3:$CL$13&lt;=CG$3:CG$13),1,0)</f>
        <v>1</v>
      </c>
      <c r="CH27" s="50" cm="1">
        <f t="array" ref="CH27">IF(AND($CL$3:$CL$13&lt;=CH$3:CH$13),1,0)</f>
        <v>0</v>
      </c>
      <c r="CI27" s="50" cm="1">
        <f t="array" ref="CI27">IF(AND($CL$3:$CL$13&lt;=CI$3:CI$13),1,0)</f>
        <v>0</v>
      </c>
      <c r="CJ27" s="50" cm="1">
        <f t="array" ref="CJ27">IF(AND($CL$3:$CL$13&lt;=CJ$3:CJ$13),1,0)</f>
        <v>0</v>
      </c>
      <c r="CK27" s="50" cm="1">
        <f t="array" ref="CK27">IF(AND($CL$3:$CL$13&lt;=CK$3:CK$13),1,0)</f>
        <v>0</v>
      </c>
      <c r="CL27" s="50" cm="1">
        <f t="array" ref="CL27">IF(AND($CL$3:$CL$13&lt;=CL$3:CL$13),1,0)</f>
        <v>1</v>
      </c>
      <c r="CM27" s="50" cm="1">
        <f t="array" ref="CM27">IF(AND($CL$3:$CL$13&lt;=CM$3:CM$13),1,0)</f>
        <v>0</v>
      </c>
      <c r="CN27" s="50" cm="1">
        <f t="array" ref="CN27">IF(AND($CL$3:$CL$13&lt;=CN$3:CN$13),1,0)</f>
        <v>0</v>
      </c>
      <c r="CO27" s="51">
        <f t="shared" si="56"/>
        <v>3</v>
      </c>
    </row>
    <row r="28" spans="1:93" x14ac:dyDescent="0.3">
      <c r="A28" s="38">
        <v>-3.2432453917571671E-2</v>
      </c>
      <c r="B28" s="38">
        <v>-2.6480785230418902E-2</v>
      </c>
      <c r="C28" s="38">
        <v>-0.11967843980755846</v>
      </c>
      <c r="D28" s="38">
        <v>1.3991104107286732E-2</v>
      </c>
      <c r="E28" s="38">
        <v>-0.11562430815536623</v>
      </c>
      <c r="F28" s="38">
        <v>-0.16370178479480402</v>
      </c>
      <c r="G28" s="38">
        <v>-2.5391983434831514E-2</v>
      </c>
      <c r="H28" s="38">
        <v>-9.3048349544389147E-2</v>
      </c>
      <c r="I28" s="38">
        <v>-6.9342005217094384E-3</v>
      </c>
      <c r="J28" s="38">
        <v>-4.6471313380756947E-2</v>
      </c>
      <c r="K28" s="38">
        <v>2.3457656987711607E-2</v>
      </c>
      <c r="L28" s="38">
        <v>-4.3120939225169873E-2</v>
      </c>
      <c r="M28" s="38">
        <v>-5.0077111626337253E-2</v>
      </c>
      <c r="AS28" s="16"/>
      <c r="AT28">
        <v>3</v>
      </c>
      <c r="AU28" s="54" t="s">
        <v>36</v>
      </c>
      <c r="AV28" s="55" cm="1">
        <f t="array" ref="AV28">IF(AND($BG$3:$BG$13&lt;=AV$3:AV$13),1,0)</f>
        <v>0</v>
      </c>
      <c r="AW28" s="55" cm="1">
        <f t="array" ref="AW28">IF(AND($BG$3:$BG$13&lt;=AW$3:AW$13),1,0)</f>
        <v>1</v>
      </c>
      <c r="AX28" s="55" cm="1">
        <f t="array" ref="AX28">IF(AND($BG$3:$BG$13&lt;=AX$3:AX$13),1,0)</f>
        <v>1</v>
      </c>
      <c r="AY28" s="55" cm="1">
        <f t="array" ref="AY28">IF(AND($BG$3:$BG$13&lt;=AY$3:AY$13),1,0)</f>
        <v>0</v>
      </c>
      <c r="AZ28" s="55" cm="1">
        <f t="array" ref="AZ28">IF(AND($BG$3:$BG$13&lt;=AZ$3:AZ$13),1,0)</f>
        <v>1</v>
      </c>
      <c r="BA28" s="55" cm="1">
        <f t="array" ref="BA28">IF(AND($BG$3:$BG$13&lt;=BA$3:BA$13),1,0)</f>
        <v>0</v>
      </c>
      <c r="BB28" s="55" cm="1">
        <f t="array" ref="BB28">IF(AND($BG$3:$BG$13&lt;=BB$3:BB$13),1,0)</f>
        <v>0</v>
      </c>
      <c r="BC28" s="55" cm="1">
        <f t="array" ref="BC28">IF(AND($BG$3:$BG$13&lt;=BC$3:BC$13),1,0)</f>
        <v>1</v>
      </c>
      <c r="BD28" s="55" cm="1">
        <f t="array" ref="BD28">IF(AND($BG$3:$BG$13&lt;=BD$3:BD$13),1,0)</f>
        <v>0</v>
      </c>
      <c r="BE28" s="55" cm="1">
        <f t="array" ref="BE28">IF(AND($BG$3:$BG$13&lt;=BE$3:BE$13),1,0)</f>
        <v>1</v>
      </c>
      <c r="BF28" s="55" cm="1">
        <f t="array" ref="BF28">IF(AND($BG$3:$BG$13&lt;=BF$3:BF$13),1,0)</f>
        <v>1</v>
      </c>
      <c r="BG28" s="55" cm="1">
        <f t="array" ref="BG28">IF(AND($BG$3:$BG$13&lt;=BG$3:BG$13),1,0)</f>
        <v>1</v>
      </c>
      <c r="BH28" s="55" cm="1">
        <f t="array" ref="BH28">IF(AND($BG$3:$BG$13&lt;=BH$3:BH$13),1,0)</f>
        <v>1</v>
      </c>
      <c r="BI28" s="51">
        <f t="shared" si="55"/>
        <v>7</v>
      </c>
      <c r="BK28" t="s">
        <v>36</v>
      </c>
      <c r="BL28" s="49" cm="1">
        <f t="array" ref="BL28">IF(AND($BW$3:$BW$13&lt;=BL$3:BL$13),1,0)</f>
        <v>1</v>
      </c>
      <c r="BM28" s="49" cm="1">
        <f t="array" ref="BM28">IF(AND($BW$3:$BW$13&lt;=BM$3:BM$13),1,0)</f>
        <v>1</v>
      </c>
      <c r="BN28" s="49" cm="1">
        <f t="array" ref="BN28">IF(AND($BW$3:$BW$13&lt;=BN$3:BN$13),1,0)</f>
        <v>1</v>
      </c>
      <c r="BO28" s="49" cm="1">
        <f t="array" ref="BO28">IF(AND($BW$3:$BW$13&lt;=BO$3:BO$13),1,0)</f>
        <v>0</v>
      </c>
      <c r="BP28" s="49" cm="1">
        <f t="array" ref="BP28">IF(AND($BW$3:$BW$13&lt;=BP$3:BP$13),1,0)</f>
        <v>1</v>
      </c>
      <c r="BQ28" s="49" cm="1">
        <f t="array" ref="BQ28">IF(AND($BW$3:$BW$13&lt;=BQ$3:BQ$13),1,0)</f>
        <v>1</v>
      </c>
      <c r="BR28" s="49" cm="1">
        <f t="array" ref="BR28">IF(AND($BW$3:$BW$13&lt;=BR$3:BR$13),1,0)</f>
        <v>0</v>
      </c>
      <c r="BS28" s="49" cm="1">
        <f t="array" ref="BS28">IF(AND($BW$3:$BW$13&lt;=BS$3:BS$13),1,0)</f>
        <v>1</v>
      </c>
      <c r="BT28" s="49" cm="1">
        <f t="array" ref="BT28">IF(AND($BW$3:$BW$13&lt;=BT$3:BT$13),1,0)</f>
        <v>0</v>
      </c>
      <c r="BU28" s="49" cm="1">
        <f t="array" ref="BU28">IF(AND($BW$3:$BW$13&lt;=BU$3:BU$13),1,0)</f>
        <v>1</v>
      </c>
      <c r="BV28" s="49" cm="1">
        <f t="array" ref="BV28">IF(AND($BW$3:$BW$13&lt;=BV$3:BV$13),1,0)</f>
        <v>1</v>
      </c>
      <c r="BW28" s="49" cm="1">
        <f t="array" ref="BW28">IF(AND($BW$3:$BW$13&lt;=BW$3:BW$13),1,0)</f>
        <v>1</v>
      </c>
      <c r="BX28" s="49" cm="1">
        <f t="array" ref="BX28">IF(AND($BW$3:$BW$13&lt;=BX$3:BX$13),1,0)</f>
        <v>1</v>
      </c>
      <c r="BY28" s="51">
        <f t="shared" si="57"/>
        <v>9</v>
      </c>
      <c r="CA28" t="s">
        <v>36</v>
      </c>
      <c r="CB28" s="49" cm="1">
        <f t="array" ref="CB28">IF(AND($CM$3:$CM$13&lt;=CB$3:CB$13),1,0)</f>
        <v>1</v>
      </c>
      <c r="CC28" s="50" cm="1">
        <f t="array" ref="CC28">IF(AND($CM$3:$CM$13&lt;=CC$3:CC$13),1,0)</f>
        <v>1</v>
      </c>
      <c r="CD28" s="50" cm="1">
        <f t="array" ref="CD28">IF(AND($CM$3:$CM$13&lt;=CD$3:CD$13),1,0)</f>
        <v>1</v>
      </c>
      <c r="CE28" s="50" cm="1">
        <f t="array" ref="CE28">IF(AND($CM$3:$CM$13&lt;=CE$3:CE$13),1,0)</f>
        <v>0</v>
      </c>
      <c r="CF28" s="50" cm="1">
        <f t="array" ref="CF28">IF(AND($CM$3:$CM$13&lt;=CF$3:CF$13),1,0)</f>
        <v>1</v>
      </c>
      <c r="CG28" s="50" cm="1">
        <f t="array" ref="CG28">IF(AND($CM$3:$CM$13&lt;=CG$3:CG$13),1,0)</f>
        <v>1</v>
      </c>
      <c r="CH28" s="50" cm="1">
        <f t="array" ref="CH28">IF(AND($CM$3:$CM$13&lt;=CH$3:CH$13),1,0)</f>
        <v>0</v>
      </c>
      <c r="CI28" s="50" cm="1">
        <f t="array" ref="CI28">IF(AND($CM$3:$CM$13&lt;=CI$3:CI$13),1,0)</f>
        <v>1</v>
      </c>
      <c r="CJ28" s="50" cm="1">
        <f t="array" ref="CJ28">IF(AND($CM$3:$CM$13&lt;=CJ$3:CJ$13),1,0)</f>
        <v>0</v>
      </c>
      <c r="CK28" s="50" cm="1">
        <f t="array" ref="CK28">IF(AND($CM$3:$CM$13&lt;=CK$3:CK$13),1,0)</f>
        <v>1</v>
      </c>
      <c r="CL28" s="50" cm="1">
        <f t="array" ref="CL28">IF(AND($CM$3:$CM$13&lt;=CL$3:CL$13),1,0)</f>
        <v>1</v>
      </c>
      <c r="CM28" s="50" cm="1">
        <f t="array" ref="CM28">IF(AND($CM$3:$CM$13&lt;=CM$3:CM$13),1,0)</f>
        <v>1</v>
      </c>
      <c r="CN28" s="50" cm="1">
        <f t="array" ref="CN28">IF(AND($CM$3:$CM$13&lt;=CN$3:CN$13),1,0)</f>
        <v>1</v>
      </c>
      <c r="CO28" s="51">
        <f t="shared" si="56"/>
        <v>9</v>
      </c>
    </row>
    <row r="29" spans="1:93" x14ac:dyDescent="0.3">
      <c r="A29" s="38">
        <v>-0.21538447015096318</v>
      </c>
      <c r="B29" s="38">
        <v>-0.21259654938345363</v>
      </c>
      <c r="C29" s="38">
        <v>-0.36161878360034688</v>
      </c>
      <c r="D29" s="38">
        <v>-1.5129390664907287E-2</v>
      </c>
      <c r="E29" s="38">
        <v>-0.39580814207635118</v>
      </c>
      <c r="F29" s="38">
        <v>-0.23429067673192647</v>
      </c>
      <c r="G29" s="38">
        <v>-2.3954636301223842E-2</v>
      </c>
      <c r="H29" s="38">
        <v>-0.36498546613568983</v>
      </c>
      <c r="I29" s="38">
        <v>-0.25250175857190349</v>
      </c>
      <c r="J29" s="38">
        <v>-0.28339939863609104</v>
      </c>
      <c r="K29" s="38">
        <v>-0.17792963139643406</v>
      </c>
      <c r="L29" s="38">
        <v>-0.27425795266240738</v>
      </c>
      <c r="M29" s="38">
        <v>-0.22382496249289724</v>
      </c>
      <c r="AS29" s="16"/>
      <c r="AU29" t="s">
        <v>39</v>
      </c>
      <c r="AV29" s="50" cm="1">
        <f t="array" ref="AV29">IF(AND($BH$3:$BH$13&lt;=AV$3:AV$13),1,0)</f>
        <v>0</v>
      </c>
      <c r="AW29" s="50" cm="1">
        <f t="array" ref="AW29">IF(AND($BH$3:$BH$13&lt;=AW$3:AW$13),1,0)</f>
        <v>1</v>
      </c>
      <c r="AX29" s="50" cm="1">
        <f t="array" ref="AX29">IF(AND($BH$3:$BH$13&lt;=AX$3:AX$13),1,0)</f>
        <v>1</v>
      </c>
      <c r="AY29" s="50" cm="1">
        <f t="array" ref="AY29">IF(AND($BH$3:$BH$13&lt;=AY$3:AY$13),1,0)</f>
        <v>0</v>
      </c>
      <c r="AZ29" s="50" cm="1">
        <f t="array" ref="AZ29">IF(AND($BH$3:$BH$13&lt;=AZ$3:AZ$13),1,0)</f>
        <v>1</v>
      </c>
      <c r="BA29" s="50" cm="1">
        <f t="array" ref="BA29">IF(AND($BH$3:$BH$13&lt;=BA$3:BA$13),1,0)</f>
        <v>0</v>
      </c>
      <c r="BB29" s="50" cm="1">
        <f t="array" ref="BB29">IF(AND($BH$3:$BH$13&lt;=BB$3:BB$13),1,0)</f>
        <v>0</v>
      </c>
      <c r="BC29" s="50" cm="1">
        <f t="array" ref="BC29">IF(AND($BH$3:$BH$13&lt;=BC$3:BC$13),1,0)</f>
        <v>1</v>
      </c>
      <c r="BD29" s="50" cm="1">
        <f t="array" ref="BD29">IF(AND($BH$3:$BH$13&lt;=BD$3:BD$13),1,0)</f>
        <v>0</v>
      </c>
      <c r="BE29" s="50" cm="1">
        <f t="array" ref="BE29">IF(AND($BH$3:$BH$13&lt;=BE$3:BE$13),1,0)</f>
        <v>1</v>
      </c>
      <c r="BF29" s="50" cm="1">
        <f t="array" ref="BF29">IF(AND($BH$3:$BH$13&lt;=BF$3:BF$13),1,0)</f>
        <v>1</v>
      </c>
      <c r="BG29" s="50" cm="1">
        <f t="array" ref="BG29">IF(AND($BH$3:$BH$13&lt;=BG$3:BG$13),1,0)</f>
        <v>0</v>
      </c>
      <c r="BH29" s="50" cm="1">
        <f t="array" ref="BH29">IF(AND($BH$3:$BH$13&lt;=BH$3:BH$13),1,0)</f>
        <v>1</v>
      </c>
      <c r="BI29" s="51">
        <f t="shared" si="55"/>
        <v>6</v>
      </c>
      <c r="BK29" t="s">
        <v>39</v>
      </c>
      <c r="BL29" s="49" cm="1">
        <f t="array" ref="BL29">IF(AND($BX$3:$BX$13&lt;=BL$3:BL$13),1,0)</f>
        <v>0</v>
      </c>
      <c r="BM29" s="49" cm="1">
        <f t="array" ref="BM29">IF(AND($BX$3:$BX$13&lt;=BM$3:BM$13),1,0)</f>
        <v>1</v>
      </c>
      <c r="BN29" s="49" cm="1">
        <f t="array" ref="BN29">IF(AND($BX$3:$BX$13&lt;=BN$3:BN$13),1,0)</f>
        <v>1</v>
      </c>
      <c r="BO29" s="49" cm="1">
        <f t="array" ref="BO29">IF(AND($BX$3:$BX$13&lt;=BO$3:BO$13),1,0)</f>
        <v>0</v>
      </c>
      <c r="BP29" s="49" cm="1">
        <f t="array" ref="BP29">IF(AND($BX$3:$BX$13&lt;=BP$3:BP$13),1,0)</f>
        <v>1</v>
      </c>
      <c r="BQ29" s="49" cm="1">
        <f t="array" ref="BQ29">IF(AND($BX$3:$BX$13&lt;=BQ$3:BQ$13),1,0)</f>
        <v>1</v>
      </c>
      <c r="BR29" s="49" cm="1">
        <f t="array" ref="BR29">IF(AND($BX$3:$BX$13&lt;=BR$3:BR$13),1,0)</f>
        <v>0</v>
      </c>
      <c r="BS29" s="49" cm="1">
        <f t="array" ref="BS29">IF(AND($BX$3:$BX$13&lt;=BS$3:BS$13),1,0)</f>
        <v>1</v>
      </c>
      <c r="BT29" s="49" cm="1">
        <f t="array" ref="BT29">IF(AND($BX$3:$BX$13&lt;=BT$3:BT$13),1,0)</f>
        <v>0</v>
      </c>
      <c r="BU29" s="49" cm="1">
        <f t="array" ref="BU29">IF(AND($BX$3:$BX$13&lt;=BU$3:BU$13),1,0)</f>
        <v>1</v>
      </c>
      <c r="BV29" s="49" cm="1">
        <f t="array" ref="BV29">IF(AND($BX$3:$BX$13&lt;=BV$3:BV$13),1,0)</f>
        <v>1</v>
      </c>
      <c r="BW29" s="49" cm="1">
        <f t="array" ref="BW29">IF(AND($BX$3:$BX$13&lt;=BW$3:BW$13),1,0)</f>
        <v>0</v>
      </c>
      <c r="BX29" s="49" cm="1">
        <f t="array" ref="BX29">IF(AND($BX$3:$BX$13&lt;=BX$3:BX$13),1,0)</f>
        <v>1</v>
      </c>
      <c r="BY29" s="51">
        <f>SUM(BL29:BX29)-1</f>
        <v>7</v>
      </c>
      <c r="CA29" t="s">
        <v>39</v>
      </c>
      <c r="CB29" s="49" cm="1">
        <f t="array" ref="CB29">IF(AND($CN$3:$CN$13&lt;=CB$3:CB$13),1,0)</f>
        <v>0</v>
      </c>
      <c r="CC29" s="50" cm="1">
        <f t="array" ref="CC29">IF(AND($CN$3:$CN$13&lt;=CC$3:CC$13),1,0)</f>
        <v>1</v>
      </c>
      <c r="CD29" s="50" cm="1">
        <f t="array" ref="CD29">IF(AND($CN$3:$CN$13&lt;=CD$3:CD$13),1,0)</f>
        <v>1</v>
      </c>
      <c r="CE29" s="50" cm="1">
        <f t="array" ref="CE29">IF(AND($CN$3:$CN$13&lt;=CE$3:CE$13),1,0)</f>
        <v>0</v>
      </c>
      <c r="CF29" s="50" cm="1">
        <f t="array" ref="CF29">IF(AND($CN$3:$CN$13&lt;=CF$3:CF$13),1,0)</f>
        <v>1</v>
      </c>
      <c r="CG29" s="50" cm="1">
        <f t="array" ref="CG29">IF(AND($CN$3:$CN$13&lt;=CG$3:CG$13),1,0)</f>
        <v>1</v>
      </c>
      <c r="CH29" s="50" cm="1">
        <f t="array" ref="CH29">IF(AND($CN$3:$CN$13&lt;=CH$3:CH$13),1,0)</f>
        <v>0</v>
      </c>
      <c r="CI29" s="50" cm="1">
        <f t="array" ref="CI29">IF(AND($CN$3:$CN$13&lt;=CI$3:CI$13),1,0)</f>
        <v>1</v>
      </c>
      <c r="CJ29" s="50" cm="1">
        <f t="array" ref="CJ29">IF(AND($CN$3:$CN$13&lt;=CJ$3:CJ$13),1,0)</f>
        <v>0</v>
      </c>
      <c r="CK29" s="50" cm="1">
        <f t="array" ref="CK29">IF(AND($CN$3:$CN$13&lt;=CK$3:CK$13),1,0)</f>
        <v>1</v>
      </c>
      <c r="CL29" s="50" cm="1">
        <f t="array" ref="CL29">IF(AND($CN$3:$CN$13&lt;=CL$3:CL$13),1,0)</f>
        <v>1</v>
      </c>
      <c r="CM29" s="50" cm="1">
        <f t="array" ref="CM29">IF(AND($CN$3:$CN$13&lt;=CM$3:CM$13),1,0)</f>
        <v>0</v>
      </c>
      <c r="CN29" s="50" cm="1">
        <f t="array" ref="CN29">IF(AND($CN$3:$CN$13&lt;=CN$3:CN$13),1,0)</f>
        <v>1</v>
      </c>
      <c r="CO29" s="51">
        <f t="shared" si="56"/>
        <v>7</v>
      </c>
    </row>
    <row r="30" spans="1:93" x14ac:dyDescent="0.3">
      <c r="A30" s="38">
        <v>0.1822454646276635</v>
      </c>
      <c r="B30" s="38">
        <v>3.7481388622591295E-2</v>
      </c>
      <c r="C30" s="38">
        <v>0.1393100312790885</v>
      </c>
      <c r="D30" s="38">
        <v>7.4107964644147178E-2</v>
      </c>
      <c r="E30" s="38">
        <v>0.15480080445737324</v>
      </c>
      <c r="F30" s="38">
        <v>0.10567654241893361</v>
      </c>
      <c r="G30" s="38">
        <v>0.18092273160282191</v>
      </c>
      <c r="H30" s="38">
        <v>0.10019069105939203</v>
      </c>
      <c r="I30" s="38">
        <v>0.20178970593683676</v>
      </c>
      <c r="J30" s="38">
        <v>7.9385009136606274E-2</v>
      </c>
      <c r="K30" s="38">
        <v>2.991907333171109E-2</v>
      </c>
      <c r="L30" s="38">
        <v>0.1641385346933264</v>
      </c>
      <c r="M30" s="38">
        <v>0.13610700427772937</v>
      </c>
      <c r="AS30" s="16"/>
      <c r="BL30" s="16"/>
      <c r="BM30" s="48"/>
      <c r="BN30" s="48"/>
      <c r="BO30" s="48"/>
      <c r="BP30" s="48"/>
      <c r="BQ30" s="48"/>
      <c r="BR30" s="48"/>
      <c r="BS30" s="48"/>
      <c r="BT30" s="48"/>
      <c r="BU30" s="48"/>
      <c r="BV30" s="48"/>
      <c r="BW30" s="48"/>
      <c r="BX30" s="48"/>
    </row>
    <row r="31" spans="1:93" x14ac:dyDescent="0.3">
      <c r="A31" s="38">
        <v>0.10741672236386687</v>
      </c>
      <c r="B31" s="38">
        <v>6.3845570025079339E-3</v>
      </c>
      <c r="C31" s="38">
        <v>7.0259262937202541E-2</v>
      </c>
      <c r="D31" s="38">
        <v>8.4252038608903998E-3</v>
      </c>
      <c r="E31" s="38">
        <v>6.4186463396953622E-2</v>
      </c>
      <c r="F31" s="38">
        <v>0.11847787161112362</v>
      </c>
      <c r="G31" s="38">
        <v>7.7818050311381948E-2</v>
      </c>
      <c r="H31" s="38">
        <v>5.5787182800688964E-2</v>
      </c>
      <c r="I31" s="38">
        <v>0.12345534729795066</v>
      </c>
      <c r="J31" s="38">
        <v>3.0027183016280431E-2</v>
      </c>
      <c r="K31" s="38">
        <v>6.9355279026604433E-3</v>
      </c>
      <c r="L31" s="38">
        <v>5.9579763600007885E-2</v>
      </c>
      <c r="M31" s="38">
        <v>7.649095303437628E-2</v>
      </c>
      <c r="AS31" s="16"/>
      <c r="BL31" s="16"/>
      <c r="BM31" s="48"/>
      <c r="BN31" s="48"/>
      <c r="BO31" s="48"/>
      <c r="BP31" s="48"/>
      <c r="BQ31" s="48"/>
      <c r="BR31" s="48"/>
      <c r="BS31" s="48"/>
      <c r="BT31" s="48"/>
      <c r="BU31" s="48"/>
      <c r="BV31" s="48"/>
      <c r="BW31" s="48"/>
      <c r="BX31" s="48"/>
    </row>
    <row r="32" spans="1:93" x14ac:dyDescent="0.3">
      <c r="A32" s="38">
        <v>0.12337035248869016</v>
      </c>
      <c r="B32" s="38">
        <v>-3.2338395312267905E-2</v>
      </c>
      <c r="C32" s="38">
        <v>-5.7132994720706612E-2</v>
      </c>
      <c r="D32" s="38">
        <v>-3.5053841257316233E-2</v>
      </c>
      <c r="E32" s="38">
        <v>-5.6417757946333927E-2</v>
      </c>
      <c r="F32" s="38">
        <v>-4.9712496457636708E-2</v>
      </c>
      <c r="G32" s="38">
        <v>0.15269965861597676</v>
      </c>
      <c r="H32" s="38">
        <v>-5.5679928499017879E-2</v>
      </c>
      <c r="I32" s="38">
        <v>3.4716691681262223E-3</v>
      </c>
      <c r="J32" s="38">
        <v>-4.728038730418966E-2</v>
      </c>
      <c r="K32" s="38">
        <v>-5.2870888496309998E-2</v>
      </c>
      <c r="L32" s="38">
        <v>-5.6332595275285245E-2</v>
      </c>
      <c r="M32" s="38">
        <v>1.9486680986710678E-2</v>
      </c>
      <c r="AS32" s="16"/>
      <c r="BL32" s="16"/>
      <c r="BM32" s="48"/>
      <c r="BN32" s="48"/>
      <c r="BO32" s="48"/>
      <c r="BP32" s="48"/>
      <c r="BQ32" s="48"/>
      <c r="BR32" s="48"/>
      <c r="BS32" s="48"/>
      <c r="BT32" s="48"/>
      <c r="BU32" s="48"/>
      <c r="BV32" s="48"/>
      <c r="BW32" s="48"/>
      <c r="BX32" s="48"/>
    </row>
    <row r="33" spans="1:76" x14ac:dyDescent="0.3">
      <c r="A33" s="38">
        <v>0.17961270855651609</v>
      </c>
      <c r="B33" s="38">
        <v>0.11288308249373948</v>
      </c>
      <c r="C33" s="38">
        <v>-3.3972532193980227E-2</v>
      </c>
      <c r="D33" s="38">
        <v>7.7230225384554915E-2</v>
      </c>
      <c r="E33" s="38">
        <v>7.1740597756342603E-2</v>
      </c>
      <c r="F33" s="38">
        <v>2.9126544489178036E-2</v>
      </c>
      <c r="G33" s="38">
        <v>7.7891456336624379E-2</v>
      </c>
      <c r="H33" s="38">
        <v>2.9997982338996004E-2</v>
      </c>
      <c r="I33" s="38">
        <v>7.013936750589049E-2</v>
      </c>
      <c r="J33" s="38">
        <v>3.2487471121135064E-2</v>
      </c>
      <c r="K33" s="38">
        <v>8.9330461629121435E-2</v>
      </c>
      <c r="L33" s="38">
        <v>1.9662253308009449E-2</v>
      </c>
      <c r="M33" s="38">
        <v>5.5782602193490183E-2</v>
      </c>
      <c r="AS33" s="16"/>
      <c r="BL33" s="16"/>
      <c r="BM33" s="48"/>
      <c r="BN33" s="48"/>
      <c r="BO33" s="48"/>
      <c r="BP33" s="48"/>
      <c r="BQ33" s="48"/>
      <c r="BR33" s="48"/>
      <c r="BS33" s="48"/>
      <c r="BT33" s="48"/>
      <c r="BU33" s="48"/>
      <c r="BV33" s="48"/>
      <c r="BW33" s="48"/>
      <c r="BX33" s="48"/>
    </row>
    <row r="34" spans="1:76" x14ac:dyDescent="0.3">
      <c r="A34" s="38">
        <v>0.20840780668577238</v>
      </c>
      <c r="B34" s="38">
        <v>9.2404355512292979E-2</v>
      </c>
      <c r="C34" s="38">
        <v>-6.9077405913647111E-2</v>
      </c>
      <c r="D34" s="38">
        <v>0.1323028231119093</v>
      </c>
      <c r="E34" s="38">
        <v>2.8404237535564997E-2</v>
      </c>
      <c r="F34" s="38">
        <v>0.1378730894606803</v>
      </c>
      <c r="G34" s="38">
        <v>0.1172812282223426</v>
      </c>
      <c r="H34" s="38">
        <v>4.1179901751186972E-2</v>
      </c>
      <c r="I34" s="38">
        <v>7.1609260235076327E-2</v>
      </c>
      <c r="J34" s="38">
        <v>5.9124323986664715E-2</v>
      </c>
      <c r="K34" s="38">
        <v>3.2271258336375785E-2</v>
      </c>
      <c r="L34" s="38">
        <v>0.13079590126602023</v>
      </c>
      <c r="M34" s="38">
        <v>6.8060612056981953E-2</v>
      </c>
    </row>
    <row r="35" spans="1:76" x14ac:dyDescent="0.3">
      <c r="A35" s="38">
        <v>-0.13880467111316111</v>
      </c>
      <c r="B35" s="38">
        <v>-3.0334206325063333E-2</v>
      </c>
      <c r="C35" s="38">
        <v>-0.17408770139360868</v>
      </c>
      <c r="D35" s="38">
        <v>-3.1034203722566083E-2</v>
      </c>
      <c r="E35" s="38">
        <v>-6.466814188581653E-2</v>
      </c>
      <c r="F35" s="38">
        <v>-7.9774468356312245E-2</v>
      </c>
      <c r="G35" s="38">
        <v>-8.2738861816574541E-2</v>
      </c>
      <c r="H35" s="38">
        <v>-3.2167534286856564E-2</v>
      </c>
      <c r="I35" s="38">
        <v>-2.9528751458759106E-2</v>
      </c>
      <c r="J35" s="38">
        <v>1.2207733074658428E-3</v>
      </c>
      <c r="K35" s="38">
        <v>-6.3998881856843715E-2</v>
      </c>
      <c r="L35" s="38">
        <v>7.9865578288075192E-3</v>
      </c>
      <c r="M35" s="38">
        <v>-4.2236043973300684E-2</v>
      </c>
    </row>
    <row r="36" spans="1:76" x14ac:dyDescent="0.3">
      <c r="A36" s="38">
        <v>-7.1141925328226926E-2</v>
      </c>
      <c r="B36" s="38">
        <v>-3.7042190248421709E-2</v>
      </c>
      <c r="C36" s="38">
        <v>2.5627176052931192E-2</v>
      </c>
      <c r="D36" s="38">
        <v>-1.8908479512343934E-2</v>
      </c>
      <c r="E36" s="38">
        <v>-8.3022005598913087E-4</v>
      </c>
      <c r="F36" s="38">
        <v>-2.6127028902816634E-2</v>
      </c>
      <c r="G36" s="38">
        <v>-6.9668110768245486E-2</v>
      </c>
      <c r="H36" s="38">
        <v>3.3265403557756063E-2</v>
      </c>
      <c r="I36" s="38">
        <v>-2.5094340314899457E-2</v>
      </c>
      <c r="J36" s="38">
        <v>-1.1452088467737077E-2</v>
      </c>
      <c r="K36" s="38">
        <v>-3.4441245490124513E-2</v>
      </c>
      <c r="L36" s="38">
        <v>-8.9167055314897554E-3</v>
      </c>
      <c r="M36" s="38">
        <v>-2.1091673566359281E-2</v>
      </c>
    </row>
    <row r="37" spans="1:76" x14ac:dyDescent="0.3">
      <c r="A37" s="38">
        <v>0.12066981224295296</v>
      </c>
      <c r="B37" s="38">
        <v>0.11704856687294797</v>
      </c>
      <c r="C37" s="38">
        <v>0.12459181874488021</v>
      </c>
      <c r="D37" s="38">
        <v>8.3586752291946606E-2</v>
      </c>
      <c r="E37" s="38">
        <v>0.17516704440800288</v>
      </c>
      <c r="F37" s="38">
        <v>0.21832052310349251</v>
      </c>
      <c r="G37" s="38">
        <v>6.9301690114817516E-2</v>
      </c>
      <c r="H37" s="38">
        <v>0.17765564260767114</v>
      </c>
      <c r="I37" s="38">
        <v>2.1413527100797736E-2</v>
      </c>
      <c r="J37" s="38">
        <v>6.7977724539982493E-2</v>
      </c>
      <c r="K37" s="38">
        <v>7.2681004638453367E-2</v>
      </c>
      <c r="L37" s="38">
        <v>0.13930160359928664</v>
      </c>
      <c r="M37" s="38">
        <v>0.10111162805956882</v>
      </c>
    </row>
  </sheetData>
  <mergeCells count="4">
    <mergeCell ref="AG2:AS2"/>
    <mergeCell ref="AV2:BH2"/>
    <mergeCell ref="BL2:BX2"/>
    <mergeCell ref="CB2:CN2"/>
  </mergeCells>
  <phoneticPr fontId="18"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787E9-A339-42C1-BB5F-5140AF69309E}">
  <dimension ref="A1:AC9"/>
  <sheetViews>
    <sheetView workbookViewId="0">
      <selection activeCell="AE9" sqref="AE9"/>
    </sheetView>
  </sheetViews>
  <sheetFormatPr defaultRowHeight="14.4" x14ac:dyDescent="0.3"/>
  <cols>
    <col min="2" max="2" width="19.6640625" bestFit="1" customWidth="1"/>
    <col min="17" max="17" width="13.44140625" bestFit="1" customWidth="1"/>
    <col min="29" max="29" width="12.5546875" bestFit="1" customWidth="1"/>
  </cols>
  <sheetData>
    <row r="1" spans="1:29" x14ac:dyDescent="0.3">
      <c r="R1" s="46" t="s">
        <v>95</v>
      </c>
    </row>
    <row r="2" spans="1:29" x14ac:dyDescent="0.3">
      <c r="C2" s="58" t="s">
        <v>10</v>
      </c>
      <c r="D2" s="58" t="s">
        <v>13</v>
      </c>
      <c r="E2" s="58" t="s">
        <v>16</v>
      </c>
      <c r="F2" s="58" t="s">
        <v>19</v>
      </c>
      <c r="G2" s="58" t="s">
        <v>22</v>
      </c>
      <c r="H2" s="58" t="s">
        <v>24</v>
      </c>
      <c r="I2" s="58" t="s">
        <v>26</v>
      </c>
      <c r="J2" s="58" t="s">
        <v>28</v>
      </c>
      <c r="K2" s="58" t="s">
        <v>30</v>
      </c>
      <c r="L2" s="58" t="s">
        <v>32</v>
      </c>
      <c r="M2" s="58" t="s">
        <v>34</v>
      </c>
      <c r="N2" s="58" t="s">
        <v>36</v>
      </c>
      <c r="O2" s="58" t="s">
        <v>39</v>
      </c>
      <c r="P2" s="46" t="s">
        <v>96</v>
      </c>
      <c r="Q2" s="46" t="s">
        <v>97</v>
      </c>
      <c r="R2" s="58" t="s">
        <v>10</v>
      </c>
      <c r="S2" s="58" t="s">
        <v>13</v>
      </c>
      <c r="T2" s="58" t="s">
        <v>16</v>
      </c>
      <c r="U2" s="58" t="s">
        <v>19</v>
      </c>
      <c r="V2" s="58" t="s">
        <v>22</v>
      </c>
      <c r="W2" s="58" t="s">
        <v>24</v>
      </c>
      <c r="X2" s="58" t="s">
        <v>26</v>
      </c>
      <c r="Y2" s="58" t="s">
        <v>28</v>
      </c>
      <c r="Z2" s="58" t="s">
        <v>30</v>
      </c>
      <c r="AA2" s="58" t="s">
        <v>32</v>
      </c>
      <c r="AB2" s="58" t="s">
        <v>34</v>
      </c>
      <c r="AC2" s="58" t="s">
        <v>36</v>
      </c>
    </row>
    <row r="3" spans="1:29" x14ac:dyDescent="0.3">
      <c r="A3" t="s">
        <v>98</v>
      </c>
      <c r="B3" t="s">
        <v>65</v>
      </c>
      <c r="C3">
        <v>2.9919850478490089E-2</v>
      </c>
      <c r="D3">
        <v>4.3533469531702798E-3</v>
      </c>
      <c r="E3">
        <v>-2.2638453781240207E-2</v>
      </c>
      <c r="F3">
        <v>1.2488925860963734E-2</v>
      </c>
      <c r="G3">
        <v>-1.1802804442290712E-3</v>
      </c>
      <c r="H3">
        <v>8.2909542945485779E-3</v>
      </c>
      <c r="I3">
        <v>2.8465290384112222E-2</v>
      </c>
      <c r="J3">
        <v>2.9615594178336439E-3</v>
      </c>
      <c r="K3">
        <v>1.1027740619244242E-2</v>
      </c>
      <c r="L3">
        <v>3.8120454361709063E-3</v>
      </c>
      <c r="M3">
        <v>-8.6839694987950258E-3</v>
      </c>
      <c r="N3">
        <v>1.5407335160484441E-2</v>
      </c>
      <c r="O3">
        <v>8.7552459023918991E-3</v>
      </c>
      <c r="P3">
        <v>0.2</v>
      </c>
      <c r="Q3">
        <f>MAX(C3:N3)</f>
        <v>2.9919850478490089E-2</v>
      </c>
      <c r="R3">
        <f t="shared" ref="R3:AC7" si="0">(C3-$Q3)^2*$P3</f>
        <v>0</v>
      </c>
      <c r="S3">
        <f t="shared" si="0"/>
        <v>1.3072922050203804E-4</v>
      </c>
      <c r="T3">
        <f t="shared" si="0"/>
        <v>5.5247506933167676E-4</v>
      </c>
      <c r="U3">
        <f t="shared" si="0"/>
        <v>6.0767426604377274E-5</v>
      </c>
      <c r="V3">
        <f t="shared" si="0"/>
        <v>1.9344362868205453E-4</v>
      </c>
      <c r="W3">
        <f t="shared" si="0"/>
        <v>9.3561830027143921E-5</v>
      </c>
      <c r="X3">
        <f t="shared" si="0"/>
        <v>4.2314901363131001E-7</v>
      </c>
      <c r="Y3">
        <f t="shared" si="0"/>
        <v>1.4534989138221383E-4</v>
      </c>
      <c r="Z3">
        <f t="shared" si="0"/>
        <v>7.1382362986762815E-5</v>
      </c>
      <c r="AA3">
        <f t="shared" si="0"/>
        <v>1.3632349682554941E-4</v>
      </c>
      <c r="AB3">
        <f t="shared" si="0"/>
        <v>2.9805098336772742E-4</v>
      </c>
      <c r="AC3">
        <f t="shared" si="0"/>
        <v>4.2122620171069719E-5</v>
      </c>
    </row>
    <row r="4" spans="1:29" x14ac:dyDescent="0.3">
      <c r="A4" t="s">
        <v>98</v>
      </c>
      <c r="B4" t="s">
        <v>67</v>
      </c>
      <c r="C4">
        <v>4.2132376505365443E-2</v>
      </c>
      <c r="D4">
        <v>6.3845570025079339E-3</v>
      </c>
      <c r="E4">
        <v>-1.244685249067538E-3</v>
      </c>
      <c r="F4">
        <v>8.4252038608903998E-3</v>
      </c>
      <c r="G4">
        <v>2.3765076538932975E-3</v>
      </c>
      <c r="H4">
        <v>-3.1055926117348801E-3</v>
      </c>
      <c r="I4">
        <v>4.7511690962388803E-2</v>
      </c>
      <c r="J4">
        <v>5.2806325763864095E-3</v>
      </c>
      <c r="K4">
        <v>1.4624707776475602E-2</v>
      </c>
      <c r="L4">
        <v>2.2807719882199658E-2</v>
      </c>
      <c r="M4">
        <v>6.9355279026604433E-3</v>
      </c>
      <c r="N4">
        <v>1.9662253308009449E-2</v>
      </c>
      <c r="O4">
        <v>1.9486680986710678E-2</v>
      </c>
      <c r="P4">
        <v>0.1</v>
      </c>
      <c r="Q4">
        <f>MAX(C4:N4)</f>
        <v>4.7511690962388803E-2</v>
      </c>
      <c r="R4">
        <f t="shared" si="0"/>
        <v>2.8937024027540524E-6</v>
      </c>
      <c r="S4">
        <f t="shared" si="0"/>
        <v>1.6914411477539861E-4</v>
      </c>
      <c r="T4">
        <f t="shared" si="0"/>
        <v>2.377184221273066E-4</v>
      </c>
      <c r="U4">
        <f t="shared" si="0"/>
        <v>1.5277534739356011E-4</v>
      </c>
      <c r="V4">
        <f t="shared" si="0"/>
        <v>2.0371847722914908E-4</v>
      </c>
      <c r="W4">
        <f t="shared" si="0"/>
        <v>2.5621093964232515E-4</v>
      </c>
      <c r="X4">
        <f t="shared" si="0"/>
        <v>0</v>
      </c>
      <c r="Y4">
        <f t="shared" si="0"/>
        <v>1.7834622924019431E-4</v>
      </c>
      <c r="Z4">
        <f t="shared" si="0"/>
        <v>1.0815536630705378E-4</v>
      </c>
      <c r="AA4">
        <f t="shared" si="0"/>
        <v>6.1028618713082164E-5</v>
      </c>
      <c r="AB4">
        <f t="shared" si="0"/>
        <v>1.6464250086496645E-4</v>
      </c>
      <c r="AC4">
        <f t="shared" si="0"/>
        <v>7.7559117766516259E-5</v>
      </c>
    </row>
    <row r="5" spans="1:29" x14ac:dyDescent="0.3">
      <c r="A5" t="s">
        <v>99</v>
      </c>
      <c r="B5" t="s">
        <v>71</v>
      </c>
      <c r="C5">
        <v>0.10921242995760602</v>
      </c>
      <c r="D5">
        <v>6.5465530447255407E-2</v>
      </c>
      <c r="E5">
        <v>9.751329298688316E-2</v>
      </c>
      <c r="F5">
        <v>5.4126141292169902E-2</v>
      </c>
      <c r="G5">
        <v>0.10347788816058669</v>
      </c>
      <c r="H5">
        <v>8.7883459741982792E-2</v>
      </c>
      <c r="I5">
        <v>8.6824269929094491E-2</v>
      </c>
      <c r="J5">
        <v>8.9148144527308515E-2</v>
      </c>
      <c r="K5">
        <v>7.7499018691236349E-2</v>
      </c>
      <c r="L5">
        <v>6.3644113044794295E-2</v>
      </c>
      <c r="M5">
        <v>8.5391282570365643E-2</v>
      </c>
      <c r="N5">
        <v>8.4169497251746522E-2</v>
      </c>
      <c r="O5">
        <v>6.3835789440476423E-2</v>
      </c>
      <c r="P5">
        <v>0.5</v>
      </c>
      <c r="Q5">
        <f>MIN(C5:N5)</f>
        <v>5.4126141292169902E-2</v>
      </c>
      <c r="R5">
        <f t="shared" si="0"/>
        <v>1.517249599465878E-3</v>
      </c>
      <c r="S5">
        <f t="shared" si="0"/>
        <v>6.4290873205235383E-5</v>
      </c>
      <c r="T5">
        <f t="shared" si="0"/>
        <v>9.4122246609002977E-4</v>
      </c>
      <c r="U5">
        <f t="shared" si="0"/>
        <v>0</v>
      </c>
      <c r="V5">
        <f t="shared" si="0"/>
        <v>1.2177974594821429E-3</v>
      </c>
      <c r="W5">
        <f t="shared" si="0"/>
        <v>5.6977827446103881E-4</v>
      </c>
      <c r="X5">
        <f t="shared" si="0"/>
        <v>5.3458380817843394E-4</v>
      </c>
      <c r="Y5">
        <f t="shared" si="0"/>
        <v>6.1327035530102977E-4</v>
      </c>
      <c r="Z5">
        <f t="shared" si="0"/>
        <v>2.7314569895589558E-4</v>
      </c>
      <c r="AA5">
        <f t="shared" si="0"/>
        <v>4.5295893141877933E-5</v>
      </c>
      <c r="AB5">
        <f t="shared" si="0"/>
        <v>4.8875452957276963E-4</v>
      </c>
      <c r="AC5">
        <f t="shared" si="0"/>
        <v>4.5130161865691404E-4</v>
      </c>
    </row>
    <row r="6" spans="1:29" x14ac:dyDescent="0.3">
      <c r="A6" t="s">
        <v>98</v>
      </c>
      <c r="B6" t="s">
        <v>100</v>
      </c>
      <c r="C6">
        <v>-0.18736676019239512</v>
      </c>
      <c r="D6">
        <v>-8.5798247907987804E-2</v>
      </c>
      <c r="E6">
        <v>-0.1707162808852038</v>
      </c>
      <c r="F6">
        <v>-5.3225562523971322E-2</v>
      </c>
      <c r="G6">
        <v>-0.12834838421398348</v>
      </c>
      <c r="H6">
        <v>-0.10495266328785977</v>
      </c>
      <c r="I6">
        <v>-0.12743420848580123</v>
      </c>
      <c r="J6">
        <v>-0.10185179484075377</v>
      </c>
      <c r="K6">
        <v>-0.11683485663815478</v>
      </c>
      <c r="L6">
        <v>-7.5983114339419594E-2</v>
      </c>
      <c r="M6">
        <v>-0.17955494707119143</v>
      </c>
      <c r="N6">
        <v>-0.12298197642680257</v>
      </c>
      <c r="O6">
        <v>-7.730679597667553E-2</v>
      </c>
      <c r="P6">
        <v>0.1</v>
      </c>
      <c r="Q6">
        <f>MAX(C6:N6)</f>
        <v>-5.3225562523971322E-2</v>
      </c>
      <c r="R6">
        <f t="shared" si="0"/>
        <v>1.799386091191915E-3</v>
      </c>
      <c r="S6">
        <f t="shared" si="0"/>
        <v>1.0609798331261209E-4</v>
      </c>
      <c r="T6">
        <f t="shared" si="0"/>
        <v>1.3804068901038453E-3</v>
      </c>
      <c r="U6">
        <f t="shared" si="0"/>
        <v>0</v>
      </c>
      <c r="V6">
        <f t="shared" si="0"/>
        <v>5.6434383386693625E-4</v>
      </c>
      <c r="W6">
        <f t="shared" si="0"/>
        <v>2.6756929534374685E-4</v>
      </c>
      <c r="X6">
        <f t="shared" si="0"/>
        <v>5.5069231354882154E-4</v>
      </c>
      <c r="Y6">
        <f t="shared" si="0"/>
        <v>2.3645104693256975E-4</v>
      </c>
      <c r="Z6">
        <f t="shared" si="0"/>
        <v>4.0461422977046933E-4</v>
      </c>
      <c r="AA6">
        <f t="shared" si="0"/>
        <v>5.1790616463281298E-5</v>
      </c>
      <c r="AB6">
        <f t="shared" si="0"/>
        <v>1.5959113400079419E-3</v>
      </c>
      <c r="AC6">
        <f t="shared" si="0"/>
        <v>4.8659572805831078E-4</v>
      </c>
    </row>
    <row r="7" spans="1:29" x14ac:dyDescent="0.3">
      <c r="A7" t="s">
        <v>99</v>
      </c>
      <c r="B7" t="s">
        <v>101</v>
      </c>
      <c r="C7">
        <v>0.5335895475306035</v>
      </c>
      <c r="D7">
        <v>0.75811361922320586</v>
      </c>
      <c r="E7">
        <v>0.76816476185196225</v>
      </c>
      <c r="F7">
        <v>0.76627612287135494</v>
      </c>
      <c r="G7">
        <v>0.6500805955056943</v>
      </c>
      <c r="H7">
        <v>0.7421156782044841</v>
      </c>
      <c r="I7">
        <v>0.51541512198232142</v>
      </c>
      <c r="J7">
        <v>0.71952954729414631</v>
      </c>
      <c r="K7">
        <v>0.70029360053582224</v>
      </c>
      <c r="L7">
        <v>0.83850596474065497</v>
      </c>
      <c r="M7">
        <v>0.73173722748396142</v>
      </c>
      <c r="N7">
        <v>0.69017963709135033</v>
      </c>
      <c r="O7">
        <v>0.80659382215932363</v>
      </c>
      <c r="P7">
        <v>0.1</v>
      </c>
      <c r="Q7">
        <f>MIN(C7:N7)</f>
        <v>0.51541512198232142</v>
      </c>
      <c r="R7">
        <f t="shared" si="0"/>
        <v>3.3030974401004837E-5</v>
      </c>
      <c r="S7">
        <f t="shared" si="0"/>
        <v>5.8902560562983592E-3</v>
      </c>
      <c r="T7">
        <f t="shared" si="0"/>
        <v>6.3882380454233145E-3</v>
      </c>
      <c r="U7">
        <f t="shared" si="0"/>
        <v>6.2931241767047678E-3</v>
      </c>
      <c r="V7">
        <f t="shared" si="0"/>
        <v>1.8134789759274243E-3</v>
      </c>
      <c r="W7">
        <f t="shared" si="0"/>
        <v>5.1393142191437941E-3</v>
      </c>
      <c r="X7">
        <f t="shared" si="0"/>
        <v>0</v>
      </c>
      <c r="Y7">
        <f t="shared" si="0"/>
        <v>4.1662698620376542E-3</v>
      </c>
      <c r="Z7">
        <f t="shared" si="0"/>
        <v>3.4180051832257263E-3</v>
      </c>
      <c r="AA7">
        <f t="shared" si="0"/>
        <v>1.0438769267429022E-2</v>
      </c>
      <c r="AB7">
        <f t="shared" si="0"/>
        <v>4.6795253328662662E-3</v>
      </c>
      <c r="AC7">
        <f t="shared" si="0"/>
        <v>3.0542635741293996E-3</v>
      </c>
    </row>
    <row r="9" spans="1:29" x14ac:dyDescent="0.3">
      <c r="Q9" t="s">
        <v>102</v>
      </c>
      <c r="R9" s="59">
        <f t="shared" ref="R9:AC9" si="1">SQRT(SUM(R3:R7))</f>
        <v>5.7901298495470307E-2</v>
      </c>
      <c r="S9">
        <f t="shared" si="1"/>
        <v>7.9752857303632976E-2</v>
      </c>
      <c r="T9">
        <f t="shared" si="1"/>
        <v>9.7468255822478797E-2</v>
      </c>
      <c r="U9">
        <f t="shared" si="1"/>
        <v>8.0663913559302997E-2</v>
      </c>
      <c r="V9" s="59">
        <f t="shared" si="1"/>
        <v>6.3188467105854906E-2</v>
      </c>
      <c r="W9">
        <f t="shared" si="1"/>
        <v>7.9538887084356719E-2</v>
      </c>
      <c r="X9" s="59">
        <f t="shared" si="1"/>
        <v>3.2949950997549098E-2</v>
      </c>
      <c r="Y9" s="59">
        <f t="shared" si="1"/>
        <v>7.307316460160776E-2</v>
      </c>
      <c r="Z9" s="59">
        <f t="shared" si="1"/>
        <v>6.5385799996986405E-2</v>
      </c>
      <c r="AA9">
        <f t="shared" si="1"/>
        <v>0.10360119638581793</v>
      </c>
      <c r="AB9">
        <f t="shared" si="1"/>
        <v>8.5011085669338862E-2</v>
      </c>
      <c r="AC9" s="59">
        <f t="shared" si="1"/>
        <v>6.4123651321351088E-2</v>
      </c>
    </row>
  </sheetData>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4CBBC-7743-468E-9812-124554D70333}">
  <dimension ref="A1:N36"/>
  <sheetViews>
    <sheetView workbookViewId="0">
      <selection activeCell="F19" sqref="F19"/>
    </sheetView>
  </sheetViews>
  <sheetFormatPr defaultRowHeight="14.4" x14ac:dyDescent="0.3"/>
  <cols>
    <col min="9" max="14" width="10" bestFit="1" customWidth="1"/>
  </cols>
  <sheetData>
    <row r="1" spans="1:14" x14ac:dyDescent="0.3">
      <c r="A1" t="s">
        <v>10</v>
      </c>
      <c r="B1" t="s">
        <v>26</v>
      </c>
      <c r="C1" t="s">
        <v>36</v>
      </c>
      <c r="D1" t="s">
        <v>30</v>
      </c>
      <c r="E1" t="s">
        <v>28</v>
      </c>
      <c r="F1" t="s">
        <v>22</v>
      </c>
      <c r="H1" s="61" t="s">
        <v>103</v>
      </c>
      <c r="I1" s="61" t="s">
        <v>10</v>
      </c>
      <c r="J1" s="61" t="s">
        <v>26</v>
      </c>
      <c r="K1" s="61" t="s">
        <v>36</v>
      </c>
      <c r="L1" s="61" t="s">
        <v>30</v>
      </c>
      <c r="M1" s="61" t="s">
        <v>28</v>
      </c>
      <c r="N1" s="61" t="s">
        <v>22</v>
      </c>
    </row>
    <row r="2" spans="1:14" x14ac:dyDescent="0.3">
      <c r="A2">
        <v>-2.6351342722165862E-2</v>
      </c>
      <c r="B2">
        <v>0.15618271904039116</v>
      </c>
      <c r="C2">
        <v>-2.8691592065499111E-2</v>
      </c>
      <c r="D2">
        <v>6.1215692242263517E-2</v>
      </c>
      <c r="E2">
        <v>7.9394102444440437E-2</v>
      </c>
      <c r="F2">
        <v>8.3381608939051E-2</v>
      </c>
      <c r="H2" s="47" t="s">
        <v>10</v>
      </c>
      <c r="I2" s="47">
        <v>1.1927E-2</v>
      </c>
      <c r="J2" s="47">
        <v>6.0619999999999997E-3</v>
      </c>
      <c r="K2" s="47">
        <v>3.9439999999999996E-3</v>
      </c>
      <c r="L2" s="47">
        <v>5.2760000000000003E-3</v>
      </c>
      <c r="M2" s="47">
        <v>6.2459999999999998E-3</v>
      </c>
      <c r="N2" s="60">
        <v>7.7070000000000003E-3</v>
      </c>
    </row>
    <row r="3" spans="1:14" x14ac:dyDescent="0.3">
      <c r="A3">
        <v>4.2132376505365443E-2</v>
      </c>
      <c r="B3">
        <v>7.178514595639568E-2</v>
      </c>
      <c r="C3">
        <v>3.0310802029959363E-3</v>
      </c>
      <c r="D3">
        <v>-0.10686236883849803</v>
      </c>
      <c r="E3">
        <v>-2.987632504366142E-2</v>
      </c>
      <c r="F3">
        <v>-3.1887665786489279E-2</v>
      </c>
      <c r="H3" s="47" t="s">
        <v>26</v>
      </c>
      <c r="I3" s="47">
        <v>6.0619999999999997E-3</v>
      </c>
      <c r="J3" s="47">
        <v>7.5380000000000004E-3</v>
      </c>
      <c r="K3" s="47">
        <v>2.0990000000000002E-3</v>
      </c>
      <c r="L3" s="47">
        <v>4.2090000000000001E-3</v>
      </c>
      <c r="M3" s="47">
        <v>3.3419999999999999E-3</v>
      </c>
      <c r="N3" s="60">
        <v>4.5890000000000002E-3</v>
      </c>
    </row>
    <row r="4" spans="1:14" x14ac:dyDescent="0.3">
      <c r="A4">
        <v>-4.871021536542286E-2</v>
      </c>
      <c r="B4">
        <v>-8.4826608719506091E-2</v>
      </c>
      <c r="C4">
        <v>1.2455121261411826E-3</v>
      </c>
      <c r="D4">
        <v>-3.824148466574414E-2</v>
      </c>
      <c r="E4">
        <v>-5.0444552280060437E-2</v>
      </c>
      <c r="F4">
        <v>-7.1423702944450385E-2</v>
      </c>
      <c r="H4" s="47" t="s">
        <v>36</v>
      </c>
      <c r="I4" s="47">
        <v>3.9439999999999996E-3</v>
      </c>
      <c r="J4" s="47">
        <v>2.0990000000000002E-3</v>
      </c>
      <c r="K4" s="47">
        <v>7.0850000000000002E-3</v>
      </c>
      <c r="L4" s="47">
        <v>3.5469999999999998E-3</v>
      </c>
      <c r="M4" s="47">
        <v>5.1580000000000003E-3</v>
      </c>
      <c r="N4" s="60">
        <v>5.9769999999999997E-3</v>
      </c>
    </row>
    <row r="5" spans="1:14" x14ac:dyDescent="0.3">
      <c r="A5">
        <v>1.4414544655726613E-2</v>
      </c>
      <c r="B5">
        <v>0.14259190774743033</v>
      </c>
      <c r="C5">
        <v>3.3053615851793797E-2</v>
      </c>
      <c r="D5">
        <v>6.5640491501736634E-2</v>
      </c>
      <c r="E5">
        <v>8.5861305110575322E-3</v>
      </c>
      <c r="F5">
        <v>2.1600637345687335E-2</v>
      </c>
      <c r="H5" s="47" t="s">
        <v>30</v>
      </c>
      <c r="I5" s="47">
        <v>5.2760000000000003E-3</v>
      </c>
      <c r="J5" s="47">
        <v>4.2090000000000001E-3</v>
      </c>
      <c r="K5" s="47">
        <v>3.5469999999999998E-3</v>
      </c>
      <c r="L5" s="47">
        <v>6.0060000000000001E-3</v>
      </c>
      <c r="M5" s="47">
        <v>4.6579999999999998E-3</v>
      </c>
      <c r="N5" s="60">
        <v>5.6340000000000001E-3</v>
      </c>
    </row>
    <row r="6" spans="1:14" x14ac:dyDescent="0.3">
      <c r="A6">
        <v>0.11779615075472594</v>
      </c>
      <c r="B6">
        <v>3.6780670042876808E-2</v>
      </c>
      <c r="C6">
        <v>-2.1210826301047838E-2</v>
      </c>
      <c r="D6">
        <v>1.4624707776475602E-2</v>
      </c>
      <c r="E6">
        <v>-3.4993773462181272E-3</v>
      </c>
      <c r="F6">
        <v>-1.8534683605803529E-2</v>
      </c>
      <c r="H6" s="47" t="s">
        <v>28</v>
      </c>
      <c r="I6" s="47">
        <v>6.2459999999999998E-3</v>
      </c>
      <c r="J6" s="47">
        <v>3.3419999999999999E-3</v>
      </c>
      <c r="K6" s="47">
        <v>5.1580000000000003E-3</v>
      </c>
      <c r="L6" s="47">
        <v>4.6579999999999998E-3</v>
      </c>
      <c r="M6" s="47">
        <v>7.9469999999999992E-3</v>
      </c>
      <c r="N6" s="60">
        <v>8.9339999999999992E-3</v>
      </c>
    </row>
    <row r="7" spans="1:14" x14ac:dyDescent="0.3">
      <c r="A7">
        <v>-1.6215775979043192E-2</v>
      </c>
      <c r="B7">
        <v>4.3066630052157946E-2</v>
      </c>
      <c r="C7">
        <v>-0.14842701340148526</v>
      </c>
      <c r="D7">
        <v>3.4982709884252068E-2</v>
      </c>
      <c r="E7">
        <v>-3.110612360527365E-2</v>
      </c>
      <c r="F7">
        <v>-3.8839797955585662E-2</v>
      </c>
      <c r="H7" s="60" t="s">
        <v>22</v>
      </c>
      <c r="I7" s="60">
        <v>7.7070000000000003E-3</v>
      </c>
      <c r="J7" s="60">
        <v>4.5890000000000002E-3</v>
      </c>
      <c r="K7" s="60">
        <v>5.9769999999999997E-3</v>
      </c>
      <c r="L7" s="60">
        <v>5.6340000000000001E-3</v>
      </c>
      <c r="M7" s="60">
        <v>8.9339999999999992E-3</v>
      </c>
      <c r="N7" s="60">
        <v>1.0708000000000001E-2</v>
      </c>
    </row>
    <row r="8" spans="1:14" x14ac:dyDescent="0.3">
      <c r="A8">
        <v>7.3718703397237045E-2</v>
      </c>
      <c r="B8">
        <v>4.7511690962388803E-2</v>
      </c>
      <c r="C8">
        <v>5.6852598642680358E-2</v>
      </c>
      <c r="D8">
        <v>1.1682849415577193E-2</v>
      </c>
      <c r="E8">
        <v>9.5932903463740962E-2</v>
      </c>
      <c r="F8">
        <v>9.9864499793360276E-2</v>
      </c>
    </row>
    <row r="9" spans="1:14" x14ac:dyDescent="0.3">
      <c r="A9">
        <v>0.12513394970932074</v>
      </c>
      <c r="B9">
        <v>0.12649641935420547</v>
      </c>
      <c r="C9">
        <v>3.0345567867948665E-2</v>
      </c>
      <c r="D9">
        <v>4.3756040102645909E-2</v>
      </c>
      <c r="E9">
        <v>-4.419243678853893E-3</v>
      </c>
      <c r="F9">
        <v>-3.5262418895967047E-3</v>
      </c>
    </row>
    <row r="10" spans="1:14" x14ac:dyDescent="0.3">
      <c r="A10">
        <v>-4.8286122071812569E-3</v>
      </c>
      <c r="B10">
        <v>-1.738477477433524E-2</v>
      </c>
      <c r="C10">
        <v>3.7581234574347776E-2</v>
      </c>
      <c r="D10">
        <v>1.2213023525675583E-2</v>
      </c>
      <c r="E10">
        <v>-1.4432806713886292E-2</v>
      </c>
      <c r="F10">
        <v>-4.9031008849079447E-2</v>
      </c>
    </row>
    <row r="11" spans="1:14" x14ac:dyDescent="0.3">
      <c r="A11">
        <v>-2.242683673301463E-2</v>
      </c>
      <c r="B11">
        <v>-0.18518147269058507</v>
      </c>
      <c r="C11">
        <v>5.3423067733714115E-2</v>
      </c>
      <c r="D11">
        <v>-0.14010399483735389</v>
      </c>
      <c r="E11">
        <v>-4.0638430238518763E-2</v>
      </c>
      <c r="F11">
        <v>-6.4066493156149956E-2</v>
      </c>
    </row>
    <row r="12" spans="1:14" x14ac:dyDescent="0.3">
      <c r="A12">
        <v>-0.18428546041061042</v>
      </c>
      <c r="B12">
        <v>6.2168591608329736E-2</v>
      </c>
      <c r="C12">
        <v>0.14088106984624588</v>
      </c>
      <c r="D12">
        <v>7.0679364229171964E-3</v>
      </c>
      <c r="E12">
        <v>2.9475011292307323E-2</v>
      </c>
      <c r="F12">
        <v>2.5911014799647646E-2</v>
      </c>
    </row>
    <row r="13" spans="1:14" x14ac:dyDescent="0.3">
      <c r="A13">
        <v>-0.15729384606008082</v>
      </c>
      <c r="B13">
        <v>-0.14109466394035791</v>
      </c>
      <c r="C13">
        <v>-4.8256973007773318E-2</v>
      </c>
      <c r="D13">
        <v>-5.2701737390760658E-2</v>
      </c>
      <c r="E13">
        <v>-0.12239316719893789</v>
      </c>
      <c r="F13">
        <v>-0.13403214365010854</v>
      </c>
    </row>
    <row r="14" spans="1:14" x14ac:dyDescent="0.3">
      <c r="A14">
        <v>5.3026870662741588E-2</v>
      </c>
      <c r="B14">
        <v>5.5047182093607434E-2</v>
      </c>
      <c r="C14">
        <v>5.7253435064647869E-2</v>
      </c>
      <c r="D14">
        <v>6.706919657464952E-2</v>
      </c>
      <c r="E14">
        <v>4.4990107138762857E-2</v>
      </c>
      <c r="F14">
        <v>0.12841013305869081</v>
      </c>
    </row>
    <row r="15" spans="1:14" x14ac:dyDescent="0.3">
      <c r="A15">
        <v>4.949908430861534E-2</v>
      </c>
      <c r="B15">
        <v>2.7594577461196982E-2</v>
      </c>
      <c r="C15">
        <v>3.9440877972678257E-2</v>
      </c>
      <c r="D15">
        <v>4.3297302859194049E-3</v>
      </c>
      <c r="E15">
        <v>5.2806325763864095E-3</v>
      </c>
      <c r="F15">
        <v>3.2244084108937844E-2</v>
      </c>
    </row>
    <row r="16" spans="1:14" x14ac:dyDescent="0.3">
      <c r="A16">
        <v>8.8914674017500375E-2</v>
      </c>
      <c r="B16">
        <v>8.1780077888283731E-2</v>
      </c>
      <c r="C16">
        <v>4.2959455090064984E-2</v>
      </c>
      <c r="D16">
        <v>5.5001919310888395E-2</v>
      </c>
      <c r="E16">
        <v>2.0088876608564134E-3</v>
      </c>
      <c r="F16">
        <v>-2.6622073517519888E-2</v>
      </c>
    </row>
    <row r="17" spans="1:6" x14ac:dyDescent="0.3">
      <c r="A17">
        <v>9.6051474812119356E-2</v>
      </c>
      <c r="B17">
        <v>5.2259575050575789E-2</v>
      </c>
      <c r="C17">
        <v>4.7011535884717848E-2</v>
      </c>
      <c r="D17">
        <v>1.6023078753289521E-2</v>
      </c>
      <c r="E17">
        <v>9.5796622325943673E-2</v>
      </c>
      <c r="F17">
        <v>5.8520061272977805E-2</v>
      </c>
    </row>
    <row r="18" spans="1:6" x14ac:dyDescent="0.3">
      <c r="A18">
        <v>-0.1945564596832261</v>
      </c>
      <c r="B18">
        <v>-0.12157972757670552</v>
      </c>
      <c r="C18">
        <v>-1.6912020317189629E-2</v>
      </c>
      <c r="D18">
        <v>-4.754092293387005E-2</v>
      </c>
      <c r="E18">
        <v>-7.8553182126845297E-2</v>
      </c>
      <c r="F18">
        <v>-0.12591248731278701</v>
      </c>
    </row>
    <row r="19" spans="1:6" x14ac:dyDescent="0.3">
      <c r="A19">
        <v>0.15101328960644472</v>
      </c>
      <c r="B19">
        <v>0.12714616214827695</v>
      </c>
      <c r="C19">
        <v>0.10371920226092196</v>
      </c>
      <c r="D19">
        <v>0.10368158481653647</v>
      </c>
      <c r="E19">
        <v>6.561816543743329E-2</v>
      </c>
      <c r="F19">
        <v>9.7760494125868583E-2</v>
      </c>
    </row>
    <row r="20" spans="1:6" x14ac:dyDescent="0.3">
      <c r="A20">
        <v>3.3565705662021258E-2</v>
      </c>
      <c r="B20">
        <v>-3.5407952666281529E-2</v>
      </c>
      <c r="C20">
        <v>0.12052577059039092</v>
      </c>
      <c r="D20">
        <v>1.2053763176200487E-2</v>
      </c>
      <c r="E20">
        <v>-6.5307618356369645E-3</v>
      </c>
      <c r="F20">
        <v>2.3765076538932975E-3</v>
      </c>
    </row>
    <row r="21" spans="1:6" x14ac:dyDescent="0.3">
      <c r="A21">
        <v>-1.3184437858271442E-2</v>
      </c>
      <c r="B21">
        <v>-3.593098028042116E-2</v>
      </c>
      <c r="C21">
        <v>1.446811647456437E-2</v>
      </c>
      <c r="D21">
        <v>5.1464799905438056E-2</v>
      </c>
      <c r="E21">
        <v>-3.9553724849586795E-2</v>
      </c>
      <c r="F21">
        <v>-8.6364254503271717E-2</v>
      </c>
    </row>
    <row r="22" spans="1:6" x14ac:dyDescent="0.3">
      <c r="A22">
        <v>8.785772269228273E-2</v>
      </c>
      <c r="B22">
        <v>-3.0744202328753998E-2</v>
      </c>
      <c r="C22">
        <v>-0.11207696058051</v>
      </c>
      <c r="D22">
        <v>3.0805445290754109E-2</v>
      </c>
      <c r="E22">
        <v>6.2400365579554543E-2</v>
      </c>
      <c r="F22">
        <v>5.0109671772870373E-2</v>
      </c>
    </row>
    <row r="23" spans="1:6" x14ac:dyDescent="0.3">
      <c r="A23">
        <v>0.13019760353783549</v>
      </c>
      <c r="B23">
        <v>3.1637760018856195E-2</v>
      </c>
      <c r="C23">
        <v>-3.8892516416445172E-2</v>
      </c>
      <c r="D23">
        <v>2.6729715815457782E-2</v>
      </c>
      <c r="E23">
        <v>0.10076320273443642</v>
      </c>
      <c r="F23">
        <v>0.11166961824280625</v>
      </c>
    </row>
    <row r="24" spans="1:6" x14ac:dyDescent="0.3">
      <c r="A24">
        <v>3.2080891870921106E-2</v>
      </c>
      <c r="B24">
        <v>-5.5078951374863943E-3</v>
      </c>
      <c r="C24">
        <v>1.6212072899578718E-2</v>
      </c>
      <c r="D24">
        <v>-8.6743295836497453E-2</v>
      </c>
      <c r="E24">
        <v>2.8312130897198185E-2</v>
      </c>
      <c r="F24">
        <v>4.9987442092417372E-2</v>
      </c>
    </row>
    <row r="25" spans="1:6" x14ac:dyDescent="0.3">
      <c r="A25">
        <v>0.12839349261760602</v>
      </c>
      <c r="B25">
        <v>6.3294077852948744E-2</v>
      </c>
      <c r="C25">
        <v>5.4981625427422479E-2</v>
      </c>
      <c r="D25">
        <v>9.3305150231241633E-3</v>
      </c>
      <c r="E25">
        <v>7.061925995955709E-2</v>
      </c>
      <c r="F25">
        <v>6.401487411223962E-2</v>
      </c>
    </row>
    <row r="26" spans="1:6" x14ac:dyDescent="0.3">
      <c r="A26">
        <v>2.7291872500166743E-2</v>
      </c>
      <c r="B26">
        <v>5.4439031397349333E-2</v>
      </c>
      <c r="C26">
        <v>-3.809762740505522E-2</v>
      </c>
      <c r="D26">
        <v>5.2671699975064261E-2</v>
      </c>
      <c r="E26">
        <v>-5.627077312975582E-2</v>
      </c>
      <c r="F26">
        <v>-7.7870487130003954E-2</v>
      </c>
    </row>
    <row r="27" spans="1:6" x14ac:dyDescent="0.3">
      <c r="A27">
        <v>-3.2432453917571671E-2</v>
      </c>
      <c r="B27">
        <v>-2.5391983434831514E-2</v>
      </c>
      <c r="C27">
        <v>-4.3120939225169873E-2</v>
      </c>
      <c r="D27">
        <v>-6.9342005217094384E-3</v>
      </c>
      <c r="E27">
        <v>-9.3048349544389147E-2</v>
      </c>
      <c r="F27">
        <v>-0.11562430815536623</v>
      </c>
    </row>
    <row r="28" spans="1:6" x14ac:dyDescent="0.3">
      <c r="A28">
        <v>-0.21538447015096318</v>
      </c>
      <c r="B28">
        <v>-2.3954636301223842E-2</v>
      </c>
      <c r="C28">
        <v>-0.27425795266240738</v>
      </c>
      <c r="D28">
        <v>-0.25250175857190349</v>
      </c>
      <c r="E28">
        <v>-0.36498546613568983</v>
      </c>
      <c r="F28">
        <v>-0.39580814207635118</v>
      </c>
    </row>
    <row r="29" spans="1:6" x14ac:dyDescent="0.3">
      <c r="A29">
        <v>0.1822454646276635</v>
      </c>
      <c r="B29">
        <v>0.18092273160282191</v>
      </c>
      <c r="C29">
        <v>0.1641385346933264</v>
      </c>
      <c r="D29">
        <v>0.20178970593683676</v>
      </c>
      <c r="E29">
        <v>0.10019069105939203</v>
      </c>
      <c r="F29">
        <v>0.15480080445737324</v>
      </c>
    </row>
    <row r="30" spans="1:6" x14ac:dyDescent="0.3">
      <c r="A30">
        <v>0.10741672236386687</v>
      </c>
      <c r="B30">
        <v>7.7818050311381948E-2</v>
      </c>
      <c r="C30">
        <v>5.9579763600007885E-2</v>
      </c>
      <c r="D30">
        <v>0.12345534729795066</v>
      </c>
      <c r="E30">
        <v>5.5787182800688964E-2</v>
      </c>
      <c r="F30">
        <v>6.4186463396953622E-2</v>
      </c>
    </row>
    <row r="31" spans="1:6" x14ac:dyDescent="0.3">
      <c r="A31">
        <v>0.12337035248869016</v>
      </c>
      <c r="B31">
        <v>0.15269965861597676</v>
      </c>
      <c r="C31">
        <v>-5.6332595275285245E-2</v>
      </c>
      <c r="D31">
        <v>3.4716691681262223E-3</v>
      </c>
      <c r="E31">
        <v>-5.5679928499017879E-2</v>
      </c>
      <c r="F31">
        <v>-5.6417757946333927E-2</v>
      </c>
    </row>
    <row r="32" spans="1:6" x14ac:dyDescent="0.3">
      <c r="A32">
        <v>0.17961270855651609</v>
      </c>
      <c r="B32">
        <v>7.7891456336624379E-2</v>
      </c>
      <c r="C32">
        <v>1.9662253308009449E-2</v>
      </c>
      <c r="D32">
        <v>7.013936750589049E-2</v>
      </c>
      <c r="E32">
        <v>2.9997982338996004E-2</v>
      </c>
      <c r="F32">
        <v>7.1740597756342603E-2</v>
      </c>
    </row>
    <row r="33" spans="1:6" x14ac:dyDescent="0.3">
      <c r="A33">
        <v>0.20840780668577238</v>
      </c>
      <c r="B33">
        <v>0.1172812282223426</v>
      </c>
      <c r="C33">
        <v>0.13079590126602023</v>
      </c>
      <c r="D33">
        <v>7.1609260235076327E-2</v>
      </c>
      <c r="E33">
        <v>4.1179901751186972E-2</v>
      </c>
      <c r="F33">
        <v>2.8404237535564997E-2</v>
      </c>
    </row>
    <row r="34" spans="1:6" x14ac:dyDescent="0.3">
      <c r="A34">
        <v>-0.13880467111316111</v>
      </c>
      <c r="B34">
        <v>-8.2738861816574541E-2</v>
      </c>
      <c r="C34">
        <v>7.9865578288075192E-3</v>
      </c>
      <c r="D34">
        <v>-2.9528751458759106E-2</v>
      </c>
      <c r="E34">
        <v>-3.2167534286856564E-2</v>
      </c>
      <c r="F34">
        <v>-6.466814188581653E-2</v>
      </c>
    </row>
    <row r="35" spans="1:6" x14ac:dyDescent="0.3">
      <c r="A35">
        <v>-7.1141925328226926E-2</v>
      </c>
      <c r="B35">
        <v>-6.9668110768245486E-2</v>
      </c>
      <c r="C35">
        <v>-8.9167055314897554E-3</v>
      </c>
      <c r="D35">
        <v>-2.5094340314899457E-2</v>
      </c>
      <c r="E35">
        <v>3.3265403557756063E-2</v>
      </c>
      <c r="F35">
        <v>-8.3022005598913087E-4</v>
      </c>
    </row>
    <row r="36" spans="1:6" x14ac:dyDescent="0.3">
      <c r="A36">
        <v>0.12066981224295296</v>
      </c>
      <c r="B36">
        <v>6.9301690114817516E-2</v>
      </c>
      <c r="C36">
        <v>0.13930160359928664</v>
      </c>
      <c r="D36">
        <v>2.1413527100797736E-2</v>
      </c>
      <c r="E36">
        <v>0.17765564260767114</v>
      </c>
      <c r="F36">
        <v>0.17516704440800288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A27C5-5EEA-48AB-B580-B92F78046F5E}">
  <dimension ref="A1:AM566"/>
  <sheetViews>
    <sheetView showGridLines="0" zoomScaleNormal="100" workbookViewId="0"/>
  </sheetViews>
  <sheetFormatPr defaultColWidth="9.109375" defaultRowHeight="13.8" x14ac:dyDescent="0.3"/>
  <cols>
    <col min="1" max="1" width="14.88671875" style="62" customWidth="1"/>
    <col min="2" max="2" width="14.77734375" style="62" bestFit="1" customWidth="1"/>
    <col min="3" max="3" width="12.5546875" style="62" bestFit="1" customWidth="1"/>
    <col min="4" max="4" width="14.77734375" style="62" bestFit="1" customWidth="1"/>
    <col min="5" max="5" width="12.5546875" style="62" bestFit="1" customWidth="1"/>
    <col min="6" max="6" width="10.5546875" style="62" customWidth="1"/>
    <col min="7" max="7" width="10" style="62" customWidth="1"/>
    <col min="8" max="8" width="10.88671875" style="62" bestFit="1" customWidth="1"/>
    <col min="9" max="9" width="12.88671875" style="62" bestFit="1" customWidth="1"/>
    <col min="10" max="10" width="10.44140625" style="62" bestFit="1" customWidth="1"/>
    <col min="11" max="11" width="15.44140625" style="62" bestFit="1" customWidth="1"/>
    <col min="12" max="12" width="11.33203125" style="62" customWidth="1"/>
    <col min="13" max="13" width="11" style="62" customWidth="1"/>
    <col min="14" max="14" width="17.33203125" style="62" customWidth="1"/>
    <col min="15" max="15" width="12" style="62" customWidth="1"/>
    <col min="16" max="16" width="10.109375" style="62" customWidth="1"/>
    <col min="17" max="17" width="11.33203125" style="62" customWidth="1"/>
    <col min="18" max="18" width="9.33203125" style="62" customWidth="1"/>
    <col min="19" max="19" width="13.109375" style="62" bestFit="1" customWidth="1"/>
    <col min="20" max="20" width="9.88671875" style="62" customWidth="1"/>
    <col min="21" max="21" width="13.109375" style="62" bestFit="1" customWidth="1"/>
    <col min="22" max="24" width="9.109375" style="62"/>
    <col min="25" max="25" width="10.109375" style="62" customWidth="1"/>
    <col min="26" max="16384" width="9.109375" style="62"/>
  </cols>
  <sheetData>
    <row r="1" spans="1:39" ht="15.6" x14ac:dyDescent="0.3">
      <c r="B1" s="63"/>
      <c r="O1" s="64" t="s">
        <v>104</v>
      </c>
      <c r="S1" s="64" t="s">
        <v>105</v>
      </c>
      <c r="X1" s="65" t="s">
        <v>106</v>
      </c>
      <c r="Y1" s="208" t="s">
        <v>107</v>
      </c>
      <c r="Z1" s="208"/>
      <c r="AA1" s="208"/>
      <c r="AB1" s="208"/>
      <c r="AC1" s="208"/>
      <c r="AD1" s="208"/>
      <c r="AE1" s="66" t="s">
        <v>108</v>
      </c>
      <c r="AF1" s="66" t="s">
        <v>109</v>
      </c>
      <c r="AG1" s="67"/>
      <c r="AH1" s="209" t="s">
        <v>110</v>
      </c>
      <c r="AI1" s="210"/>
      <c r="AJ1" s="210"/>
      <c r="AK1" s="210"/>
      <c r="AL1" s="210"/>
      <c r="AM1" s="211"/>
    </row>
    <row r="2" spans="1:39" x14ac:dyDescent="0.3">
      <c r="Q2" s="64" t="s">
        <v>111</v>
      </c>
      <c r="U2" s="64" t="s">
        <v>112</v>
      </c>
      <c r="W2" s="67"/>
      <c r="X2" s="68"/>
      <c r="Y2" s="69"/>
      <c r="Z2" s="69"/>
      <c r="AA2" s="69"/>
      <c r="AB2" s="69"/>
      <c r="AC2" s="69"/>
      <c r="AD2" s="69"/>
      <c r="AE2" s="69"/>
      <c r="AF2" s="70"/>
      <c r="AH2" s="68"/>
      <c r="AI2" s="69"/>
      <c r="AJ2" s="69"/>
      <c r="AK2" s="69"/>
      <c r="AL2" s="69"/>
      <c r="AM2" s="70"/>
    </row>
    <row r="3" spans="1:39" ht="15" customHeight="1" thickBot="1" x14ac:dyDescent="0.4">
      <c r="A3" s="62" t="s">
        <v>113</v>
      </c>
      <c r="B3" s="144" t="s">
        <v>114</v>
      </c>
      <c r="C3" s="144" t="s">
        <v>143</v>
      </c>
      <c r="D3" s="144" t="s">
        <v>144</v>
      </c>
      <c r="E3" s="153" t="s">
        <v>115</v>
      </c>
      <c r="F3" s="144" t="s">
        <v>116</v>
      </c>
      <c r="O3" s="72">
        <f>MIN($O$22)</f>
        <v>7.2721479339417541E-2</v>
      </c>
      <c r="Q3" s="72">
        <f>MAX($Q$21)</f>
        <v>2.3542995192519282E-2</v>
      </c>
      <c r="S3" s="72">
        <f>MIN($S$22)</f>
        <v>6.6795097458810515E-2</v>
      </c>
      <c r="U3" s="73">
        <f>MAX($U$23)</f>
        <v>0.28086465615435124</v>
      </c>
      <c r="W3" s="67"/>
      <c r="X3" s="74"/>
      <c r="AF3" s="75"/>
      <c r="AH3" s="74"/>
      <c r="AM3" s="75"/>
    </row>
    <row r="4" spans="1:39" ht="15" thickBot="1" x14ac:dyDescent="0.35">
      <c r="A4" s="62" t="str">
        <f>IF(C4^2=B15,"Error","OK")</f>
        <v>OK</v>
      </c>
      <c r="B4" s="145" t="s">
        <v>10</v>
      </c>
      <c r="C4" s="146">
        <v>0.10921243</v>
      </c>
      <c r="D4" s="147">
        <v>2.9919850000000001E-2</v>
      </c>
      <c r="E4" s="154">
        <v>0.3</v>
      </c>
      <c r="F4" s="155"/>
      <c r="H4" s="76" t="s">
        <v>117</v>
      </c>
      <c r="I4" s="77">
        <f>SUMPRODUCT(E4:E9,D4:D9)</f>
        <v>2.0337177500000001E-2</v>
      </c>
      <c r="J4" s="78"/>
      <c r="K4" s="79" t="s">
        <v>118</v>
      </c>
      <c r="L4" s="80">
        <v>2.5000000000000001E-2</v>
      </c>
      <c r="M4" s="80"/>
      <c r="O4" s="81">
        <f>COUNT($O$14:$O$19)</f>
        <v>6</v>
      </c>
      <c r="Q4" s="81">
        <f>COUNT($Q$14:$Q$19)</f>
        <v>6</v>
      </c>
      <c r="S4" s="82">
        <f>COUNT($S$14:$S$19)</f>
        <v>6</v>
      </c>
      <c r="U4" s="166">
        <f>COUNT($U$14:$U$19)</f>
        <v>6</v>
      </c>
      <c r="W4" s="67"/>
      <c r="X4" s="74"/>
      <c r="AF4" s="75"/>
      <c r="AH4" s="74"/>
      <c r="AM4" s="75"/>
    </row>
    <row r="5" spans="1:39" ht="15" thickBot="1" x14ac:dyDescent="0.35">
      <c r="A5" s="62" t="str">
        <f t="shared" ref="A5:A9" si="0">IF(C5^2=B16,"Error","OK")</f>
        <v>OK</v>
      </c>
      <c r="B5" s="145" t="s">
        <v>26</v>
      </c>
      <c r="C5" s="146">
        <v>8.6824269999999995E-2</v>
      </c>
      <c r="D5" s="148">
        <v>2.8465290000000001E-2</v>
      </c>
      <c r="E5" s="154">
        <v>0.3</v>
      </c>
      <c r="F5" s="155"/>
      <c r="H5" s="76" t="s">
        <v>119</v>
      </c>
      <c r="I5" s="84">
        <f t="array" ref="I5">SQRT(MMULT(MMULT(TRANSPOSE(E4:E9),B15:G20),E4:E9))</f>
        <v>7.7995833222038222E-2</v>
      </c>
      <c r="J5" s="78"/>
      <c r="K5" s="79" t="s">
        <v>120</v>
      </c>
      <c r="L5" s="85">
        <v>7.0000000000000007E-2</v>
      </c>
      <c r="M5" s="85"/>
      <c r="O5" s="81" t="b">
        <f t="array" ref="O5">$O$14:$O$19&gt;=0</f>
        <v>1</v>
      </c>
      <c r="Q5" s="81" t="b">
        <f t="array" ref="Q5">$Q$14:$Q$19&gt;=0</f>
        <v>1</v>
      </c>
      <c r="S5" s="81" t="b">
        <f t="array" ref="S5">$S$14:$S$19&gt;=0</f>
        <v>1</v>
      </c>
      <c r="U5" s="81" t="b">
        <f t="array" ref="U5">$U$14:$U$19&gt;=0</f>
        <v>1</v>
      </c>
      <c r="W5" s="67"/>
      <c r="X5" s="74"/>
      <c r="AF5" s="75"/>
      <c r="AH5" s="74"/>
      <c r="AM5" s="75"/>
    </row>
    <row r="6" spans="1:39" ht="14.4" x14ac:dyDescent="0.3">
      <c r="A6" s="62" t="str">
        <f t="shared" si="0"/>
        <v>OK</v>
      </c>
      <c r="B6" s="145" t="s">
        <v>36</v>
      </c>
      <c r="C6" s="146">
        <v>8.4169496999999996E-2</v>
      </c>
      <c r="D6" s="149">
        <v>1.5407334999999999E-2</v>
      </c>
      <c r="E6" s="154">
        <v>0.1</v>
      </c>
      <c r="F6" s="155"/>
      <c r="O6" s="81" t="b">
        <f>$O$20=1</f>
        <v>1</v>
      </c>
      <c r="Q6" s="81" t="b">
        <f>$Q$20=1</f>
        <v>1</v>
      </c>
      <c r="S6" s="81" t="b">
        <f>$S$20=1</f>
        <v>1</v>
      </c>
      <c r="U6" s="81" t="b">
        <f>$U$20=1</f>
        <v>1</v>
      </c>
      <c r="W6" s="67"/>
      <c r="X6" s="74"/>
      <c r="AF6" s="75"/>
      <c r="AH6" s="74"/>
      <c r="AM6" s="75"/>
    </row>
    <row r="7" spans="1:39" ht="14.4" x14ac:dyDescent="0.3">
      <c r="A7" s="62" t="str">
        <f t="shared" si="0"/>
        <v>OK</v>
      </c>
      <c r="B7" s="145" t="s">
        <v>30</v>
      </c>
      <c r="C7" s="146">
        <v>7.7499019000000002E-2</v>
      </c>
      <c r="D7" s="150">
        <v>1.1027741000000001E-2</v>
      </c>
      <c r="E7" s="154">
        <v>0.1</v>
      </c>
      <c r="F7" s="155"/>
      <c r="O7" s="81" t="b">
        <f>$O$21=$L$4</f>
        <v>0</v>
      </c>
      <c r="Q7" s="81" t="b">
        <f>$Q$22=$L$5</f>
        <v>0</v>
      </c>
      <c r="S7" s="81">
        <f>{32767,32767,0.000001,0.01,FALSE,FALSE,TRUE,1,1,1,0.0001,TRUE}</f>
        <v>32767</v>
      </c>
      <c r="U7" s="81">
        <f>{32767,32767,0.000001,0.01,FALSE,FALSE,TRUE,1,1,1,0.0001,TRUE}</f>
        <v>32767</v>
      </c>
      <c r="W7" s="67"/>
      <c r="X7" s="74"/>
      <c r="AF7" s="75"/>
      <c r="AH7" s="74"/>
      <c r="AM7" s="75"/>
    </row>
    <row r="8" spans="1:39" ht="14.4" x14ac:dyDescent="0.3">
      <c r="A8" s="62" t="str">
        <f t="shared" si="0"/>
        <v>OK</v>
      </c>
      <c r="B8" s="145" t="s">
        <v>145</v>
      </c>
      <c r="C8" s="146">
        <v>8.9148144999999998E-2</v>
      </c>
      <c r="D8" s="151">
        <v>2.9615589999999999E-3</v>
      </c>
      <c r="E8" s="154">
        <v>0.1</v>
      </c>
      <c r="F8" s="155"/>
      <c r="H8" s="67"/>
      <c r="I8" s="67"/>
      <c r="O8" s="86">
        <f>{100,1000,0.000001,0.01,FALSE,FALSE,FALSE,1,1,1,0.0001,TRUE}</f>
        <v>100</v>
      </c>
      <c r="Q8" s="86">
        <f>{100,1000,0.000001,0.01,FALSE,FALSE,FALSE,1,1,1,0.0001,TRUE}</f>
        <v>100</v>
      </c>
      <c r="S8" s="86">
        <f>{0,0,1,100,0,FALSE,TRUE,0.075,0,0,FALSE,30}</f>
        <v>0</v>
      </c>
      <c r="U8" s="86">
        <f>{0,0,1,100,0,FALSE,TRUE,0.075,0,0,FALSE,30}</f>
        <v>0</v>
      </c>
      <c r="W8" s="67"/>
      <c r="X8" s="74"/>
      <c r="AF8" s="75"/>
      <c r="AH8" s="74"/>
      <c r="AM8" s="75"/>
    </row>
    <row r="9" spans="1:39" ht="14.4" x14ac:dyDescent="0.3">
      <c r="A9" s="62" t="str">
        <f t="shared" si="0"/>
        <v>OK</v>
      </c>
      <c r="B9" s="145" t="s">
        <v>22</v>
      </c>
      <c r="C9" s="146">
        <v>0.103477888</v>
      </c>
      <c r="D9" s="152">
        <v>-1.1802799999999999E-3</v>
      </c>
      <c r="E9" s="154">
        <v>0.1</v>
      </c>
      <c r="F9" s="155"/>
      <c r="O9" s="62">
        <f>{100,1000,1,100,0,FALSE,TRUE,0.075,0,0,TRUE,30}</f>
        <v>100</v>
      </c>
      <c r="Q9" s="62">
        <f>{100,1000,1,100,0,FALSE,TRUE,0.075,0,0,TRUE,30}</f>
        <v>100</v>
      </c>
      <c r="W9" s="67"/>
      <c r="X9" s="74"/>
      <c r="AF9" s="75"/>
      <c r="AH9" s="74"/>
      <c r="AM9" s="75"/>
    </row>
    <row r="10" spans="1:39" ht="15" customHeight="1" x14ac:dyDescent="0.3">
      <c r="B10" s="156" t="s">
        <v>121</v>
      </c>
      <c r="C10" s="157">
        <f>MIN(C4:C9)</f>
        <v>7.7499019000000002E-2</v>
      </c>
      <c r="D10" s="158">
        <f>MIN(D4:D9)</f>
        <v>-1.1802799999999999E-3</v>
      </c>
      <c r="E10" s="159">
        <f>SUM(E4:E9)</f>
        <v>0.99999999999999989</v>
      </c>
      <c r="X10" s="74"/>
      <c r="AF10" s="75"/>
      <c r="AH10" s="74"/>
      <c r="AM10" s="75"/>
    </row>
    <row r="11" spans="1:39" ht="15" customHeight="1" x14ac:dyDescent="0.3">
      <c r="B11" s="156" t="s">
        <v>122</v>
      </c>
      <c r="C11" s="157">
        <f>MAX(C4:C9)</f>
        <v>0.10921243</v>
      </c>
      <c r="D11" s="158">
        <f>MAX(D4:D9)</f>
        <v>2.9919850000000001E-2</v>
      </c>
      <c r="L11" s="87"/>
      <c r="V11" s="87"/>
      <c r="X11" s="74"/>
      <c r="AF11" s="75"/>
      <c r="AH11" s="74"/>
      <c r="AM11" s="75"/>
    </row>
    <row r="12" spans="1:39" ht="15" customHeight="1" thickBot="1" x14ac:dyDescent="0.35">
      <c r="B12" s="88" t="s">
        <v>123</v>
      </c>
      <c r="C12" s="89">
        <v>0</v>
      </c>
      <c r="D12" s="89">
        <v>5.0000000000000001E-3</v>
      </c>
      <c r="V12" s="87"/>
      <c r="X12" s="74"/>
      <c r="AF12" s="75"/>
      <c r="AH12" s="74"/>
      <c r="AM12" s="75"/>
    </row>
    <row r="13" spans="1:39" ht="15" customHeight="1" x14ac:dyDescent="0.3">
      <c r="O13" s="71" t="s">
        <v>115</v>
      </c>
      <c r="Q13" s="71" t="s">
        <v>115</v>
      </c>
      <c r="S13" s="71" t="s">
        <v>115</v>
      </c>
      <c r="U13" s="71" t="s">
        <v>115</v>
      </c>
      <c r="V13" s="87"/>
      <c r="X13" s="74"/>
      <c r="AF13" s="75"/>
      <c r="AH13" s="74"/>
      <c r="AM13" s="75"/>
    </row>
    <row r="14" spans="1:39" ht="15" customHeight="1" x14ac:dyDescent="0.3">
      <c r="A14" s="90" t="s">
        <v>124</v>
      </c>
      <c r="B14" s="142" t="str">
        <f>B4</f>
        <v>AAPL</v>
      </c>
      <c r="C14" s="142" t="str">
        <f>B5</f>
        <v>AMZN</v>
      </c>
      <c r="D14" s="142" t="str">
        <f>B6</f>
        <v>SBUX</v>
      </c>
      <c r="E14" s="142" t="str">
        <f>B7</f>
        <v>HD</v>
      </c>
      <c r="F14" s="142" t="str">
        <f>B8</f>
        <v>JMP</v>
      </c>
      <c r="G14" s="142" t="str">
        <f>B9</f>
        <v>BAC</v>
      </c>
      <c r="H14" s="143" t="s">
        <v>123</v>
      </c>
      <c r="O14" s="89">
        <v>0.1087058016653831</v>
      </c>
      <c r="P14" s="87"/>
      <c r="Q14" s="89">
        <v>4.813739680303665E-2</v>
      </c>
      <c r="R14" s="87"/>
      <c r="S14" s="89">
        <v>0</v>
      </c>
      <c r="T14" s="87"/>
      <c r="U14" s="89">
        <v>0.21430162628100682</v>
      </c>
      <c r="V14" s="87"/>
      <c r="X14" s="74"/>
      <c r="AF14" s="75"/>
      <c r="AH14" s="74"/>
      <c r="AM14" s="75"/>
    </row>
    <row r="15" spans="1:39" ht="15" customHeight="1" x14ac:dyDescent="0.3">
      <c r="B15" s="47">
        <v>1.1927E-2</v>
      </c>
      <c r="C15" s="47">
        <v>6.0619999999999997E-3</v>
      </c>
      <c r="D15" s="47">
        <v>3.9439999999999996E-3</v>
      </c>
      <c r="E15" s="47">
        <v>5.2760000000000003E-3</v>
      </c>
      <c r="F15" s="47">
        <v>6.2459999999999998E-3</v>
      </c>
      <c r="G15" s="164">
        <v>7.7070000000000003E-3</v>
      </c>
      <c r="H15" s="70">
        <v>0</v>
      </c>
      <c r="O15" s="89">
        <v>0.61380748046753242</v>
      </c>
      <c r="P15" s="87"/>
      <c r="Q15" s="89">
        <v>0.56954289544988168</v>
      </c>
      <c r="R15" s="87"/>
      <c r="S15" s="89">
        <v>0.32325947560725449</v>
      </c>
      <c r="T15" s="87"/>
      <c r="U15" s="89">
        <v>0.68987411723701553</v>
      </c>
      <c r="V15" s="87"/>
      <c r="X15" s="74"/>
      <c r="AF15" s="75"/>
      <c r="AH15" s="74"/>
      <c r="AM15" s="75"/>
    </row>
    <row r="16" spans="1:39" ht="15" customHeight="1" x14ac:dyDescent="0.3">
      <c r="A16" s="92"/>
      <c r="B16" s="47">
        <v>6.0619999999999997E-3</v>
      </c>
      <c r="C16" s="47">
        <v>7.5380000000000004E-3</v>
      </c>
      <c r="D16" s="47">
        <v>2.0990000000000002E-3</v>
      </c>
      <c r="E16" s="47">
        <v>4.2090000000000001E-3</v>
      </c>
      <c r="F16" s="47">
        <v>3.3419999999999999E-3</v>
      </c>
      <c r="G16" s="164">
        <v>4.5890000000000002E-3</v>
      </c>
      <c r="H16" s="75">
        <v>0</v>
      </c>
      <c r="K16" s="87"/>
      <c r="L16" s="93"/>
      <c r="O16" s="89">
        <v>0.27748671786708445</v>
      </c>
      <c r="P16" s="87"/>
      <c r="Q16" s="89">
        <v>0.38231970774708163</v>
      </c>
      <c r="R16" s="87"/>
      <c r="S16" s="89">
        <v>0.3858645696772271</v>
      </c>
      <c r="T16" s="87"/>
      <c r="U16" s="89">
        <v>9.5824256481978162E-2</v>
      </c>
      <c r="V16" s="87"/>
      <c r="X16" s="74"/>
      <c r="AF16" s="75"/>
      <c r="AH16" s="74"/>
      <c r="AM16" s="75"/>
    </row>
    <row r="17" spans="1:39" ht="15" customHeight="1" x14ac:dyDescent="0.3">
      <c r="A17" s="92" t="s">
        <v>125</v>
      </c>
      <c r="B17" s="47">
        <v>3.9439999999999996E-3</v>
      </c>
      <c r="C17" s="47">
        <v>2.0990000000000002E-3</v>
      </c>
      <c r="D17" s="47">
        <v>7.0850000000000002E-3</v>
      </c>
      <c r="E17" s="47">
        <v>3.5469999999999998E-3</v>
      </c>
      <c r="F17" s="47">
        <v>5.1580000000000003E-3</v>
      </c>
      <c r="G17" s="164">
        <v>5.9769999999999997E-3</v>
      </c>
      <c r="H17" s="75">
        <v>0</v>
      </c>
      <c r="K17" s="94"/>
      <c r="O17" s="95">
        <v>0</v>
      </c>
      <c r="P17" s="87"/>
      <c r="Q17" s="95">
        <v>0</v>
      </c>
      <c r="R17" s="87"/>
      <c r="S17" s="95">
        <v>0.27990315420329809</v>
      </c>
      <c r="T17" s="87"/>
      <c r="U17" s="95">
        <v>0</v>
      </c>
      <c r="X17" s="74"/>
      <c r="AF17" s="75"/>
      <c r="AH17" s="74"/>
      <c r="AM17" s="75"/>
    </row>
    <row r="18" spans="1:39" ht="15" customHeight="1" x14ac:dyDescent="0.3">
      <c r="B18" s="47">
        <v>5.2760000000000003E-3</v>
      </c>
      <c r="C18" s="47">
        <v>4.2090000000000001E-3</v>
      </c>
      <c r="D18" s="47">
        <v>3.5469999999999998E-3</v>
      </c>
      <c r="E18" s="47">
        <v>6.0060000000000001E-3</v>
      </c>
      <c r="F18" s="47">
        <v>4.6579999999999998E-3</v>
      </c>
      <c r="G18" s="164">
        <v>5.6340000000000001E-3</v>
      </c>
      <c r="H18" s="75">
        <v>0</v>
      </c>
      <c r="K18" s="87"/>
      <c r="O18" s="95">
        <v>0</v>
      </c>
      <c r="P18" s="87"/>
      <c r="Q18" s="95">
        <v>0</v>
      </c>
      <c r="R18" s="87"/>
      <c r="S18" s="95">
        <v>1.0972800512220193E-2</v>
      </c>
      <c r="T18" s="87"/>
      <c r="U18" s="95">
        <v>0</v>
      </c>
      <c r="X18" s="74"/>
      <c r="AF18" s="75"/>
      <c r="AH18" s="74"/>
      <c r="AM18" s="75"/>
    </row>
    <row r="19" spans="1:39" ht="15" customHeight="1" x14ac:dyDescent="0.3">
      <c r="B19" s="47">
        <v>6.2459999999999998E-3</v>
      </c>
      <c r="C19" s="47">
        <v>3.3419999999999999E-3</v>
      </c>
      <c r="D19" s="47">
        <v>5.1580000000000003E-3</v>
      </c>
      <c r="E19" s="47">
        <v>4.6579999999999998E-3</v>
      </c>
      <c r="F19" s="47">
        <v>7.9469999999999992E-3</v>
      </c>
      <c r="G19" s="164">
        <v>8.9339999999999992E-3</v>
      </c>
      <c r="H19" s="75">
        <v>0</v>
      </c>
      <c r="K19" s="94"/>
      <c r="L19" s="96"/>
      <c r="O19" s="95">
        <v>0</v>
      </c>
      <c r="P19" s="87"/>
      <c r="Q19" s="95">
        <v>0</v>
      </c>
      <c r="R19" s="87"/>
      <c r="S19" s="95">
        <v>0</v>
      </c>
      <c r="T19" s="87"/>
      <c r="U19" s="95">
        <v>0</v>
      </c>
      <c r="X19" s="74"/>
      <c r="AF19" s="75"/>
      <c r="AH19" s="74"/>
      <c r="AM19" s="75"/>
    </row>
    <row r="20" spans="1:39" ht="15" customHeight="1" thickBot="1" x14ac:dyDescent="0.35">
      <c r="B20" s="60">
        <v>7.7070000000000003E-3</v>
      </c>
      <c r="C20" s="60">
        <v>4.5890000000000002E-3</v>
      </c>
      <c r="D20" s="60">
        <v>5.9769999999999997E-3</v>
      </c>
      <c r="E20" s="60">
        <v>5.6340000000000001E-3</v>
      </c>
      <c r="F20" s="60">
        <v>8.9339999999999992E-3</v>
      </c>
      <c r="G20" s="165">
        <v>1.0708000000000001E-2</v>
      </c>
      <c r="H20" s="75">
        <v>0</v>
      </c>
      <c r="K20" s="94"/>
      <c r="N20" s="62" t="s">
        <v>126</v>
      </c>
      <c r="O20" s="97">
        <f>SUM(O14:O19)</f>
        <v>1</v>
      </c>
      <c r="Q20" s="97">
        <f>SUM(Q14:Q19)</f>
        <v>1</v>
      </c>
      <c r="S20" s="97">
        <f>SUM(S14:S19)</f>
        <v>0.99999999999999989</v>
      </c>
      <c r="U20" s="97">
        <f>SUM(U14:U19)</f>
        <v>1.0000000000000004</v>
      </c>
      <c r="X20" s="74"/>
      <c r="AF20" s="75"/>
      <c r="AH20" s="74"/>
      <c r="AM20" s="75"/>
    </row>
    <row r="21" spans="1:39" ht="15" customHeight="1" thickBot="1" x14ac:dyDescent="0.35">
      <c r="B21" s="98">
        <v>0</v>
      </c>
      <c r="C21" s="99">
        <v>0</v>
      </c>
      <c r="D21" s="99">
        <v>0</v>
      </c>
      <c r="E21" s="100">
        <v>0</v>
      </c>
      <c r="F21" s="99">
        <v>0</v>
      </c>
      <c r="G21" s="99">
        <v>0</v>
      </c>
      <c r="H21" s="101">
        <v>0</v>
      </c>
      <c r="K21" s="94"/>
      <c r="N21" s="76" t="s">
        <v>117</v>
      </c>
      <c r="O21" s="102">
        <f>SUMPRODUCT(O14:O19,$D$4:$D$9)</f>
        <v>2.5000000035864316E-2</v>
      </c>
      <c r="Q21" s="102">
        <f>SUMPRODUCT(Q14:Q19,$D$4:$D$9)</f>
        <v>2.3542995192519282E-2</v>
      </c>
      <c r="S21" s="102">
        <f>SUMPRODUCT(S14:S19,$D$4:$D$9)</f>
        <v>1.8266015493805507E-2</v>
      </c>
      <c r="U21" s="102">
        <f>SUMPRODUCT(U14:U19,$D$4:$D$9)</f>
        <v>2.7525735744473187E-2</v>
      </c>
      <c r="X21" s="74"/>
      <c r="AF21" s="75"/>
      <c r="AH21" s="74"/>
      <c r="AM21" s="75"/>
    </row>
    <row r="22" spans="1:39" ht="15" customHeight="1" thickBot="1" x14ac:dyDescent="0.35">
      <c r="E22" s="103"/>
      <c r="K22" s="94"/>
      <c r="N22" s="76" t="s">
        <v>119</v>
      </c>
      <c r="O22" s="104">
        <f t="array" ref="O22">SQRT(MMULT(MMULT(TRANSPOSE(O14:O19),$B$15:$G$20),O14:O19))</f>
        <v>7.2721479339417541E-2</v>
      </c>
      <c r="Q22" s="104">
        <f t="array" ref="Q22">SQRT(MMULT(MMULT(TRANSPOSE(Q14:Q19),$B$15:$G$20),Q14:Q19))</f>
        <v>7.0000563837771521E-2</v>
      </c>
      <c r="S22" s="104" cm="1">
        <f t="array" ref="S22">SQRT(MMULT(MMULT(TRANSPOSE(S14:S19),$B$15:$G$20),S14:S19))</f>
        <v>6.6795097458810515E-2</v>
      </c>
      <c r="U22" s="104">
        <f t="array" ref="U22">SQRT(MMULT(MMULT(TRANSPOSE(U14:U19),$B$15:$G$20),U14:U19))</f>
        <v>8.0201389711683779E-2</v>
      </c>
      <c r="X22" s="74"/>
      <c r="AF22" s="75"/>
      <c r="AH22" s="74"/>
      <c r="AM22" s="75"/>
    </row>
    <row r="23" spans="1:39" ht="15" customHeight="1" x14ac:dyDescent="0.3">
      <c r="F23" s="92" t="s">
        <v>127</v>
      </c>
      <c r="K23" s="94"/>
      <c r="L23" s="94"/>
      <c r="T23" s="105" t="s">
        <v>128</v>
      </c>
      <c r="U23" s="160">
        <f>(U21-D12)/U22</f>
        <v>0.28086465615435124</v>
      </c>
      <c r="X23" s="74"/>
      <c r="AF23" s="75"/>
      <c r="AH23" s="74"/>
      <c r="AM23" s="75"/>
    </row>
    <row r="24" spans="1:39" ht="15" customHeight="1" x14ac:dyDescent="0.3">
      <c r="A24" s="68"/>
      <c r="B24" s="69"/>
      <c r="C24" s="69"/>
      <c r="D24" s="69"/>
      <c r="E24" s="69"/>
      <c r="F24" s="69"/>
      <c r="G24" s="69"/>
      <c r="H24" s="69"/>
      <c r="I24" s="69"/>
      <c r="J24" s="69"/>
      <c r="K24" s="107"/>
      <c r="L24" s="108"/>
      <c r="X24" s="74"/>
      <c r="AF24" s="75"/>
      <c r="AH24" s="74"/>
      <c r="AM24" s="75"/>
    </row>
    <row r="25" spans="1:39" ht="15" customHeight="1" x14ac:dyDescent="0.3">
      <c r="A25" s="74"/>
      <c r="K25" s="94"/>
      <c r="L25" s="109"/>
      <c r="N25" s="110" t="s">
        <v>129</v>
      </c>
      <c r="X25" s="74"/>
      <c r="AF25" s="75"/>
      <c r="AH25" s="74"/>
      <c r="AM25" s="75"/>
    </row>
    <row r="26" spans="1:39" ht="15" customHeight="1" x14ac:dyDescent="0.3">
      <c r="A26" s="74"/>
      <c r="K26" s="94"/>
      <c r="L26" s="109"/>
      <c r="N26" s="111" t="s">
        <v>130</v>
      </c>
      <c r="O26" s="112"/>
      <c r="P26" s="113"/>
      <c r="Q26" s="112"/>
      <c r="R26" s="113"/>
      <c r="S26" s="112"/>
      <c r="T26" s="113"/>
      <c r="U26" s="112"/>
      <c r="X26" s="74"/>
      <c r="AF26" s="75"/>
      <c r="AH26" s="74"/>
      <c r="AM26" s="75"/>
    </row>
    <row r="27" spans="1:39" ht="15" customHeight="1" x14ac:dyDescent="0.3">
      <c r="A27" s="74"/>
      <c r="K27" s="94"/>
      <c r="L27" s="109"/>
      <c r="N27" s="111" t="s">
        <v>131</v>
      </c>
      <c r="O27" s="106"/>
      <c r="Q27" s="106"/>
      <c r="S27" s="106"/>
      <c r="U27" s="106"/>
      <c r="X27" s="74"/>
      <c r="AF27" s="75"/>
      <c r="AH27" s="74"/>
      <c r="AM27" s="75"/>
    </row>
    <row r="28" spans="1:39" ht="15" customHeight="1" x14ac:dyDescent="0.3">
      <c r="A28" s="74"/>
      <c r="K28" s="87"/>
      <c r="L28" s="75"/>
      <c r="N28" s="111" t="s">
        <v>132</v>
      </c>
      <c r="O28" s="112"/>
      <c r="Q28" s="112"/>
      <c r="S28" s="112"/>
      <c r="U28" s="112"/>
      <c r="X28" s="74"/>
      <c r="AF28" s="75"/>
      <c r="AH28" s="74"/>
      <c r="AM28" s="75"/>
    </row>
    <row r="29" spans="1:39" ht="15" customHeight="1" x14ac:dyDescent="0.3">
      <c r="A29" s="74"/>
      <c r="K29" s="67"/>
      <c r="L29" s="75"/>
      <c r="N29" s="111" t="s">
        <v>133</v>
      </c>
      <c r="O29" s="106"/>
      <c r="Q29" s="106"/>
      <c r="S29" s="106"/>
      <c r="U29" s="106"/>
      <c r="X29" s="74"/>
      <c r="AF29" s="75"/>
      <c r="AH29" s="74"/>
      <c r="AM29" s="75"/>
    </row>
    <row r="30" spans="1:39" ht="15" customHeight="1" x14ac:dyDescent="0.3">
      <c r="A30" s="74"/>
      <c r="K30" s="67"/>
      <c r="L30" s="75"/>
      <c r="N30" s="111" t="s">
        <v>134</v>
      </c>
      <c r="O30" s="112"/>
      <c r="Q30" s="112"/>
      <c r="S30" s="112"/>
      <c r="U30" s="112"/>
      <c r="X30" s="74"/>
      <c r="AF30" s="75"/>
      <c r="AH30" s="74"/>
      <c r="AM30" s="75"/>
    </row>
    <row r="31" spans="1:39" ht="15" customHeight="1" x14ac:dyDescent="0.3">
      <c r="A31" s="74"/>
      <c r="K31" s="67"/>
      <c r="L31" s="109"/>
      <c r="X31" s="74"/>
      <c r="AF31" s="75"/>
      <c r="AH31" s="74"/>
      <c r="AM31" s="75"/>
    </row>
    <row r="32" spans="1:39" ht="15" customHeight="1" x14ac:dyDescent="0.3">
      <c r="A32" s="74"/>
      <c r="K32" s="67"/>
      <c r="L32" s="75"/>
      <c r="X32" s="74"/>
      <c r="AF32" s="75"/>
      <c r="AH32" s="74"/>
      <c r="AM32" s="75"/>
    </row>
    <row r="33" spans="1:39" ht="15" customHeight="1" x14ac:dyDescent="0.3">
      <c r="A33" s="74"/>
      <c r="K33" s="67"/>
      <c r="L33" s="75"/>
      <c r="X33" s="74"/>
      <c r="AF33" s="75"/>
      <c r="AH33" s="74"/>
      <c r="AM33" s="75"/>
    </row>
    <row r="34" spans="1:39" ht="15" customHeight="1" x14ac:dyDescent="0.3">
      <c r="A34" s="74"/>
      <c r="K34" s="67"/>
      <c r="L34" s="75"/>
      <c r="X34" s="74"/>
      <c r="AF34" s="75"/>
      <c r="AH34" s="74"/>
      <c r="AM34" s="75"/>
    </row>
    <row r="35" spans="1:39" ht="15" customHeight="1" x14ac:dyDescent="0.3">
      <c r="A35" s="74"/>
      <c r="K35" s="67"/>
      <c r="L35" s="75"/>
      <c r="X35" s="74"/>
      <c r="AF35" s="75"/>
      <c r="AH35" s="74"/>
      <c r="AM35" s="75"/>
    </row>
    <row r="36" spans="1:39" ht="15" customHeight="1" x14ac:dyDescent="0.3">
      <c r="A36" s="74"/>
      <c r="K36" s="67"/>
      <c r="L36" s="75"/>
      <c r="X36" s="74"/>
      <c r="AF36" s="75"/>
      <c r="AH36" s="74"/>
      <c r="AM36" s="75"/>
    </row>
    <row r="37" spans="1:39" ht="15" customHeight="1" x14ac:dyDescent="0.3">
      <c r="A37" s="74"/>
      <c r="K37" s="67"/>
      <c r="L37" s="75"/>
      <c r="X37" s="74"/>
      <c r="AF37" s="75"/>
      <c r="AH37" s="74"/>
      <c r="AM37" s="75"/>
    </row>
    <row r="38" spans="1:39" ht="15" customHeight="1" x14ac:dyDescent="0.3">
      <c r="A38" s="74"/>
      <c r="K38" s="67"/>
      <c r="L38" s="75"/>
      <c r="X38" s="74"/>
      <c r="AF38" s="75"/>
      <c r="AH38" s="74"/>
      <c r="AM38" s="75"/>
    </row>
    <row r="39" spans="1:39" ht="15" customHeight="1" x14ac:dyDescent="0.3">
      <c r="A39" s="74"/>
      <c r="K39" s="67"/>
      <c r="L39" s="75"/>
      <c r="X39" s="74"/>
      <c r="AF39" s="75"/>
      <c r="AH39" s="74"/>
      <c r="AM39" s="75"/>
    </row>
    <row r="40" spans="1:39" ht="15" customHeight="1" x14ac:dyDescent="0.3">
      <c r="A40" s="74"/>
      <c r="K40" s="67"/>
      <c r="L40" s="75"/>
      <c r="X40" s="74"/>
      <c r="AF40" s="75"/>
      <c r="AH40" s="74"/>
      <c r="AM40" s="75"/>
    </row>
    <row r="41" spans="1:39" ht="15" customHeight="1" x14ac:dyDescent="0.3">
      <c r="A41" s="74"/>
      <c r="K41" s="67"/>
      <c r="L41" s="75"/>
      <c r="X41" s="74"/>
      <c r="AF41" s="75"/>
      <c r="AH41" s="74"/>
      <c r="AM41" s="75"/>
    </row>
    <row r="42" spans="1:39" ht="15" customHeight="1" x14ac:dyDescent="0.3">
      <c r="A42" s="74"/>
      <c r="K42" s="67"/>
      <c r="L42" s="75"/>
      <c r="X42" s="74"/>
      <c r="AF42" s="75"/>
      <c r="AH42" s="74"/>
      <c r="AM42" s="75"/>
    </row>
    <row r="43" spans="1:39" ht="15" customHeight="1" x14ac:dyDescent="0.3">
      <c r="A43" s="74"/>
      <c r="L43" s="75"/>
      <c r="X43" s="74"/>
      <c r="AF43" s="75"/>
      <c r="AH43" s="74"/>
      <c r="AM43" s="75"/>
    </row>
    <row r="44" spans="1:39" ht="15" customHeight="1" x14ac:dyDescent="0.3">
      <c r="A44" s="74"/>
      <c r="L44" s="75"/>
      <c r="X44" s="74"/>
      <c r="AF44" s="75"/>
      <c r="AH44" s="74"/>
      <c r="AM44" s="75"/>
    </row>
    <row r="45" spans="1:39" ht="15" customHeight="1" x14ac:dyDescent="0.3">
      <c r="A45" s="74"/>
      <c r="L45" s="75"/>
      <c r="X45" s="74"/>
      <c r="AF45" s="75"/>
      <c r="AH45" s="74"/>
      <c r="AM45" s="75"/>
    </row>
    <row r="46" spans="1:39" ht="15" customHeight="1" x14ac:dyDescent="0.3">
      <c r="A46" s="74"/>
      <c r="L46" s="75"/>
      <c r="X46" s="74"/>
      <c r="AF46" s="75"/>
      <c r="AH46" s="74"/>
      <c r="AM46" s="75"/>
    </row>
    <row r="47" spans="1:39" ht="15" customHeight="1" x14ac:dyDescent="0.3">
      <c r="A47" s="74"/>
      <c r="L47" s="75"/>
      <c r="X47" s="74"/>
      <c r="AF47" s="75"/>
      <c r="AH47" s="74"/>
      <c r="AM47" s="75"/>
    </row>
    <row r="48" spans="1:39" ht="15" customHeight="1" x14ac:dyDescent="0.3">
      <c r="A48" s="74"/>
      <c r="L48" s="75"/>
      <c r="X48" s="74"/>
      <c r="AF48" s="75"/>
      <c r="AH48" s="74"/>
      <c r="AM48" s="75"/>
    </row>
    <row r="49" spans="1:39" ht="15" customHeight="1" x14ac:dyDescent="0.3">
      <c r="A49" s="98"/>
      <c r="B49" s="99"/>
      <c r="C49" s="99"/>
      <c r="D49" s="99"/>
      <c r="E49" s="99"/>
      <c r="F49" s="99"/>
      <c r="G49" s="99"/>
      <c r="H49" s="99"/>
      <c r="I49" s="99"/>
      <c r="J49" s="99"/>
      <c r="K49" s="99"/>
      <c r="L49" s="101"/>
      <c r="X49" s="74"/>
      <c r="AF49" s="75"/>
      <c r="AH49" s="74"/>
      <c r="AM49" s="75"/>
    </row>
    <row r="50" spans="1:39" ht="15" customHeight="1" x14ac:dyDescent="0.3">
      <c r="X50" s="74"/>
      <c r="AF50" s="75"/>
      <c r="AH50" s="74"/>
      <c r="AM50" s="75"/>
    </row>
    <row r="51" spans="1:39" ht="15" customHeight="1" x14ac:dyDescent="0.3">
      <c r="A51" s="114" t="s">
        <v>135</v>
      </c>
      <c r="X51" s="74"/>
      <c r="AF51" s="75"/>
      <c r="AH51" s="74"/>
      <c r="AM51" s="75"/>
    </row>
    <row r="52" spans="1:39" ht="15" customHeight="1" x14ac:dyDescent="0.3">
      <c r="X52" s="74"/>
      <c r="AF52" s="75"/>
      <c r="AH52" s="74"/>
      <c r="AM52" s="75"/>
    </row>
    <row r="53" spans="1:39" ht="15" customHeight="1" thickBot="1" x14ac:dyDescent="0.35">
      <c r="A53" s="115" t="s">
        <v>136</v>
      </c>
      <c r="B53" s="116" t="s">
        <v>137</v>
      </c>
      <c r="C53" s="62" t="s">
        <v>138</v>
      </c>
      <c r="X53" s="74"/>
      <c r="AF53" s="75"/>
      <c r="AH53" s="74"/>
      <c r="AM53" s="75"/>
    </row>
    <row r="54" spans="1:39" ht="15" customHeight="1" x14ac:dyDescent="0.3">
      <c r="A54" s="117">
        <v>0</v>
      </c>
      <c r="B54" s="161">
        <f>$D$12+$U$23*A54</f>
        <v>5.0000000000000001E-3</v>
      </c>
      <c r="C54" s="95">
        <f>(A59-A54)/5</f>
        <v>1.6040277942336756E-2</v>
      </c>
      <c r="X54" s="74"/>
      <c r="AF54" s="75"/>
      <c r="AH54" s="74"/>
      <c r="AM54" s="75"/>
    </row>
    <row r="55" spans="1:39" ht="15" customHeight="1" x14ac:dyDescent="0.3">
      <c r="A55" s="118">
        <f>A54+$C$54</f>
        <v>1.6040277942336756E-2</v>
      </c>
      <c r="B55" s="83">
        <f t="shared" ref="B55:B65" si="1">$D$12+$U$23*A55</f>
        <v>9.5051471488946382E-3</v>
      </c>
      <c r="X55" s="74"/>
      <c r="AF55" s="75"/>
      <c r="AH55" s="74"/>
      <c r="AM55" s="75"/>
    </row>
    <row r="56" spans="1:39" ht="15" customHeight="1" x14ac:dyDescent="0.3">
      <c r="A56" s="118">
        <f>A55+$C$54</f>
        <v>3.2080555884673512E-2</v>
      </c>
      <c r="B56" s="83">
        <f t="shared" si="1"/>
        <v>1.4010294297789275E-2</v>
      </c>
      <c r="D56" s="67"/>
      <c r="E56" s="67"/>
      <c r="F56" s="67"/>
      <c r="G56" s="67"/>
      <c r="H56" s="67"/>
      <c r="I56" s="67"/>
      <c r="J56" s="67"/>
      <c r="X56" s="74"/>
      <c r="AF56" s="75"/>
      <c r="AH56" s="74"/>
      <c r="AM56" s="75"/>
    </row>
    <row r="57" spans="1:39" ht="15" customHeight="1" x14ac:dyDescent="0.3">
      <c r="A57" s="118">
        <f>A56+$C$54</f>
        <v>4.8120833827010268E-2</v>
      </c>
      <c r="B57" s="83">
        <f t="shared" si="1"/>
        <v>1.8515441446683913E-2</v>
      </c>
      <c r="F57" s="67"/>
      <c r="G57" s="67"/>
      <c r="H57" s="67"/>
      <c r="I57" s="67"/>
      <c r="J57" s="67"/>
      <c r="X57" s="74"/>
      <c r="AF57" s="75"/>
      <c r="AH57" s="74"/>
      <c r="AM57" s="75"/>
    </row>
    <row r="58" spans="1:39" ht="15" customHeight="1" x14ac:dyDescent="0.3">
      <c r="A58" s="118">
        <f>A57+$C$54</f>
        <v>6.4161111769347023E-2</v>
      </c>
      <c r="B58" s="83">
        <f t="shared" si="1"/>
        <v>2.302058859557855E-2</v>
      </c>
      <c r="F58" s="67"/>
      <c r="G58" s="67"/>
      <c r="H58" s="67"/>
      <c r="I58" s="67"/>
      <c r="J58" s="67"/>
      <c r="X58" s="74"/>
      <c r="AF58" s="75"/>
      <c r="AH58" s="74"/>
      <c r="AM58" s="75"/>
    </row>
    <row r="59" spans="1:39" ht="15" customHeight="1" x14ac:dyDescent="0.3">
      <c r="A59" s="117">
        <f>U22</f>
        <v>8.0201389711683779E-2</v>
      </c>
      <c r="B59" s="83">
        <f t="shared" si="1"/>
        <v>2.7525735744473191E-2</v>
      </c>
      <c r="F59" s="67"/>
      <c r="G59" s="67"/>
      <c r="H59" s="67"/>
      <c r="I59" s="67"/>
      <c r="J59" s="67"/>
      <c r="X59" s="74"/>
      <c r="AF59" s="75"/>
      <c r="AH59" s="74"/>
      <c r="AM59" s="75"/>
    </row>
    <row r="60" spans="1:39" ht="15" customHeight="1" x14ac:dyDescent="0.3">
      <c r="A60" s="118">
        <f t="shared" ref="A60:A65" si="2">A59+$C$54</f>
        <v>9.6241667654020535E-2</v>
      </c>
      <c r="B60" s="83">
        <f t="shared" si="1"/>
        <v>3.2030882893367828E-2</v>
      </c>
      <c r="F60" s="67"/>
      <c r="G60" s="67"/>
      <c r="H60" s="67"/>
      <c r="I60" s="67"/>
      <c r="J60" s="67"/>
      <c r="X60" s="74"/>
      <c r="AF60" s="75"/>
      <c r="AH60" s="74"/>
      <c r="AM60" s="75"/>
    </row>
    <row r="61" spans="1:39" ht="15" customHeight="1" x14ac:dyDescent="0.3">
      <c r="A61" s="118">
        <f t="shared" si="2"/>
        <v>0.11228194559635729</v>
      </c>
      <c r="B61" s="83">
        <f t="shared" si="1"/>
        <v>3.6536030042262461E-2</v>
      </c>
      <c r="F61" s="67"/>
      <c r="G61" s="67"/>
      <c r="H61" s="67"/>
      <c r="I61" s="67"/>
      <c r="J61" s="67"/>
      <c r="X61" s="74"/>
      <c r="AF61" s="75"/>
      <c r="AH61" s="74"/>
      <c r="AM61" s="75"/>
    </row>
    <row r="62" spans="1:39" ht="15" customHeight="1" x14ac:dyDescent="0.3">
      <c r="A62" s="118">
        <f t="shared" si="2"/>
        <v>0.12832222353869405</v>
      </c>
      <c r="B62" s="83">
        <f t="shared" si="1"/>
        <v>4.1041177191157095E-2</v>
      </c>
      <c r="F62" s="67"/>
      <c r="G62" s="67"/>
      <c r="H62" s="67"/>
      <c r="I62" s="67"/>
      <c r="J62" s="67"/>
      <c r="X62" s="74"/>
      <c r="AF62" s="75"/>
      <c r="AH62" s="74"/>
      <c r="AM62" s="75"/>
    </row>
    <row r="63" spans="1:39" ht="15" customHeight="1" x14ac:dyDescent="0.3">
      <c r="A63" s="118">
        <f t="shared" si="2"/>
        <v>0.1443625014810308</v>
      </c>
      <c r="B63" s="83">
        <f t="shared" si="1"/>
        <v>4.5546324340051736E-2</v>
      </c>
      <c r="F63" s="67"/>
      <c r="G63" s="67"/>
      <c r="H63" s="67"/>
      <c r="I63" s="67"/>
      <c r="J63" s="67"/>
      <c r="X63" s="74"/>
      <c r="AF63" s="75"/>
      <c r="AH63" s="74"/>
      <c r="AM63" s="75"/>
    </row>
    <row r="64" spans="1:39" ht="15" customHeight="1" x14ac:dyDescent="0.3">
      <c r="A64" s="118">
        <f t="shared" si="2"/>
        <v>0.16040277942336756</v>
      </c>
      <c r="B64" s="83">
        <f t="shared" si="1"/>
        <v>5.0051471488946377E-2</v>
      </c>
      <c r="F64" s="67"/>
      <c r="G64" s="67"/>
      <c r="H64" s="67"/>
      <c r="I64" s="67"/>
      <c r="J64" s="67"/>
      <c r="X64" s="74"/>
      <c r="AF64" s="75"/>
      <c r="AH64" s="74"/>
      <c r="AM64" s="75"/>
    </row>
    <row r="65" spans="1:39" ht="15" customHeight="1" x14ac:dyDescent="0.3">
      <c r="A65" s="119">
        <f t="shared" si="2"/>
        <v>0.17644305736570431</v>
      </c>
      <c r="B65" s="124">
        <f t="shared" si="1"/>
        <v>5.455661863784101E-2</v>
      </c>
      <c r="E65" s="67"/>
      <c r="F65" s="67"/>
      <c r="G65" s="67"/>
      <c r="H65" s="67"/>
      <c r="I65" s="67"/>
      <c r="J65" s="67"/>
      <c r="X65" s="74"/>
      <c r="AF65" s="75"/>
      <c r="AH65" s="74"/>
      <c r="AM65" s="75"/>
    </row>
    <row r="66" spans="1:39" ht="15" customHeight="1" x14ac:dyDescent="0.3">
      <c r="A66"/>
      <c r="B66"/>
      <c r="D66" s="67"/>
      <c r="E66" s="67"/>
      <c r="F66" s="67"/>
      <c r="G66" s="67"/>
      <c r="H66" s="67"/>
      <c r="I66" s="67"/>
      <c r="J66" s="67"/>
      <c r="X66" s="74"/>
      <c r="AF66" s="75"/>
      <c r="AH66" s="74"/>
      <c r="AM66" s="75"/>
    </row>
    <row r="67" spans="1:39" ht="15" customHeight="1" thickBot="1" x14ac:dyDescent="0.35">
      <c r="A67" s="114" t="s">
        <v>139</v>
      </c>
      <c r="K67" s="94"/>
      <c r="X67" s="74"/>
      <c r="AF67" s="75"/>
      <c r="AH67" s="74"/>
      <c r="AM67" s="75"/>
    </row>
    <row r="68" spans="1:39" ht="15" customHeight="1" thickBot="1" x14ac:dyDescent="0.4">
      <c r="A68" s="64"/>
      <c r="B68" s="64"/>
      <c r="C68" s="120" t="s">
        <v>143</v>
      </c>
      <c r="D68" s="121">
        <f>C4</f>
        <v>0.10921243</v>
      </c>
      <c r="E68" s="121">
        <f>C5</f>
        <v>8.6824269999999995E-2</v>
      </c>
      <c r="F68" s="121">
        <f>C6</f>
        <v>8.4169496999999996E-2</v>
      </c>
      <c r="G68" s="121">
        <f>C7</f>
        <v>7.7499019000000002E-2</v>
      </c>
      <c r="H68" s="121">
        <f>C8</f>
        <v>8.9148144999999998E-2</v>
      </c>
      <c r="I68" s="122">
        <f>C9</f>
        <v>0.103477888</v>
      </c>
      <c r="J68" s="123" t="s">
        <v>138</v>
      </c>
      <c r="X68" s="74"/>
      <c r="AF68" s="75"/>
      <c r="AH68" s="74"/>
      <c r="AM68" s="75"/>
    </row>
    <row r="69" spans="1:39" ht="15" customHeight="1" thickBot="1" x14ac:dyDescent="0.4">
      <c r="C69" s="120" t="s">
        <v>144</v>
      </c>
      <c r="D69" s="121">
        <f>D4</f>
        <v>2.9919850000000001E-2</v>
      </c>
      <c r="E69" s="121">
        <f>D5</f>
        <v>2.8465290000000001E-2</v>
      </c>
      <c r="F69" s="121">
        <f>D6</f>
        <v>1.5407334999999999E-2</v>
      </c>
      <c r="G69" s="121">
        <f>D7</f>
        <v>1.1027741000000001E-2</v>
      </c>
      <c r="H69" s="121">
        <f>D8</f>
        <v>2.9615589999999999E-3</v>
      </c>
      <c r="I69" s="122">
        <f>D9</f>
        <v>-1.1802799999999999E-3</v>
      </c>
      <c r="J69" s="124">
        <f>(C84-C71)/13</f>
        <v>2.3923176923076922E-3</v>
      </c>
      <c r="K69" s="91"/>
      <c r="L69" s="91"/>
      <c r="M69" s="110" t="s">
        <v>129</v>
      </c>
      <c r="N69" s="91"/>
      <c r="O69" s="91"/>
      <c r="X69" s="74"/>
      <c r="AF69" s="75"/>
      <c r="AH69" s="74"/>
      <c r="AM69" s="75"/>
    </row>
    <row r="70" spans="1:39" ht="34.5" customHeight="1" thickBot="1" x14ac:dyDescent="0.4">
      <c r="A70" s="125" t="s">
        <v>136</v>
      </c>
      <c r="B70" s="126" t="s">
        <v>137</v>
      </c>
      <c r="C70" s="127" t="s">
        <v>140</v>
      </c>
      <c r="D70" s="128" t="str">
        <f>B4</f>
        <v>AAPL</v>
      </c>
      <c r="E70" s="129" t="str">
        <f>B5</f>
        <v>AMZN</v>
      </c>
      <c r="F70" s="130" t="str">
        <f>B6</f>
        <v>SBUX</v>
      </c>
      <c r="G70" s="128" t="str">
        <f>B7</f>
        <v>HD</v>
      </c>
      <c r="H70" s="129" t="str">
        <f>B8</f>
        <v>JMP</v>
      </c>
      <c r="I70" s="130" t="str">
        <f>B9</f>
        <v>BAC</v>
      </c>
      <c r="J70" s="131" t="s">
        <v>141</v>
      </c>
      <c r="K70" s="132" t="s">
        <v>130</v>
      </c>
      <c r="L70" s="132" t="s">
        <v>131</v>
      </c>
      <c r="M70" s="132" t="s">
        <v>132</v>
      </c>
      <c r="N70" s="132" t="s">
        <v>133</v>
      </c>
      <c r="O70" s="133" t="s">
        <v>134</v>
      </c>
      <c r="X70" s="74"/>
      <c r="AF70" s="75"/>
      <c r="AH70" s="74"/>
      <c r="AM70" s="75"/>
    </row>
    <row r="71" spans="1:39" ht="15" customHeight="1" thickBot="1" x14ac:dyDescent="0.35">
      <c r="A71" s="104" cm="1">
        <f t="array" ref="A71">SQRT(MMULT(MMULT((D71:I71),$B$15:$G$20),TRANSPOSE(D71:I71)))</f>
        <v>0.10347954459707459</v>
      </c>
      <c r="B71" s="102">
        <f>SUMPRODUCT(D71:I71,$D$69:$I$69)</f>
        <v>-1.1803233081509996E-3</v>
      </c>
      <c r="C71" s="134">
        <f>I69</f>
        <v>-1.1802799999999999E-3</v>
      </c>
      <c r="D71" s="135">
        <v>-9.9999999999926537E-7</v>
      </c>
      <c r="E71" s="135">
        <v>0</v>
      </c>
      <c r="F71" s="135">
        <v>0</v>
      </c>
      <c r="G71" s="135">
        <v>-9.999999999871223E-7</v>
      </c>
      <c r="H71" s="135">
        <v>0</v>
      </c>
      <c r="I71" s="135">
        <v>1.0000019999999998</v>
      </c>
      <c r="J71" s="136">
        <f t="shared" ref="J71:J84" si="3">SUM(D71:I71)</f>
        <v>0.99999999999999989</v>
      </c>
      <c r="K71" s="137"/>
      <c r="L71" s="137"/>
      <c r="M71" s="137"/>
      <c r="N71" s="137"/>
      <c r="O71" s="137"/>
      <c r="X71" s="74"/>
      <c r="AF71" s="75"/>
      <c r="AH71" s="74"/>
      <c r="AM71" s="75"/>
    </row>
    <row r="72" spans="1:39" ht="15" customHeight="1" thickBot="1" x14ac:dyDescent="0.35">
      <c r="A72" s="104" cm="1">
        <f t="array" ref="A72">SQRT(MMULT(MMULT((D72:I72),$B$15:$G$20),TRANSPOSE(D72:I72)))</f>
        <v>9.4085276245564647E-2</v>
      </c>
      <c r="B72" s="102">
        <f t="shared" ref="B72:B84" si="4">SUMPRODUCT(D72:I72,$D$69:$I$69)</f>
        <v>1.2120376928558781E-3</v>
      </c>
      <c r="C72" s="138">
        <f t="shared" ref="C72:C83" si="5">C71+J$69</f>
        <v>1.2120376923076923E-3</v>
      </c>
      <c r="D72" s="135">
        <v>-9.9999999999926537E-7</v>
      </c>
      <c r="E72" s="135">
        <v>-9.9999999999926537E-7</v>
      </c>
      <c r="F72" s="135">
        <v>0</v>
      </c>
      <c r="G72" s="135">
        <v>9.5539888312967988E-2</v>
      </c>
      <c r="H72" s="135">
        <v>0.29600993078038779</v>
      </c>
      <c r="I72" s="135">
        <v>0.6084521809066441</v>
      </c>
      <c r="J72" s="138">
        <f t="shared" si="3"/>
        <v>0.99999999999999989</v>
      </c>
      <c r="K72" s="137"/>
      <c r="L72" s="137"/>
      <c r="M72" s="137"/>
      <c r="N72" s="137"/>
      <c r="O72" s="137"/>
      <c r="X72" s="74"/>
      <c r="AF72" s="75"/>
      <c r="AH72" s="74"/>
      <c r="AM72" s="75"/>
    </row>
    <row r="73" spans="1:39" ht="15" customHeight="1" thickBot="1" x14ac:dyDescent="0.35">
      <c r="A73" s="104" cm="1">
        <f t="array" ref="A73">SQRT(MMULT(MMULT((D73:I73),$B$15:$G$20),TRANSPOSE(D73:I73)))</f>
        <v>8.5560205062267719E-2</v>
      </c>
      <c r="B73" s="102">
        <f t="shared" si="4"/>
        <v>3.6043553846134436E-3</v>
      </c>
      <c r="C73" s="138">
        <f t="shared" si="5"/>
        <v>3.6043553846153847E-3</v>
      </c>
      <c r="D73" s="135">
        <v>-9.9999999999753064E-7</v>
      </c>
      <c r="E73" s="135">
        <v>0</v>
      </c>
      <c r="F73" s="135">
        <v>0</v>
      </c>
      <c r="G73" s="135">
        <v>0.2115049463901596</v>
      </c>
      <c r="H73" s="135">
        <v>0.5317950933410257</v>
      </c>
      <c r="I73" s="135">
        <v>0.2567009602688145</v>
      </c>
      <c r="J73" s="138">
        <f t="shared" si="3"/>
        <v>0.99999999999999978</v>
      </c>
      <c r="K73" s="137"/>
      <c r="L73" s="137"/>
      <c r="M73" s="137"/>
      <c r="N73" s="137"/>
      <c r="O73" s="137"/>
      <c r="X73" s="74"/>
      <c r="AF73" s="75"/>
      <c r="AH73" s="74"/>
      <c r="AM73" s="75"/>
    </row>
    <row r="74" spans="1:39" ht="15" customHeight="1" thickBot="1" x14ac:dyDescent="0.35">
      <c r="A74" s="104" cm="1">
        <f t="array" ref="A74">SQRT(MMULT(MMULT((D74:I74),$B$15:$G$20),TRANSPOSE(D74:I74)))</f>
        <v>7.8281553275134794E-2</v>
      </c>
      <c r="B74" s="102">
        <f t="shared" si="4"/>
        <v>5.9976729620204831E-3</v>
      </c>
      <c r="C74" s="138">
        <f t="shared" si="5"/>
        <v>5.9966730769230765E-3</v>
      </c>
      <c r="D74" s="135">
        <v>-9.9999999999926537E-7</v>
      </c>
      <c r="E74" s="135">
        <v>0</v>
      </c>
      <c r="F74" s="135">
        <v>0</v>
      </c>
      <c r="G74" s="135">
        <v>0.37640335399727937</v>
      </c>
      <c r="H74" s="135">
        <v>0.62359864600272052</v>
      </c>
      <c r="I74" s="135">
        <v>0</v>
      </c>
      <c r="J74" s="138">
        <f t="shared" si="3"/>
        <v>1.0000009999999999</v>
      </c>
      <c r="K74" s="137"/>
      <c r="L74" s="137"/>
      <c r="M74" s="137"/>
      <c r="N74" s="137"/>
      <c r="O74" s="137"/>
      <c r="X74" s="74"/>
      <c r="AF74" s="75"/>
      <c r="AH74" s="74"/>
      <c r="AM74" s="75"/>
    </row>
    <row r="75" spans="1:39" ht="15" customHeight="1" thickBot="1" x14ac:dyDescent="0.35">
      <c r="A75" s="104" cm="1">
        <f t="array" ref="A75">SQRT(MMULT(MMULT((D75:I75),$B$15:$G$20),TRANSPOSE(D75:I75)))</f>
        <v>7.3723620280937624E-2</v>
      </c>
      <c r="B75" s="102">
        <f t="shared" si="4"/>
        <v>8.3889906659097083E-3</v>
      </c>
      <c r="C75" s="138">
        <f t="shared" si="5"/>
        <v>8.3889907692307683E-3</v>
      </c>
      <c r="D75" s="135">
        <v>0</v>
      </c>
      <c r="E75" s="135">
        <v>0</v>
      </c>
      <c r="F75" s="135">
        <v>0.13229133298235096</v>
      </c>
      <c r="G75" s="135">
        <v>0.46874263051217491</v>
      </c>
      <c r="H75" s="135">
        <v>0.39896603650547408</v>
      </c>
      <c r="I75" s="135">
        <v>0</v>
      </c>
      <c r="J75" s="138">
        <f t="shared" si="3"/>
        <v>1</v>
      </c>
      <c r="K75" s="137"/>
      <c r="L75" s="137"/>
      <c r="M75" s="137"/>
      <c r="N75" s="137"/>
      <c r="O75" s="137"/>
      <c r="X75" s="74"/>
      <c r="AF75" s="75"/>
      <c r="AH75" s="74"/>
      <c r="AM75" s="75"/>
    </row>
    <row r="76" spans="1:39" ht="15" customHeight="1" thickBot="1" x14ac:dyDescent="0.35">
      <c r="A76" s="104" cm="1">
        <f t="array" ref="A76">SQRT(MMULT(MMULT((D76:I76),$B$15:$G$20),TRANSPOSE(D76:I76)))</f>
        <v>7.0816088022040577E-2</v>
      </c>
      <c r="B76" s="102">
        <f t="shared" si="4"/>
        <v>1.0782308320125347E-2</v>
      </c>
      <c r="C76" s="138">
        <f t="shared" si="5"/>
        <v>1.078130846153846E-2</v>
      </c>
      <c r="D76" s="135">
        <v>0</v>
      </c>
      <c r="E76" s="135">
        <v>5.8484991193796014E-2</v>
      </c>
      <c r="F76" s="135">
        <v>0.21708328350794545</v>
      </c>
      <c r="G76" s="135">
        <v>0.44970358414154588</v>
      </c>
      <c r="H76" s="135">
        <v>0.27472914115671238</v>
      </c>
      <c r="I76" s="135">
        <v>0</v>
      </c>
      <c r="J76" s="138">
        <f t="shared" si="3"/>
        <v>1.0000009999999997</v>
      </c>
      <c r="K76" s="137"/>
      <c r="L76" s="137"/>
      <c r="M76" s="137"/>
      <c r="N76" s="137"/>
      <c r="O76" s="137"/>
      <c r="X76" s="74"/>
      <c r="AF76" s="75"/>
      <c r="AH76" s="74"/>
      <c r="AM76" s="75"/>
    </row>
    <row r="77" spans="1:39" ht="15" customHeight="1" thickBot="1" x14ac:dyDescent="0.35">
      <c r="A77" s="104" cm="1">
        <f t="array" ref="A77">SQRT(MMULT(MMULT((D77:I77),$B$15:$G$20),TRANSPOSE(D77:I77)))</f>
        <v>6.8686220380620583E-2</v>
      </c>
      <c r="B77" s="102">
        <f t="shared" si="4"/>
        <v>1.3173626044200963E-2</v>
      </c>
      <c r="C77" s="138">
        <f t="shared" si="5"/>
        <v>1.3173626153846152E-2</v>
      </c>
      <c r="D77" s="135">
        <v>0</v>
      </c>
      <c r="E77" s="135">
        <v>0.14309414874667672</v>
      </c>
      <c r="F77" s="135">
        <v>0.27099834648430554</v>
      </c>
      <c r="G77" s="135">
        <v>0.39545905220322053</v>
      </c>
      <c r="H77" s="135">
        <v>0.19044945256579712</v>
      </c>
      <c r="I77" s="135">
        <v>0</v>
      </c>
      <c r="J77" s="138">
        <f t="shared" si="3"/>
        <v>1.0000009999999999</v>
      </c>
      <c r="K77" s="137"/>
      <c r="L77" s="137"/>
      <c r="M77" s="137"/>
      <c r="N77" s="137"/>
      <c r="O77" s="137"/>
      <c r="X77" s="74"/>
      <c r="AF77" s="75"/>
      <c r="AH77" s="74"/>
      <c r="AM77" s="75"/>
    </row>
    <row r="78" spans="1:39" ht="15" customHeight="1" thickBot="1" x14ac:dyDescent="0.35">
      <c r="A78" s="104" cm="1">
        <f t="array" ref="A78">SQRT(MMULT(MMULT((D78:I78),$B$15:$G$20),TRANSPOSE(D78:I78)))</f>
        <v>6.7331676048379044E-2</v>
      </c>
      <c r="B78" s="102">
        <f t="shared" si="4"/>
        <v>1.5566943759556535E-2</v>
      </c>
      <c r="C78" s="138">
        <f t="shared" si="5"/>
        <v>1.5565943846153844E-2</v>
      </c>
      <c r="D78" s="135">
        <v>0</v>
      </c>
      <c r="E78" s="135">
        <v>0.22777433510994272</v>
      </c>
      <c r="F78" s="135">
        <v>0.32495839172718127</v>
      </c>
      <c r="G78" s="135">
        <v>0.34116884982907048</v>
      </c>
      <c r="H78" s="135">
        <v>0.10609842333380533</v>
      </c>
      <c r="I78" s="135">
        <v>0</v>
      </c>
      <c r="J78" s="138">
        <f t="shared" si="3"/>
        <v>0.99999999999999989</v>
      </c>
      <c r="K78" s="137"/>
      <c r="L78" s="137"/>
      <c r="M78" s="137"/>
      <c r="N78" s="137"/>
      <c r="O78" s="137"/>
      <c r="X78" s="74"/>
      <c r="AF78" s="75"/>
      <c r="AH78" s="74"/>
      <c r="AM78" s="75"/>
    </row>
    <row r="79" spans="1:39" ht="15" customHeight="1" thickBot="1" x14ac:dyDescent="0.35">
      <c r="A79" s="104" cm="1">
        <f t="array" ref="A79">SQRT(MMULT(MMULT((D79:I79),$B$15:$G$20),TRANSPOSE(D79:I79)))</f>
        <v>6.6802096362937421E-2</v>
      </c>
      <c r="B79" s="102">
        <f t="shared" si="4"/>
        <v>1.7958261462638712E-2</v>
      </c>
      <c r="C79" s="138">
        <f t="shared" si="5"/>
        <v>1.7958261538461535E-2</v>
      </c>
      <c r="D79" s="135">
        <v>0</v>
      </c>
      <c r="E79" s="135">
        <v>0.31238338538858529</v>
      </c>
      <c r="F79" s="135">
        <v>0.37887353311167055</v>
      </c>
      <c r="G79" s="135">
        <v>0.28692453348839236</v>
      </c>
      <c r="H79" s="135">
        <v>2.1818548011351777E-2</v>
      </c>
      <c r="I79" s="135">
        <v>0</v>
      </c>
      <c r="J79" s="138">
        <f t="shared" si="3"/>
        <v>1</v>
      </c>
      <c r="K79" s="137"/>
      <c r="L79" s="137"/>
      <c r="M79" s="137"/>
      <c r="N79" s="137"/>
      <c r="O79" s="137"/>
      <c r="X79" s="74"/>
      <c r="AF79" s="75"/>
      <c r="AH79" s="74"/>
      <c r="AM79" s="75"/>
    </row>
    <row r="80" spans="1:39" ht="15" customHeight="1" thickBot="1" x14ac:dyDescent="0.35">
      <c r="A80" s="104" cm="1">
        <f t="array" ref="A80">SQRT(MMULT(MMULT((D80:I80),$B$15:$G$20),TRANSPOSE(D80:I80)))</f>
        <v>6.7268465842943909E-2</v>
      </c>
      <c r="B80" s="102">
        <f t="shared" si="4"/>
        <v>2.0351579198033393E-2</v>
      </c>
      <c r="C80" s="138">
        <f t="shared" si="5"/>
        <v>2.0350579230769227E-2</v>
      </c>
      <c r="D80" s="135">
        <v>0</v>
      </c>
      <c r="E80" s="135">
        <v>0.43213320456708565</v>
      </c>
      <c r="F80" s="135">
        <v>0.40836987831927196</v>
      </c>
      <c r="G80" s="135">
        <v>0.15949691711364222</v>
      </c>
      <c r="H80" s="135">
        <v>0</v>
      </c>
      <c r="I80" s="135">
        <v>0</v>
      </c>
      <c r="J80" s="138">
        <f t="shared" si="3"/>
        <v>0.99999999999999978</v>
      </c>
      <c r="K80" s="137"/>
      <c r="L80" s="137"/>
      <c r="M80" s="137"/>
      <c r="N80" s="137"/>
      <c r="O80" s="137"/>
      <c r="X80" s="74"/>
      <c r="AF80" s="75"/>
      <c r="AH80" s="74"/>
      <c r="AM80" s="75"/>
    </row>
    <row r="81" spans="1:39" ht="15" customHeight="1" thickBot="1" x14ac:dyDescent="0.35">
      <c r="A81" s="104" cm="1">
        <f t="array" ref="A81">SQRT(MMULT(MMULT((D81:I81),$B$15:$G$20),TRANSPOSE(D81:I81)))</f>
        <v>6.9065145957839413E-2</v>
      </c>
      <c r="B81" s="102">
        <f t="shared" si="4"/>
        <v>2.274289694173014E-2</v>
      </c>
      <c r="C81" s="138">
        <f t="shared" si="5"/>
        <v>2.2742896923076919E-2</v>
      </c>
      <c r="D81" s="135">
        <v>1.8425141696721804E-2</v>
      </c>
      <c r="E81" s="135">
        <v>0.54517358857757081</v>
      </c>
      <c r="F81" s="135">
        <v>0.42482819003953215</v>
      </c>
      <c r="G81" s="135">
        <v>1.1573079686175523E-2</v>
      </c>
      <c r="H81" s="135">
        <v>0</v>
      </c>
      <c r="I81" s="135">
        <v>0</v>
      </c>
      <c r="J81" s="138">
        <f t="shared" si="3"/>
        <v>1.0000000000000002</v>
      </c>
      <c r="K81" s="137"/>
      <c r="L81" s="137"/>
      <c r="M81" s="137"/>
      <c r="N81" s="137"/>
      <c r="O81" s="137"/>
      <c r="X81" s="74"/>
      <c r="AF81" s="75"/>
      <c r="AH81" s="74"/>
      <c r="AM81" s="75"/>
    </row>
    <row r="82" spans="1:39" ht="15" customHeight="1" thickBot="1" x14ac:dyDescent="0.35">
      <c r="A82" s="104" cm="1">
        <f t="array" ref="A82">SQRT(MMULT(MMULT((D82:I82),$B$15:$G$20),TRANSPOSE(D82:I82)))</f>
        <v>7.3037836406852213E-2</v>
      </c>
      <c r="B82" s="102">
        <f t="shared" si="4"/>
        <v>2.5135214661534545E-2</v>
      </c>
      <c r="C82" s="138">
        <f t="shared" si="5"/>
        <v>2.5135214615384611E-2</v>
      </c>
      <c r="D82" s="135">
        <v>0.11434328513130013</v>
      </c>
      <c r="E82" s="135">
        <v>0.61789698470528331</v>
      </c>
      <c r="F82" s="135">
        <v>0.26775973016341637</v>
      </c>
      <c r="G82" s="135">
        <v>0</v>
      </c>
      <c r="H82" s="135">
        <v>0</v>
      </c>
      <c r="I82" s="135">
        <v>0</v>
      </c>
      <c r="J82" s="138">
        <f t="shared" si="3"/>
        <v>0.99999999999999978</v>
      </c>
      <c r="K82" s="137"/>
      <c r="L82" s="137"/>
      <c r="M82" s="137"/>
      <c r="N82" s="137"/>
      <c r="O82" s="137"/>
      <c r="X82" s="74"/>
      <c r="AF82" s="75"/>
      <c r="AH82" s="74"/>
      <c r="AM82" s="75"/>
    </row>
    <row r="83" spans="1:39" ht="15" customHeight="1" thickBot="1" x14ac:dyDescent="0.35">
      <c r="A83" s="104" cm="1">
        <f t="array" ref="A83">SQRT(MMULT(MMULT((D83:I83),$B$15:$G$20),TRANSPOSE(D83:I83)))</f>
        <v>8.0207786620794641E-2</v>
      </c>
      <c r="B83" s="102">
        <f t="shared" si="4"/>
        <v>2.7527532376337184E-2</v>
      </c>
      <c r="C83" s="138">
        <f t="shared" si="5"/>
        <v>2.7527532307692303E-2</v>
      </c>
      <c r="D83" s="135">
        <v>0.21436317976822677</v>
      </c>
      <c r="E83" s="135">
        <v>0.68994329621315853</v>
      </c>
      <c r="F83" s="135">
        <v>9.5693524018614667E-2</v>
      </c>
      <c r="G83" s="135">
        <v>0</v>
      </c>
      <c r="H83" s="135">
        <v>0</v>
      </c>
      <c r="I83" s="135">
        <v>0</v>
      </c>
      <c r="J83" s="138">
        <f t="shared" si="3"/>
        <v>0.99999999999999989</v>
      </c>
      <c r="K83" s="137"/>
      <c r="L83" s="137"/>
      <c r="M83" s="137"/>
      <c r="N83" s="137"/>
      <c r="O83" s="137"/>
      <c r="X83" s="74"/>
      <c r="AF83" s="75"/>
      <c r="AH83" s="74"/>
      <c r="AM83" s="75"/>
    </row>
    <row r="84" spans="1:39" ht="15" customHeight="1" thickBot="1" x14ac:dyDescent="0.35">
      <c r="A84" s="104" cm="1">
        <f t="array" ref="A84">SQRT(MMULT(MMULT((D84:I84),$B$15:$G$20),TRANSPOSE(D84:I84)))</f>
        <v>0.10921080532621302</v>
      </c>
      <c r="B84" s="102">
        <f t="shared" si="4"/>
        <v>2.9919850000000001E-2</v>
      </c>
      <c r="C84" s="139">
        <f>D69</f>
        <v>2.9919850000000001E-2</v>
      </c>
      <c r="D84" s="162">
        <v>1</v>
      </c>
      <c r="E84" s="162">
        <v>0</v>
      </c>
      <c r="F84" s="163">
        <v>0</v>
      </c>
      <c r="G84" s="163">
        <v>0</v>
      </c>
      <c r="H84" s="163">
        <v>0</v>
      </c>
      <c r="I84" s="162">
        <v>0</v>
      </c>
      <c r="J84" s="140">
        <f t="shared" si="3"/>
        <v>1</v>
      </c>
      <c r="K84" s="137"/>
      <c r="L84" s="137"/>
      <c r="M84" s="137"/>
      <c r="N84" s="137"/>
      <c r="O84" s="137"/>
      <c r="X84" s="74"/>
      <c r="AF84" s="75"/>
      <c r="AH84" s="74"/>
      <c r="AM84" s="75"/>
    </row>
    <row r="85" spans="1:39" ht="15" customHeight="1" thickBot="1" x14ac:dyDescent="0.35">
      <c r="X85" s="74"/>
      <c r="AF85" s="75"/>
      <c r="AH85" s="74"/>
      <c r="AM85" s="75"/>
    </row>
    <row r="86" spans="1:39" ht="15" customHeight="1" thickBot="1" x14ac:dyDescent="0.35">
      <c r="A86" s="141"/>
      <c r="X86" s="74"/>
      <c r="AF86" s="75"/>
      <c r="AH86" s="74"/>
      <c r="AM86" s="75"/>
    </row>
    <row r="87" spans="1:39" ht="15" customHeight="1" x14ac:dyDescent="0.3">
      <c r="X87" s="74"/>
      <c r="AF87" s="75"/>
      <c r="AH87" s="74"/>
      <c r="AM87" s="75"/>
    </row>
    <row r="88" spans="1:39" ht="15" customHeight="1" x14ac:dyDescent="0.3">
      <c r="B88" s="64" t="s">
        <v>142</v>
      </c>
      <c r="X88" s="74"/>
      <c r="AF88" s="75"/>
      <c r="AH88" s="74"/>
      <c r="AM88" s="75"/>
    </row>
    <row r="89" spans="1:39" ht="15" customHeight="1" x14ac:dyDescent="0.3">
      <c r="X89" s="74"/>
      <c r="AF89" s="75"/>
      <c r="AH89" s="74"/>
      <c r="AM89" s="75"/>
    </row>
    <row r="90" spans="1:39" ht="15" customHeight="1" x14ac:dyDescent="0.3">
      <c r="B90" s="72"/>
      <c r="X90" s="74"/>
      <c r="AF90" s="75"/>
      <c r="AH90" s="74"/>
      <c r="AM90" s="75"/>
    </row>
    <row r="91" spans="1:39" ht="15" customHeight="1" x14ac:dyDescent="0.3">
      <c r="B91" s="81"/>
      <c r="X91" s="74"/>
      <c r="AF91" s="75"/>
      <c r="AH91" s="74"/>
      <c r="AM91" s="75"/>
    </row>
    <row r="92" spans="1:39" ht="15" customHeight="1" x14ac:dyDescent="0.3">
      <c r="B92" s="81"/>
      <c r="X92" s="74"/>
      <c r="AF92" s="75"/>
      <c r="AH92" s="74"/>
      <c r="AM92" s="75"/>
    </row>
    <row r="93" spans="1:39" ht="15" customHeight="1" x14ac:dyDescent="0.3">
      <c r="B93" s="81"/>
      <c r="X93" s="74"/>
      <c r="AF93" s="75"/>
      <c r="AH93" s="74"/>
      <c r="AM93" s="75"/>
    </row>
    <row r="94" spans="1:39" ht="15" customHeight="1" x14ac:dyDescent="0.3">
      <c r="B94" s="81"/>
      <c r="X94" s="74"/>
      <c r="AF94" s="75"/>
      <c r="AH94" s="74"/>
      <c r="AM94" s="75"/>
    </row>
    <row r="95" spans="1:39" ht="15" customHeight="1" x14ac:dyDescent="0.3">
      <c r="B95" s="86"/>
      <c r="X95" s="74"/>
      <c r="AF95" s="75"/>
      <c r="AH95" s="74"/>
      <c r="AM95" s="75"/>
    </row>
    <row r="96" spans="1:39" ht="15" customHeight="1" x14ac:dyDescent="0.3">
      <c r="B96" s="67"/>
      <c r="X96" s="74"/>
      <c r="AF96" s="75"/>
      <c r="AH96" s="74"/>
      <c r="AM96" s="75"/>
    </row>
    <row r="97" spans="1:39" ht="15" customHeight="1" x14ac:dyDescent="0.3">
      <c r="X97" s="74"/>
      <c r="AF97" s="75"/>
      <c r="AH97" s="74"/>
      <c r="AM97" s="75"/>
    </row>
    <row r="98" spans="1:39" ht="15" customHeight="1" x14ac:dyDescent="0.3">
      <c r="X98" s="74"/>
      <c r="AF98" s="75"/>
      <c r="AH98" s="74"/>
      <c r="AM98" s="75"/>
    </row>
    <row r="99" spans="1:39" ht="15" customHeight="1" x14ac:dyDescent="0.3">
      <c r="X99" s="74"/>
      <c r="AF99" s="75"/>
      <c r="AH99" s="74"/>
      <c r="AM99" s="75"/>
    </row>
    <row r="100" spans="1:39" ht="15" customHeight="1" x14ac:dyDescent="0.3">
      <c r="X100" s="74"/>
      <c r="AF100" s="75"/>
      <c r="AH100" s="74"/>
      <c r="AM100" s="75"/>
    </row>
    <row r="101" spans="1:39" ht="15" customHeight="1" x14ac:dyDescent="0.3">
      <c r="X101" s="74"/>
      <c r="AF101" s="75"/>
      <c r="AH101" s="74"/>
      <c r="AM101" s="75"/>
    </row>
    <row r="102" spans="1:39" ht="15" customHeight="1" x14ac:dyDescent="0.3">
      <c r="X102" s="74"/>
      <c r="AF102" s="75"/>
      <c r="AH102" s="74"/>
      <c r="AM102" s="75"/>
    </row>
    <row r="103" spans="1:39" ht="15" customHeight="1" x14ac:dyDescent="0.3">
      <c r="X103" s="74"/>
      <c r="AF103" s="75"/>
      <c r="AH103" s="74"/>
      <c r="AM103" s="75"/>
    </row>
    <row r="104" spans="1:39" ht="15" customHeight="1" x14ac:dyDescent="0.3">
      <c r="X104" s="74"/>
      <c r="AF104" s="75"/>
      <c r="AH104" s="74"/>
      <c r="AM104" s="75"/>
    </row>
    <row r="105" spans="1:39" s="99" customFormat="1" ht="15" customHeight="1" x14ac:dyDescent="0.3">
      <c r="X105" s="98"/>
      <c r="AF105" s="101"/>
      <c r="AH105" s="98"/>
      <c r="AM105" s="101"/>
    </row>
    <row r="106" spans="1:39" ht="15" customHeight="1" x14ac:dyDescent="0.3">
      <c r="A106" s="168" t="str">
        <f>A67</f>
        <v>Efficient portfolios</v>
      </c>
      <c r="X106" s="74"/>
      <c r="AF106" s="75"/>
      <c r="AH106" s="74"/>
      <c r="AM106" s="75"/>
    </row>
    <row r="107" spans="1:39" ht="15" customHeight="1" x14ac:dyDescent="0.3">
      <c r="A107" s="167" t="str">
        <f>A70</f>
        <v>Sp</v>
      </c>
      <c r="B107" s="167" t="str">
        <f>B70</f>
        <v>Rp</v>
      </c>
      <c r="H107" s="212" t="str">
        <f>O1</f>
        <v>Solver I (min(Sp) when Rp is given)</v>
      </c>
      <c r="I107" s="212"/>
      <c r="J107" s="212"/>
      <c r="X107" s="74"/>
      <c r="AF107" s="75"/>
      <c r="AH107" s="74"/>
      <c r="AM107" s="75"/>
    </row>
    <row r="108" spans="1:39" ht="15" customHeight="1" x14ac:dyDescent="0.3">
      <c r="X108" s="74"/>
      <c r="AF108" s="75"/>
      <c r="AH108" s="74"/>
      <c r="AM108" s="75"/>
    </row>
    <row r="109" spans="1:39" ht="15" customHeight="1" x14ac:dyDescent="0.3">
      <c r="X109" s="74"/>
      <c r="AF109" s="75"/>
      <c r="AH109" s="74"/>
      <c r="AM109" s="75"/>
    </row>
    <row r="110" spans="1:39" ht="15" customHeight="1" x14ac:dyDescent="0.3">
      <c r="X110" s="74"/>
      <c r="AF110" s="75"/>
      <c r="AH110" s="74"/>
      <c r="AM110" s="75"/>
    </row>
    <row r="111" spans="1:39" ht="15" customHeight="1" x14ac:dyDescent="0.3">
      <c r="X111" s="74"/>
      <c r="AF111" s="75"/>
      <c r="AH111" s="74"/>
      <c r="AM111" s="75"/>
    </row>
    <row r="112" spans="1:39" ht="15" customHeight="1" x14ac:dyDescent="0.3">
      <c r="X112" s="74"/>
      <c r="AF112" s="75"/>
      <c r="AH112" s="74"/>
      <c r="AM112" s="75"/>
    </row>
    <row r="113" spans="24:39" ht="15" customHeight="1" x14ac:dyDescent="0.3">
      <c r="X113" s="74"/>
      <c r="AF113" s="75"/>
      <c r="AH113" s="74"/>
      <c r="AM113" s="75"/>
    </row>
    <row r="114" spans="24:39" ht="15" customHeight="1" x14ac:dyDescent="0.3">
      <c r="X114" s="74"/>
      <c r="AF114" s="75"/>
      <c r="AH114" s="74"/>
      <c r="AM114" s="75"/>
    </row>
    <row r="115" spans="24:39" ht="15" customHeight="1" x14ac:dyDescent="0.3">
      <c r="X115" s="74"/>
      <c r="AF115" s="75"/>
      <c r="AH115" s="74"/>
      <c r="AM115" s="75"/>
    </row>
    <row r="116" spans="24:39" ht="15" customHeight="1" x14ac:dyDescent="0.3">
      <c r="X116" s="74"/>
      <c r="AF116" s="75"/>
      <c r="AH116" s="74"/>
      <c r="AM116" s="75"/>
    </row>
    <row r="117" spans="24:39" ht="15" customHeight="1" x14ac:dyDescent="0.3">
      <c r="X117" s="74"/>
      <c r="AF117" s="75"/>
      <c r="AH117" s="74"/>
      <c r="AM117" s="75"/>
    </row>
    <row r="118" spans="24:39" ht="15" customHeight="1" x14ac:dyDescent="0.3">
      <c r="X118" s="74"/>
      <c r="AF118" s="75"/>
      <c r="AH118" s="74"/>
      <c r="AM118" s="75"/>
    </row>
    <row r="119" spans="24:39" ht="15" customHeight="1" x14ac:dyDescent="0.3">
      <c r="X119" s="74"/>
      <c r="AF119" s="75"/>
      <c r="AH119" s="74"/>
      <c r="AM119" s="75"/>
    </row>
    <row r="120" spans="24:39" ht="15" customHeight="1" x14ac:dyDescent="0.3">
      <c r="X120" s="74"/>
      <c r="AF120" s="75"/>
      <c r="AH120" s="74"/>
      <c r="AM120" s="75"/>
    </row>
    <row r="121" spans="24:39" ht="15" customHeight="1" x14ac:dyDescent="0.3">
      <c r="X121" s="74"/>
      <c r="AF121" s="75"/>
      <c r="AH121" s="74"/>
      <c r="AM121" s="75"/>
    </row>
    <row r="122" spans="24:39" ht="15" customHeight="1" x14ac:dyDescent="0.3">
      <c r="X122" s="74"/>
      <c r="AF122" s="75"/>
      <c r="AH122" s="74"/>
      <c r="AM122" s="75"/>
    </row>
    <row r="123" spans="24:39" ht="15" customHeight="1" x14ac:dyDescent="0.3">
      <c r="X123" s="74"/>
      <c r="AF123" s="75"/>
      <c r="AH123" s="74"/>
      <c r="AM123" s="75"/>
    </row>
    <row r="124" spans="24:39" ht="15" customHeight="1" x14ac:dyDescent="0.3">
      <c r="X124" s="74"/>
      <c r="AF124" s="75"/>
      <c r="AH124" s="74"/>
      <c r="AM124" s="75"/>
    </row>
    <row r="125" spans="24:39" ht="15" customHeight="1" x14ac:dyDescent="0.3">
      <c r="X125" s="74"/>
      <c r="AF125" s="75"/>
      <c r="AH125" s="74"/>
      <c r="AM125" s="75"/>
    </row>
    <row r="126" spans="24:39" ht="15" customHeight="1" x14ac:dyDescent="0.3">
      <c r="X126" s="74"/>
      <c r="AF126" s="75"/>
      <c r="AH126" s="74"/>
      <c r="AM126" s="75"/>
    </row>
    <row r="127" spans="24:39" ht="15" customHeight="1" x14ac:dyDescent="0.3">
      <c r="X127" s="74"/>
      <c r="AF127" s="75"/>
      <c r="AH127" s="74"/>
      <c r="AM127" s="75"/>
    </row>
    <row r="128" spans="24:39" ht="15" customHeight="1" x14ac:dyDescent="0.3">
      <c r="X128" s="74"/>
      <c r="AF128" s="75"/>
      <c r="AH128" s="74"/>
      <c r="AM128" s="75"/>
    </row>
    <row r="129" spans="8:39" ht="15" customHeight="1" x14ac:dyDescent="0.3">
      <c r="X129" s="74"/>
      <c r="AF129" s="75"/>
      <c r="AH129" s="74"/>
      <c r="AM129" s="75"/>
    </row>
    <row r="130" spans="8:39" ht="15" customHeight="1" x14ac:dyDescent="0.3">
      <c r="X130" s="74"/>
      <c r="AF130" s="75"/>
      <c r="AH130" s="74"/>
      <c r="AM130" s="75"/>
    </row>
    <row r="131" spans="8:39" ht="15" customHeight="1" x14ac:dyDescent="0.3">
      <c r="X131" s="74"/>
      <c r="AF131" s="75"/>
      <c r="AH131" s="74"/>
      <c r="AM131" s="75"/>
    </row>
    <row r="132" spans="8:39" ht="15" customHeight="1" x14ac:dyDescent="0.3">
      <c r="X132" s="74"/>
      <c r="AF132" s="75"/>
      <c r="AH132" s="74"/>
      <c r="AM132" s="75"/>
    </row>
    <row r="133" spans="8:39" ht="15" customHeight="1" x14ac:dyDescent="0.3">
      <c r="X133" s="74"/>
      <c r="AF133" s="75"/>
      <c r="AH133" s="74"/>
      <c r="AM133" s="75"/>
    </row>
    <row r="134" spans="8:39" ht="15" customHeight="1" x14ac:dyDescent="0.3">
      <c r="X134" s="74"/>
      <c r="AF134" s="75"/>
      <c r="AH134" s="74"/>
      <c r="AM134" s="75"/>
    </row>
    <row r="135" spans="8:39" ht="15" customHeight="1" x14ac:dyDescent="0.3">
      <c r="X135" s="74"/>
      <c r="AF135" s="75"/>
      <c r="AH135" s="74"/>
      <c r="AM135" s="75"/>
    </row>
    <row r="136" spans="8:39" ht="15" customHeight="1" x14ac:dyDescent="0.3">
      <c r="X136" s="74"/>
      <c r="AF136" s="75"/>
      <c r="AH136" s="74"/>
      <c r="AM136" s="75"/>
    </row>
    <row r="137" spans="8:39" ht="15" customHeight="1" x14ac:dyDescent="0.3">
      <c r="H137" s="212" t="str">
        <f>Q2</f>
        <v>Solver II (max(Rp) when Sp is given)</v>
      </c>
      <c r="I137" s="212"/>
      <c r="J137" s="212"/>
      <c r="X137" s="74"/>
      <c r="AF137" s="75"/>
      <c r="AH137" s="74"/>
      <c r="AM137" s="75"/>
    </row>
    <row r="138" spans="8:39" ht="15" customHeight="1" x14ac:dyDescent="0.3">
      <c r="X138" s="74"/>
      <c r="AF138" s="75"/>
      <c r="AH138" s="74"/>
      <c r="AM138" s="75"/>
    </row>
    <row r="139" spans="8:39" ht="15" customHeight="1" x14ac:dyDescent="0.3">
      <c r="X139" s="74"/>
      <c r="AF139" s="75"/>
      <c r="AH139" s="74"/>
      <c r="AM139" s="75"/>
    </row>
    <row r="140" spans="8:39" ht="15" customHeight="1" x14ac:dyDescent="0.3">
      <c r="X140" s="74"/>
      <c r="AF140" s="75"/>
      <c r="AH140" s="74"/>
      <c r="AM140" s="75"/>
    </row>
    <row r="141" spans="8:39" ht="15" customHeight="1" x14ac:dyDescent="0.3">
      <c r="X141" s="74"/>
      <c r="AF141" s="75"/>
      <c r="AH141" s="74"/>
      <c r="AM141" s="75"/>
    </row>
    <row r="142" spans="8:39" ht="15" customHeight="1" x14ac:dyDescent="0.3">
      <c r="X142" s="74"/>
      <c r="AF142" s="75"/>
      <c r="AH142" s="74"/>
      <c r="AM142" s="75"/>
    </row>
    <row r="143" spans="8:39" ht="15" customHeight="1" x14ac:dyDescent="0.3">
      <c r="X143" s="74"/>
      <c r="AF143" s="75"/>
      <c r="AH143" s="74"/>
      <c r="AM143" s="75"/>
    </row>
    <row r="144" spans="8:39" ht="15" customHeight="1" x14ac:dyDescent="0.3">
      <c r="X144" s="74"/>
      <c r="AF144" s="75"/>
      <c r="AH144" s="74"/>
      <c r="AM144" s="75"/>
    </row>
    <row r="145" spans="24:39" ht="15" customHeight="1" x14ac:dyDescent="0.3">
      <c r="X145" s="74"/>
      <c r="AF145" s="75"/>
      <c r="AH145" s="74"/>
      <c r="AM145" s="75"/>
    </row>
    <row r="146" spans="24:39" ht="15" customHeight="1" x14ac:dyDescent="0.3">
      <c r="X146" s="74"/>
      <c r="AF146" s="75"/>
      <c r="AH146" s="74"/>
      <c r="AM146" s="75"/>
    </row>
    <row r="147" spans="24:39" ht="15" customHeight="1" x14ac:dyDescent="0.3">
      <c r="X147" s="74"/>
      <c r="AF147" s="75"/>
      <c r="AH147" s="74"/>
      <c r="AM147" s="75"/>
    </row>
    <row r="148" spans="24:39" ht="15" customHeight="1" x14ac:dyDescent="0.3">
      <c r="X148" s="74"/>
      <c r="AF148" s="75"/>
      <c r="AH148" s="74"/>
      <c r="AM148" s="75"/>
    </row>
    <row r="149" spans="24:39" ht="15" customHeight="1" x14ac:dyDescent="0.3">
      <c r="X149" s="74"/>
      <c r="AF149" s="75"/>
      <c r="AH149" s="74"/>
      <c r="AM149" s="75"/>
    </row>
    <row r="150" spans="24:39" ht="15" customHeight="1" x14ac:dyDescent="0.3">
      <c r="X150" s="74"/>
      <c r="AF150" s="75"/>
      <c r="AH150" s="74"/>
      <c r="AM150" s="75"/>
    </row>
    <row r="151" spans="24:39" ht="15" customHeight="1" x14ac:dyDescent="0.3">
      <c r="X151" s="74"/>
      <c r="AF151" s="75"/>
      <c r="AH151" s="74"/>
      <c r="AM151" s="75"/>
    </row>
    <row r="152" spans="24:39" ht="15" customHeight="1" x14ac:dyDescent="0.3">
      <c r="X152" s="74"/>
      <c r="AF152" s="75"/>
      <c r="AH152" s="74"/>
      <c r="AM152" s="75"/>
    </row>
    <row r="153" spans="24:39" ht="15" customHeight="1" x14ac:dyDescent="0.3">
      <c r="X153" s="74"/>
      <c r="AF153" s="75"/>
      <c r="AH153" s="74"/>
      <c r="AM153" s="75"/>
    </row>
    <row r="154" spans="24:39" ht="15" customHeight="1" x14ac:dyDescent="0.3">
      <c r="X154" s="74"/>
      <c r="AF154" s="75"/>
      <c r="AH154" s="74"/>
      <c r="AM154" s="75"/>
    </row>
    <row r="155" spans="24:39" ht="15" customHeight="1" x14ac:dyDescent="0.3">
      <c r="X155" s="74"/>
      <c r="AF155" s="75"/>
      <c r="AH155" s="74"/>
      <c r="AM155" s="75"/>
    </row>
    <row r="156" spans="24:39" ht="15" customHeight="1" x14ac:dyDescent="0.3">
      <c r="X156" s="74"/>
      <c r="AF156" s="75"/>
      <c r="AH156" s="74"/>
      <c r="AM156" s="75"/>
    </row>
    <row r="157" spans="24:39" ht="15" customHeight="1" x14ac:dyDescent="0.3">
      <c r="X157" s="74"/>
      <c r="AF157" s="75"/>
      <c r="AH157" s="74"/>
      <c r="AM157" s="75"/>
    </row>
    <row r="158" spans="24:39" ht="15" customHeight="1" x14ac:dyDescent="0.3">
      <c r="X158" s="74"/>
      <c r="AF158" s="75"/>
      <c r="AH158" s="74"/>
      <c r="AM158" s="75"/>
    </row>
    <row r="159" spans="24:39" ht="15" customHeight="1" x14ac:dyDescent="0.3">
      <c r="X159" s="74"/>
      <c r="AF159" s="75"/>
      <c r="AH159" s="74"/>
      <c r="AM159" s="75"/>
    </row>
    <row r="160" spans="24:39" ht="15" customHeight="1" x14ac:dyDescent="0.3">
      <c r="X160" s="74"/>
      <c r="AF160" s="75"/>
      <c r="AH160" s="74"/>
      <c r="AM160" s="75"/>
    </row>
    <row r="161" spans="8:39" ht="15" customHeight="1" x14ac:dyDescent="0.3">
      <c r="X161" s="74"/>
      <c r="AF161" s="75"/>
      <c r="AH161" s="74"/>
      <c r="AM161" s="75"/>
    </row>
    <row r="162" spans="8:39" ht="15" customHeight="1" x14ac:dyDescent="0.3">
      <c r="X162" s="74"/>
      <c r="AF162" s="75"/>
      <c r="AH162" s="74"/>
      <c r="AM162" s="75"/>
    </row>
    <row r="163" spans="8:39" ht="15" customHeight="1" x14ac:dyDescent="0.3">
      <c r="X163" s="74"/>
      <c r="AF163" s="75"/>
      <c r="AH163" s="74"/>
      <c r="AM163" s="75"/>
    </row>
    <row r="164" spans="8:39" ht="15" customHeight="1" x14ac:dyDescent="0.3">
      <c r="X164" s="74"/>
      <c r="AF164" s="75"/>
      <c r="AH164" s="74"/>
      <c r="AM164" s="75"/>
    </row>
    <row r="165" spans="8:39" ht="15" customHeight="1" x14ac:dyDescent="0.3">
      <c r="X165" s="74"/>
      <c r="AF165" s="75"/>
      <c r="AH165" s="74"/>
      <c r="AM165" s="75"/>
    </row>
    <row r="166" spans="8:39" ht="15" customHeight="1" x14ac:dyDescent="0.3">
      <c r="X166" s="74"/>
      <c r="AF166" s="75"/>
      <c r="AH166" s="74"/>
      <c r="AM166" s="75"/>
    </row>
    <row r="167" spans="8:39" ht="15" customHeight="1" x14ac:dyDescent="0.3">
      <c r="H167" s="212" t="str">
        <f>S1</f>
        <v>Solver III (Global Minimum Variance)</v>
      </c>
      <c r="I167" s="212"/>
      <c r="J167" s="212"/>
      <c r="X167" s="74"/>
      <c r="AF167" s="75"/>
      <c r="AH167" s="74"/>
      <c r="AM167" s="75"/>
    </row>
    <row r="168" spans="8:39" ht="15" customHeight="1" x14ac:dyDescent="0.3">
      <c r="X168" s="74"/>
      <c r="AF168" s="75"/>
      <c r="AH168" s="74"/>
      <c r="AM168" s="75"/>
    </row>
    <row r="169" spans="8:39" ht="15" customHeight="1" x14ac:dyDescent="0.3">
      <c r="X169" s="74"/>
      <c r="AF169" s="75"/>
      <c r="AH169" s="74"/>
      <c r="AM169" s="75"/>
    </row>
    <row r="170" spans="8:39" ht="15" customHeight="1" x14ac:dyDescent="0.3">
      <c r="X170" s="74"/>
      <c r="AF170" s="75"/>
      <c r="AH170" s="74"/>
      <c r="AM170" s="75"/>
    </row>
    <row r="171" spans="8:39" ht="15" customHeight="1" x14ac:dyDescent="0.3">
      <c r="X171" s="74"/>
      <c r="AF171" s="75"/>
      <c r="AH171" s="74"/>
      <c r="AM171" s="75"/>
    </row>
    <row r="172" spans="8:39" ht="15" customHeight="1" x14ac:dyDescent="0.3">
      <c r="X172" s="74"/>
      <c r="AF172" s="75"/>
      <c r="AH172" s="74"/>
      <c r="AM172" s="75"/>
    </row>
    <row r="173" spans="8:39" ht="15" customHeight="1" x14ac:dyDescent="0.3">
      <c r="X173" s="74"/>
      <c r="AF173" s="75"/>
      <c r="AH173" s="74"/>
      <c r="AM173" s="75"/>
    </row>
    <row r="174" spans="8:39" ht="15" customHeight="1" x14ac:dyDescent="0.3">
      <c r="X174" s="74"/>
      <c r="AF174" s="75"/>
      <c r="AH174" s="74"/>
      <c r="AM174" s="75"/>
    </row>
    <row r="175" spans="8:39" ht="15" customHeight="1" x14ac:dyDescent="0.3">
      <c r="X175" s="74"/>
      <c r="AF175" s="75"/>
      <c r="AH175" s="74"/>
      <c r="AM175" s="75"/>
    </row>
    <row r="176" spans="8:39" ht="15" customHeight="1" x14ac:dyDescent="0.3">
      <c r="X176" s="74"/>
      <c r="AF176" s="75"/>
      <c r="AH176" s="74"/>
      <c r="AM176" s="75"/>
    </row>
    <row r="177" spans="24:39" ht="15" customHeight="1" x14ac:dyDescent="0.3">
      <c r="X177" s="74"/>
      <c r="AF177" s="75"/>
      <c r="AH177" s="74"/>
      <c r="AM177" s="75"/>
    </row>
    <row r="178" spans="24:39" ht="15" customHeight="1" x14ac:dyDescent="0.3">
      <c r="X178" s="74"/>
      <c r="AF178" s="75"/>
      <c r="AH178" s="74"/>
      <c r="AM178" s="75"/>
    </row>
    <row r="179" spans="24:39" ht="15" customHeight="1" x14ac:dyDescent="0.3">
      <c r="X179" s="74"/>
      <c r="AF179" s="75"/>
      <c r="AH179" s="74"/>
      <c r="AM179" s="75"/>
    </row>
    <row r="180" spans="24:39" ht="15" customHeight="1" x14ac:dyDescent="0.3">
      <c r="X180" s="74"/>
      <c r="AF180" s="75"/>
      <c r="AH180" s="74"/>
      <c r="AM180" s="75"/>
    </row>
    <row r="181" spans="24:39" ht="15" customHeight="1" x14ac:dyDescent="0.3">
      <c r="X181" s="74"/>
      <c r="AF181" s="75"/>
      <c r="AH181" s="74"/>
      <c r="AM181" s="75"/>
    </row>
    <row r="182" spans="24:39" ht="15" customHeight="1" x14ac:dyDescent="0.3">
      <c r="X182" s="74"/>
      <c r="AF182" s="75"/>
      <c r="AH182" s="74"/>
      <c r="AM182" s="75"/>
    </row>
    <row r="183" spans="24:39" ht="15" customHeight="1" x14ac:dyDescent="0.3">
      <c r="X183" s="74"/>
      <c r="AF183" s="75"/>
      <c r="AH183" s="74"/>
      <c r="AM183" s="75"/>
    </row>
    <row r="184" spans="24:39" ht="15" customHeight="1" x14ac:dyDescent="0.3">
      <c r="X184" s="74"/>
      <c r="AF184" s="75"/>
      <c r="AH184" s="74"/>
      <c r="AM184" s="75"/>
    </row>
    <row r="185" spans="24:39" ht="15" customHeight="1" x14ac:dyDescent="0.3">
      <c r="X185" s="74"/>
      <c r="AF185" s="75"/>
      <c r="AH185" s="74"/>
      <c r="AM185" s="75"/>
    </row>
    <row r="186" spans="24:39" ht="15" customHeight="1" x14ac:dyDescent="0.3">
      <c r="X186" s="74"/>
      <c r="AF186" s="75"/>
      <c r="AH186" s="74"/>
      <c r="AM186" s="75"/>
    </row>
    <row r="187" spans="24:39" ht="15" customHeight="1" x14ac:dyDescent="0.3">
      <c r="X187" s="74"/>
      <c r="AF187" s="75"/>
      <c r="AH187" s="74"/>
      <c r="AM187" s="75"/>
    </row>
    <row r="188" spans="24:39" x14ac:dyDescent="0.3">
      <c r="X188" s="74"/>
      <c r="AF188" s="75"/>
      <c r="AH188" s="74"/>
      <c r="AM188" s="75"/>
    </row>
    <row r="189" spans="24:39" x14ac:dyDescent="0.3">
      <c r="X189" s="74"/>
      <c r="AF189" s="75"/>
      <c r="AH189" s="74"/>
      <c r="AM189" s="75"/>
    </row>
    <row r="190" spans="24:39" x14ac:dyDescent="0.3">
      <c r="X190" s="74"/>
      <c r="AF190" s="75"/>
      <c r="AH190" s="74"/>
      <c r="AM190" s="75"/>
    </row>
    <row r="191" spans="24:39" x14ac:dyDescent="0.3">
      <c r="X191" s="74"/>
      <c r="AF191" s="75"/>
      <c r="AH191" s="74"/>
      <c r="AM191" s="75"/>
    </row>
    <row r="192" spans="24:39" x14ac:dyDescent="0.3">
      <c r="X192" s="74"/>
      <c r="AF192" s="75"/>
      <c r="AH192" s="74"/>
      <c r="AM192" s="75"/>
    </row>
    <row r="193" spans="8:39" x14ac:dyDescent="0.3">
      <c r="X193" s="74"/>
      <c r="AF193" s="75"/>
      <c r="AH193" s="74"/>
      <c r="AM193" s="75"/>
    </row>
    <row r="194" spans="8:39" x14ac:dyDescent="0.3">
      <c r="X194" s="74"/>
      <c r="AF194" s="75"/>
      <c r="AH194" s="74"/>
      <c r="AM194" s="75"/>
    </row>
    <row r="195" spans="8:39" x14ac:dyDescent="0.3">
      <c r="X195" s="74"/>
      <c r="AF195" s="75"/>
      <c r="AH195" s="74"/>
      <c r="AM195" s="75"/>
    </row>
    <row r="196" spans="8:39" x14ac:dyDescent="0.3">
      <c r="X196" s="74"/>
      <c r="AF196" s="75"/>
      <c r="AH196" s="74"/>
      <c r="AM196" s="75"/>
    </row>
    <row r="197" spans="8:39" x14ac:dyDescent="0.3">
      <c r="H197" s="212" t="str">
        <f>U2</f>
        <v>Solver V (Market portfolio)</v>
      </c>
      <c r="I197" s="212"/>
      <c r="X197" s="74"/>
      <c r="AF197" s="75"/>
      <c r="AH197" s="74"/>
      <c r="AM197" s="75"/>
    </row>
    <row r="198" spans="8:39" x14ac:dyDescent="0.3">
      <c r="X198" s="74"/>
      <c r="AF198" s="75"/>
      <c r="AH198" s="74"/>
      <c r="AM198" s="75"/>
    </row>
    <row r="199" spans="8:39" x14ac:dyDescent="0.3">
      <c r="X199" s="74"/>
      <c r="AF199" s="75"/>
      <c r="AH199" s="74"/>
      <c r="AM199" s="75"/>
    </row>
    <row r="200" spans="8:39" x14ac:dyDescent="0.3">
      <c r="X200" s="74"/>
      <c r="AF200" s="75"/>
      <c r="AH200" s="74"/>
      <c r="AM200" s="75"/>
    </row>
    <row r="201" spans="8:39" x14ac:dyDescent="0.3">
      <c r="X201" s="74"/>
      <c r="AF201" s="75"/>
      <c r="AH201" s="74"/>
      <c r="AM201" s="75"/>
    </row>
    <row r="202" spans="8:39" x14ac:dyDescent="0.3">
      <c r="X202" s="74"/>
      <c r="AF202" s="75"/>
      <c r="AH202" s="74"/>
      <c r="AM202" s="75"/>
    </row>
    <row r="203" spans="8:39" x14ac:dyDescent="0.3">
      <c r="X203" s="74"/>
      <c r="AF203" s="75"/>
      <c r="AH203" s="74"/>
      <c r="AM203" s="75"/>
    </row>
    <row r="204" spans="8:39" x14ac:dyDescent="0.3">
      <c r="X204" s="74"/>
      <c r="AF204" s="75"/>
      <c r="AH204" s="74"/>
      <c r="AM204" s="75"/>
    </row>
    <row r="205" spans="8:39" x14ac:dyDescent="0.3">
      <c r="X205" s="74"/>
      <c r="AF205" s="75"/>
      <c r="AH205" s="74"/>
      <c r="AM205" s="75"/>
    </row>
    <row r="206" spans="8:39" x14ac:dyDescent="0.3">
      <c r="X206" s="74"/>
      <c r="AF206" s="75"/>
      <c r="AH206" s="74"/>
      <c r="AM206" s="75"/>
    </row>
    <row r="207" spans="8:39" x14ac:dyDescent="0.3">
      <c r="X207" s="74"/>
      <c r="AF207" s="75"/>
      <c r="AH207" s="74"/>
      <c r="AM207" s="75"/>
    </row>
    <row r="208" spans="8:39" x14ac:dyDescent="0.3">
      <c r="X208" s="74"/>
      <c r="AF208" s="75"/>
      <c r="AH208" s="74"/>
      <c r="AM208" s="75"/>
    </row>
    <row r="209" spans="24:39" x14ac:dyDescent="0.3">
      <c r="X209" s="74"/>
      <c r="AF209" s="75"/>
      <c r="AH209" s="74"/>
      <c r="AM209" s="75"/>
    </row>
    <row r="210" spans="24:39" x14ac:dyDescent="0.3">
      <c r="X210" s="74"/>
      <c r="AF210" s="75"/>
      <c r="AH210" s="74"/>
      <c r="AM210" s="75"/>
    </row>
    <row r="211" spans="24:39" x14ac:dyDescent="0.3">
      <c r="X211" s="74"/>
      <c r="AF211" s="75"/>
      <c r="AH211" s="74"/>
      <c r="AM211" s="75"/>
    </row>
    <row r="212" spans="24:39" x14ac:dyDescent="0.3">
      <c r="X212" s="74"/>
      <c r="AF212" s="75"/>
      <c r="AH212" s="74"/>
      <c r="AM212" s="75"/>
    </row>
    <row r="213" spans="24:39" x14ac:dyDescent="0.3">
      <c r="X213" s="74"/>
      <c r="AF213" s="75"/>
      <c r="AH213" s="74"/>
      <c r="AM213" s="75"/>
    </row>
    <row r="214" spans="24:39" x14ac:dyDescent="0.3">
      <c r="X214" s="74"/>
      <c r="AF214" s="75"/>
      <c r="AH214" s="74"/>
      <c r="AM214" s="75"/>
    </row>
    <row r="215" spans="24:39" x14ac:dyDescent="0.3">
      <c r="X215" s="74"/>
      <c r="AF215" s="75"/>
      <c r="AH215" s="74"/>
      <c r="AM215" s="75"/>
    </row>
    <row r="216" spans="24:39" x14ac:dyDescent="0.3">
      <c r="X216" s="74"/>
      <c r="AF216" s="75"/>
      <c r="AH216" s="74"/>
      <c r="AM216" s="75"/>
    </row>
    <row r="217" spans="24:39" x14ac:dyDescent="0.3">
      <c r="X217" s="74"/>
      <c r="AF217" s="75"/>
      <c r="AH217" s="74"/>
      <c r="AM217" s="75"/>
    </row>
    <row r="218" spans="24:39" x14ac:dyDescent="0.3">
      <c r="X218" s="74"/>
      <c r="AF218" s="75"/>
      <c r="AH218" s="74"/>
      <c r="AM218" s="75"/>
    </row>
    <row r="219" spans="24:39" x14ac:dyDescent="0.3">
      <c r="X219" s="74"/>
      <c r="AF219" s="75"/>
      <c r="AH219" s="74"/>
      <c r="AM219" s="75"/>
    </row>
    <row r="220" spans="24:39" x14ac:dyDescent="0.3">
      <c r="X220" s="74"/>
      <c r="AF220" s="75"/>
      <c r="AH220" s="74"/>
      <c r="AM220" s="75"/>
    </row>
    <row r="221" spans="24:39" x14ac:dyDescent="0.3">
      <c r="X221" s="74"/>
      <c r="AF221" s="75"/>
      <c r="AH221" s="74"/>
      <c r="AM221" s="75"/>
    </row>
    <row r="222" spans="24:39" x14ac:dyDescent="0.3">
      <c r="X222" s="74"/>
      <c r="AF222" s="75"/>
      <c r="AH222" s="74"/>
      <c r="AM222" s="75"/>
    </row>
    <row r="223" spans="24:39" x14ac:dyDescent="0.3">
      <c r="X223" s="74"/>
      <c r="AF223" s="75"/>
      <c r="AH223" s="74"/>
      <c r="AM223" s="75"/>
    </row>
    <row r="224" spans="24:39" x14ac:dyDescent="0.3">
      <c r="X224" s="74"/>
      <c r="AF224" s="75"/>
      <c r="AH224" s="74"/>
      <c r="AM224" s="75"/>
    </row>
    <row r="225" spans="24:39" x14ac:dyDescent="0.3">
      <c r="X225" s="74"/>
      <c r="AF225" s="75"/>
      <c r="AH225" s="74"/>
      <c r="AM225" s="75"/>
    </row>
    <row r="226" spans="24:39" x14ac:dyDescent="0.3">
      <c r="X226" s="74"/>
      <c r="AF226" s="75"/>
      <c r="AH226" s="74"/>
      <c r="AM226" s="75"/>
    </row>
    <row r="227" spans="24:39" x14ac:dyDescent="0.3">
      <c r="X227" s="74"/>
      <c r="AF227" s="75"/>
      <c r="AH227" s="74"/>
      <c r="AM227" s="75"/>
    </row>
    <row r="228" spans="24:39" x14ac:dyDescent="0.3">
      <c r="X228" s="74"/>
      <c r="AF228" s="75"/>
      <c r="AH228" s="74"/>
      <c r="AM228" s="75"/>
    </row>
    <row r="229" spans="24:39" x14ac:dyDescent="0.3">
      <c r="X229" s="74"/>
      <c r="AF229" s="75"/>
      <c r="AH229" s="74"/>
      <c r="AM229" s="75"/>
    </row>
    <row r="230" spans="24:39" x14ac:dyDescent="0.3">
      <c r="X230" s="74"/>
      <c r="AF230" s="75"/>
      <c r="AH230" s="74"/>
      <c r="AM230" s="75"/>
    </row>
    <row r="231" spans="24:39" x14ac:dyDescent="0.3">
      <c r="X231" s="74"/>
      <c r="AF231" s="75"/>
      <c r="AH231" s="74"/>
      <c r="AM231" s="75"/>
    </row>
    <row r="232" spans="24:39" x14ac:dyDescent="0.3">
      <c r="X232" s="74"/>
      <c r="AF232" s="75"/>
      <c r="AH232" s="74"/>
      <c r="AM232" s="75"/>
    </row>
    <row r="233" spans="24:39" x14ac:dyDescent="0.3">
      <c r="X233" s="74"/>
      <c r="AF233" s="75"/>
      <c r="AH233" s="74"/>
      <c r="AM233" s="75"/>
    </row>
    <row r="234" spans="24:39" x14ac:dyDescent="0.3">
      <c r="X234" s="74"/>
      <c r="AF234" s="75"/>
      <c r="AH234" s="74"/>
      <c r="AM234" s="75"/>
    </row>
    <row r="235" spans="24:39" x14ac:dyDescent="0.3">
      <c r="X235" s="74"/>
      <c r="AF235" s="75"/>
      <c r="AH235" s="74"/>
      <c r="AM235" s="75"/>
    </row>
    <row r="236" spans="24:39" x14ac:dyDescent="0.3">
      <c r="X236" s="74"/>
      <c r="AF236" s="75"/>
      <c r="AH236" s="74"/>
      <c r="AM236" s="75"/>
    </row>
    <row r="237" spans="24:39" x14ac:dyDescent="0.3">
      <c r="X237" s="74"/>
      <c r="AF237" s="75"/>
      <c r="AH237" s="74"/>
      <c r="AM237" s="75"/>
    </row>
    <row r="238" spans="24:39" x14ac:dyDescent="0.3">
      <c r="X238" s="74"/>
      <c r="AF238" s="75"/>
      <c r="AH238" s="74"/>
      <c r="AM238" s="75"/>
    </row>
    <row r="239" spans="24:39" x14ac:dyDescent="0.3">
      <c r="X239" s="74"/>
      <c r="AF239" s="75"/>
      <c r="AH239" s="74"/>
      <c r="AM239" s="75"/>
    </row>
    <row r="240" spans="24:39" x14ac:dyDescent="0.3">
      <c r="X240" s="74"/>
      <c r="AF240" s="75"/>
      <c r="AH240" s="74"/>
      <c r="AM240" s="75"/>
    </row>
    <row r="241" spans="24:39" x14ac:dyDescent="0.3">
      <c r="X241" s="74"/>
      <c r="AF241" s="75"/>
      <c r="AH241" s="74"/>
      <c r="AM241" s="75"/>
    </row>
    <row r="242" spans="24:39" x14ac:dyDescent="0.3">
      <c r="X242" s="74"/>
      <c r="AF242" s="75"/>
      <c r="AH242" s="74"/>
      <c r="AM242" s="75"/>
    </row>
    <row r="243" spans="24:39" x14ac:dyDescent="0.3">
      <c r="X243" s="74"/>
      <c r="AF243" s="75"/>
      <c r="AH243" s="74"/>
      <c r="AM243" s="75"/>
    </row>
    <row r="244" spans="24:39" x14ac:dyDescent="0.3">
      <c r="X244" s="74"/>
      <c r="AF244" s="75"/>
      <c r="AH244" s="74"/>
      <c r="AM244" s="75"/>
    </row>
    <row r="245" spans="24:39" x14ac:dyDescent="0.3">
      <c r="X245" s="74"/>
      <c r="AF245" s="75"/>
      <c r="AH245" s="74"/>
      <c r="AM245" s="75"/>
    </row>
    <row r="246" spans="24:39" x14ac:dyDescent="0.3">
      <c r="X246" s="74"/>
      <c r="AF246" s="75"/>
      <c r="AH246" s="74"/>
      <c r="AM246" s="75"/>
    </row>
    <row r="247" spans="24:39" x14ac:dyDescent="0.3">
      <c r="X247" s="74"/>
      <c r="AF247" s="75"/>
      <c r="AH247" s="74"/>
      <c r="AM247" s="75"/>
    </row>
    <row r="248" spans="24:39" x14ac:dyDescent="0.3">
      <c r="X248" s="74"/>
      <c r="AF248" s="75"/>
      <c r="AH248" s="74"/>
      <c r="AM248" s="75"/>
    </row>
    <row r="249" spans="24:39" x14ac:dyDescent="0.3">
      <c r="X249" s="74"/>
      <c r="AF249" s="75"/>
      <c r="AH249" s="74"/>
      <c r="AM249" s="75"/>
    </row>
    <row r="250" spans="24:39" x14ac:dyDescent="0.3">
      <c r="X250" s="74"/>
      <c r="AF250" s="75"/>
      <c r="AH250" s="74"/>
      <c r="AM250" s="75"/>
    </row>
    <row r="251" spans="24:39" x14ac:dyDescent="0.3">
      <c r="X251" s="74"/>
      <c r="AF251" s="75"/>
      <c r="AH251" s="74"/>
      <c r="AM251" s="75"/>
    </row>
    <row r="252" spans="24:39" x14ac:dyDescent="0.3">
      <c r="X252" s="74"/>
      <c r="AF252" s="75"/>
      <c r="AH252" s="74"/>
      <c r="AM252" s="75"/>
    </row>
    <row r="253" spans="24:39" x14ac:dyDescent="0.3">
      <c r="X253" s="74"/>
      <c r="AF253" s="75"/>
      <c r="AH253" s="74"/>
      <c r="AM253" s="75"/>
    </row>
    <row r="254" spans="24:39" x14ac:dyDescent="0.3">
      <c r="X254" s="74"/>
      <c r="AF254" s="75"/>
      <c r="AH254" s="74"/>
      <c r="AM254" s="75"/>
    </row>
    <row r="255" spans="24:39" x14ac:dyDescent="0.3">
      <c r="X255" s="74"/>
      <c r="AF255" s="75"/>
      <c r="AH255" s="74"/>
      <c r="AM255" s="75"/>
    </row>
    <row r="256" spans="24:39" x14ac:dyDescent="0.3">
      <c r="X256" s="74"/>
      <c r="AF256" s="75"/>
      <c r="AH256" s="74"/>
      <c r="AM256" s="75"/>
    </row>
    <row r="257" spans="24:39" x14ac:dyDescent="0.3">
      <c r="X257" s="74"/>
      <c r="AF257" s="75"/>
      <c r="AH257" s="74"/>
      <c r="AM257" s="75"/>
    </row>
    <row r="258" spans="24:39" x14ac:dyDescent="0.3">
      <c r="X258" s="74"/>
      <c r="AF258" s="75"/>
      <c r="AH258" s="74"/>
      <c r="AM258" s="75"/>
    </row>
    <row r="259" spans="24:39" x14ac:dyDescent="0.3">
      <c r="X259" s="74"/>
      <c r="AF259" s="75"/>
      <c r="AH259" s="74"/>
      <c r="AM259" s="75"/>
    </row>
    <row r="260" spans="24:39" x14ac:dyDescent="0.3">
      <c r="X260" s="74"/>
      <c r="AF260" s="75"/>
      <c r="AH260" s="74"/>
      <c r="AM260" s="75"/>
    </row>
    <row r="261" spans="24:39" x14ac:dyDescent="0.3">
      <c r="X261" s="74"/>
      <c r="AF261" s="75"/>
      <c r="AH261" s="74"/>
      <c r="AM261" s="75"/>
    </row>
    <row r="262" spans="24:39" x14ac:dyDescent="0.3">
      <c r="X262" s="74"/>
      <c r="AF262" s="75"/>
      <c r="AH262" s="74"/>
      <c r="AM262" s="75"/>
    </row>
    <row r="263" spans="24:39" x14ac:dyDescent="0.3">
      <c r="X263" s="74"/>
      <c r="AF263" s="75"/>
      <c r="AH263" s="74"/>
      <c r="AM263" s="75"/>
    </row>
    <row r="264" spans="24:39" x14ac:dyDescent="0.3">
      <c r="X264" s="74"/>
      <c r="AF264" s="75"/>
      <c r="AH264" s="74"/>
      <c r="AM264" s="75"/>
    </row>
    <row r="265" spans="24:39" x14ac:dyDescent="0.3">
      <c r="X265" s="74"/>
      <c r="AF265" s="75"/>
      <c r="AH265" s="74"/>
      <c r="AM265" s="75"/>
    </row>
    <row r="266" spans="24:39" x14ac:dyDescent="0.3">
      <c r="X266" s="74"/>
      <c r="AF266" s="75"/>
      <c r="AH266" s="74"/>
      <c r="AM266" s="75"/>
    </row>
    <row r="267" spans="24:39" x14ac:dyDescent="0.3">
      <c r="X267" s="74"/>
      <c r="AF267" s="75"/>
      <c r="AH267" s="74"/>
      <c r="AM267" s="75"/>
    </row>
    <row r="268" spans="24:39" x14ac:dyDescent="0.3">
      <c r="X268" s="74"/>
      <c r="AF268" s="75"/>
      <c r="AH268" s="74"/>
      <c r="AM268" s="75"/>
    </row>
    <row r="269" spans="24:39" x14ac:dyDescent="0.3">
      <c r="X269" s="74"/>
      <c r="AF269" s="75"/>
      <c r="AH269" s="74"/>
      <c r="AM269" s="75"/>
    </row>
    <row r="270" spans="24:39" x14ac:dyDescent="0.3">
      <c r="X270" s="74"/>
      <c r="AF270" s="75"/>
      <c r="AH270" s="74"/>
      <c r="AM270" s="75"/>
    </row>
    <row r="271" spans="24:39" x14ac:dyDescent="0.3">
      <c r="X271" s="74"/>
      <c r="AF271" s="75"/>
      <c r="AH271" s="74"/>
      <c r="AM271" s="75"/>
    </row>
    <row r="272" spans="24:39" x14ac:dyDescent="0.3">
      <c r="X272" s="74"/>
      <c r="AF272" s="75"/>
      <c r="AH272" s="74"/>
      <c r="AM272" s="75"/>
    </row>
    <row r="273" spans="24:39" x14ac:dyDescent="0.3">
      <c r="X273" s="74"/>
      <c r="AF273" s="75"/>
      <c r="AH273" s="74"/>
      <c r="AM273" s="75"/>
    </row>
    <row r="274" spans="24:39" x14ac:dyDescent="0.3">
      <c r="X274" s="74"/>
      <c r="AF274" s="75"/>
      <c r="AH274" s="74"/>
      <c r="AM274" s="75"/>
    </row>
    <row r="275" spans="24:39" x14ac:dyDescent="0.3">
      <c r="X275" s="74"/>
      <c r="AF275" s="75"/>
      <c r="AH275" s="74"/>
      <c r="AM275" s="75"/>
    </row>
    <row r="276" spans="24:39" x14ac:dyDescent="0.3">
      <c r="X276" s="74"/>
      <c r="AF276" s="75"/>
      <c r="AH276" s="74"/>
      <c r="AM276" s="75"/>
    </row>
    <row r="277" spans="24:39" x14ac:dyDescent="0.3">
      <c r="X277" s="74"/>
      <c r="AF277" s="75"/>
      <c r="AH277" s="74"/>
      <c r="AM277" s="75"/>
    </row>
    <row r="278" spans="24:39" x14ac:dyDescent="0.3">
      <c r="X278" s="74"/>
      <c r="AF278" s="75"/>
      <c r="AH278" s="74"/>
      <c r="AM278" s="75"/>
    </row>
    <row r="279" spans="24:39" x14ac:dyDescent="0.3">
      <c r="X279" s="74"/>
      <c r="AF279" s="75"/>
      <c r="AH279" s="74"/>
      <c r="AM279" s="75"/>
    </row>
    <row r="280" spans="24:39" x14ac:dyDescent="0.3">
      <c r="X280" s="74"/>
      <c r="AF280" s="75"/>
      <c r="AH280" s="74"/>
      <c r="AM280" s="75"/>
    </row>
    <row r="281" spans="24:39" x14ac:dyDescent="0.3">
      <c r="X281" s="74"/>
      <c r="AF281" s="75"/>
      <c r="AH281" s="74"/>
      <c r="AM281" s="75"/>
    </row>
    <row r="282" spans="24:39" x14ac:dyDescent="0.3">
      <c r="X282" s="74"/>
      <c r="AF282" s="75"/>
      <c r="AH282" s="74"/>
      <c r="AM282" s="75"/>
    </row>
    <row r="283" spans="24:39" x14ac:dyDescent="0.3">
      <c r="X283" s="74"/>
      <c r="AF283" s="75"/>
      <c r="AH283" s="74"/>
      <c r="AM283" s="75"/>
    </row>
    <row r="284" spans="24:39" x14ac:dyDescent="0.3">
      <c r="X284" s="74"/>
      <c r="AF284" s="75"/>
      <c r="AH284" s="74"/>
      <c r="AM284" s="75"/>
    </row>
    <row r="285" spans="24:39" x14ac:dyDescent="0.3">
      <c r="X285" s="74"/>
      <c r="AF285" s="75"/>
      <c r="AH285" s="74"/>
      <c r="AM285" s="75"/>
    </row>
    <row r="286" spans="24:39" x14ac:dyDescent="0.3">
      <c r="X286" s="74"/>
      <c r="AF286" s="75"/>
      <c r="AH286" s="74"/>
      <c r="AM286" s="75"/>
    </row>
    <row r="287" spans="24:39" x14ac:dyDescent="0.3">
      <c r="X287" s="74"/>
      <c r="AF287" s="75"/>
      <c r="AH287" s="74"/>
      <c r="AM287" s="75"/>
    </row>
    <row r="288" spans="24:39" x14ac:dyDescent="0.3">
      <c r="X288" s="74"/>
      <c r="AF288" s="75"/>
      <c r="AH288" s="74"/>
      <c r="AM288" s="75"/>
    </row>
    <row r="289" spans="24:39" x14ac:dyDescent="0.3">
      <c r="X289" s="74"/>
      <c r="AF289" s="75"/>
      <c r="AH289" s="74"/>
      <c r="AM289" s="75"/>
    </row>
    <row r="290" spans="24:39" x14ac:dyDescent="0.3">
      <c r="X290" s="74"/>
      <c r="AF290" s="75"/>
      <c r="AH290" s="74"/>
      <c r="AM290" s="75"/>
    </row>
    <row r="291" spans="24:39" x14ac:dyDescent="0.3">
      <c r="X291" s="74"/>
      <c r="AF291" s="75"/>
      <c r="AH291" s="74"/>
      <c r="AM291" s="75"/>
    </row>
    <row r="292" spans="24:39" x14ac:dyDescent="0.3">
      <c r="X292" s="74"/>
      <c r="AF292" s="75"/>
      <c r="AH292" s="74"/>
      <c r="AM292" s="75"/>
    </row>
    <row r="293" spans="24:39" x14ac:dyDescent="0.3">
      <c r="X293" s="74"/>
      <c r="AF293" s="75"/>
      <c r="AH293" s="74"/>
      <c r="AM293" s="75"/>
    </row>
    <row r="294" spans="24:39" x14ac:dyDescent="0.3">
      <c r="X294" s="74"/>
      <c r="AF294" s="75"/>
      <c r="AH294" s="74"/>
      <c r="AM294" s="75"/>
    </row>
    <row r="295" spans="24:39" x14ac:dyDescent="0.3">
      <c r="X295" s="74"/>
      <c r="AF295" s="75"/>
      <c r="AH295" s="74"/>
      <c r="AM295" s="75"/>
    </row>
    <row r="296" spans="24:39" x14ac:dyDescent="0.3">
      <c r="X296" s="74"/>
      <c r="AF296" s="75"/>
      <c r="AH296" s="74"/>
      <c r="AM296" s="75"/>
    </row>
    <row r="297" spans="24:39" x14ac:dyDescent="0.3">
      <c r="X297" s="74"/>
      <c r="AF297" s="75"/>
      <c r="AH297" s="74"/>
      <c r="AM297" s="75"/>
    </row>
    <row r="298" spans="24:39" x14ac:dyDescent="0.3">
      <c r="X298" s="74"/>
      <c r="AF298" s="75"/>
      <c r="AH298" s="74"/>
      <c r="AM298" s="75"/>
    </row>
    <row r="299" spans="24:39" x14ac:dyDescent="0.3">
      <c r="X299" s="74"/>
      <c r="AF299" s="75"/>
      <c r="AH299" s="74"/>
      <c r="AM299" s="75"/>
    </row>
    <row r="300" spans="24:39" x14ac:dyDescent="0.3">
      <c r="X300" s="74"/>
      <c r="AF300" s="75"/>
      <c r="AH300" s="74"/>
      <c r="AM300" s="75"/>
    </row>
    <row r="301" spans="24:39" x14ac:dyDescent="0.3">
      <c r="X301" s="74"/>
      <c r="AF301" s="75"/>
      <c r="AH301" s="74"/>
      <c r="AM301" s="75"/>
    </row>
    <row r="302" spans="24:39" x14ac:dyDescent="0.3">
      <c r="X302" s="74"/>
      <c r="AF302" s="75"/>
      <c r="AH302" s="74"/>
      <c r="AM302" s="75"/>
    </row>
    <row r="303" spans="24:39" x14ac:dyDescent="0.3">
      <c r="X303" s="74"/>
      <c r="AF303" s="75"/>
      <c r="AH303" s="74"/>
      <c r="AM303" s="75"/>
    </row>
    <row r="304" spans="24:39" x14ac:dyDescent="0.3">
      <c r="X304" s="74"/>
      <c r="AF304" s="75"/>
      <c r="AH304" s="74"/>
      <c r="AM304" s="75"/>
    </row>
    <row r="305" spans="24:39" x14ac:dyDescent="0.3">
      <c r="X305" s="74"/>
      <c r="AF305" s="75"/>
      <c r="AH305" s="74"/>
      <c r="AM305" s="75"/>
    </row>
    <row r="306" spans="24:39" x14ac:dyDescent="0.3">
      <c r="X306" s="74"/>
      <c r="AF306" s="75"/>
      <c r="AH306" s="74"/>
      <c r="AM306" s="75"/>
    </row>
    <row r="307" spans="24:39" x14ac:dyDescent="0.3">
      <c r="X307" s="74"/>
      <c r="AF307" s="75"/>
      <c r="AH307" s="74"/>
      <c r="AM307" s="75"/>
    </row>
    <row r="308" spans="24:39" x14ac:dyDescent="0.3">
      <c r="X308" s="74"/>
      <c r="AF308" s="75"/>
      <c r="AH308" s="74"/>
      <c r="AM308" s="75"/>
    </row>
    <row r="309" spans="24:39" x14ac:dyDescent="0.3">
      <c r="X309" s="74"/>
      <c r="AF309" s="75"/>
      <c r="AH309" s="74"/>
      <c r="AM309" s="75"/>
    </row>
    <row r="310" spans="24:39" x14ac:dyDescent="0.3">
      <c r="X310" s="74"/>
      <c r="AF310" s="75"/>
      <c r="AH310" s="74"/>
      <c r="AM310" s="75"/>
    </row>
    <row r="311" spans="24:39" x14ac:dyDescent="0.3">
      <c r="X311" s="74"/>
      <c r="AF311" s="75"/>
      <c r="AH311" s="74"/>
      <c r="AM311" s="75"/>
    </row>
    <row r="312" spans="24:39" x14ac:dyDescent="0.3">
      <c r="X312" s="74"/>
      <c r="AF312" s="75"/>
      <c r="AH312" s="74"/>
      <c r="AM312" s="75"/>
    </row>
    <row r="313" spans="24:39" x14ac:dyDescent="0.3">
      <c r="X313" s="74"/>
      <c r="AF313" s="75"/>
      <c r="AH313" s="74"/>
      <c r="AM313" s="75"/>
    </row>
    <row r="314" spans="24:39" x14ac:dyDescent="0.3">
      <c r="X314" s="74"/>
      <c r="AF314" s="75"/>
      <c r="AH314" s="74"/>
      <c r="AM314" s="75"/>
    </row>
    <row r="315" spans="24:39" x14ac:dyDescent="0.3">
      <c r="X315" s="74"/>
      <c r="AF315" s="75"/>
      <c r="AH315" s="74"/>
      <c r="AM315" s="75"/>
    </row>
    <row r="316" spans="24:39" x14ac:dyDescent="0.3">
      <c r="X316" s="74"/>
      <c r="AF316" s="75"/>
      <c r="AH316" s="74"/>
      <c r="AM316" s="75"/>
    </row>
    <row r="317" spans="24:39" x14ac:dyDescent="0.3">
      <c r="X317" s="74"/>
      <c r="AF317" s="75"/>
      <c r="AH317" s="74"/>
      <c r="AM317" s="75"/>
    </row>
    <row r="318" spans="24:39" x14ac:dyDescent="0.3">
      <c r="X318" s="74"/>
      <c r="AF318" s="75"/>
      <c r="AH318" s="74"/>
      <c r="AM318" s="75"/>
    </row>
    <row r="319" spans="24:39" x14ac:dyDescent="0.3">
      <c r="X319" s="74"/>
      <c r="AF319" s="75"/>
      <c r="AH319" s="74"/>
      <c r="AM319" s="75"/>
    </row>
    <row r="320" spans="24:39" x14ac:dyDescent="0.3">
      <c r="X320" s="74"/>
      <c r="AF320" s="75"/>
      <c r="AH320" s="74"/>
      <c r="AM320" s="75"/>
    </row>
    <row r="321" spans="24:39" x14ac:dyDescent="0.3">
      <c r="X321" s="74"/>
      <c r="AF321" s="75"/>
      <c r="AH321" s="74"/>
      <c r="AM321" s="75"/>
    </row>
    <row r="322" spans="24:39" x14ac:dyDescent="0.3">
      <c r="X322" s="74"/>
      <c r="AF322" s="75"/>
      <c r="AH322" s="74"/>
      <c r="AM322" s="75"/>
    </row>
    <row r="323" spans="24:39" x14ac:dyDescent="0.3">
      <c r="X323" s="74"/>
      <c r="AF323" s="75"/>
      <c r="AH323" s="74"/>
      <c r="AM323" s="75"/>
    </row>
    <row r="324" spans="24:39" x14ac:dyDescent="0.3">
      <c r="X324" s="74"/>
      <c r="AF324" s="75"/>
      <c r="AH324" s="74"/>
      <c r="AM324" s="75"/>
    </row>
    <row r="325" spans="24:39" x14ac:dyDescent="0.3">
      <c r="X325" s="74"/>
      <c r="AF325" s="75"/>
      <c r="AH325" s="74"/>
      <c r="AM325" s="75"/>
    </row>
    <row r="326" spans="24:39" x14ac:dyDescent="0.3">
      <c r="X326" s="74"/>
      <c r="AF326" s="75"/>
      <c r="AH326" s="74"/>
      <c r="AM326" s="75"/>
    </row>
    <row r="327" spans="24:39" x14ac:dyDescent="0.3">
      <c r="X327" s="74"/>
      <c r="AF327" s="75"/>
      <c r="AH327" s="74"/>
      <c r="AM327" s="75"/>
    </row>
    <row r="328" spans="24:39" x14ac:dyDescent="0.3">
      <c r="X328" s="74"/>
      <c r="AF328" s="75"/>
      <c r="AH328" s="74"/>
      <c r="AM328" s="75"/>
    </row>
    <row r="329" spans="24:39" x14ac:dyDescent="0.3">
      <c r="X329" s="74"/>
      <c r="AF329" s="75"/>
      <c r="AH329" s="74"/>
      <c r="AM329" s="75"/>
    </row>
    <row r="330" spans="24:39" x14ac:dyDescent="0.3">
      <c r="X330" s="74"/>
      <c r="AF330" s="75"/>
      <c r="AH330" s="74"/>
      <c r="AM330" s="75"/>
    </row>
    <row r="331" spans="24:39" x14ac:dyDescent="0.3">
      <c r="X331" s="74"/>
      <c r="AF331" s="75"/>
      <c r="AH331" s="74"/>
      <c r="AM331" s="75"/>
    </row>
    <row r="332" spans="24:39" x14ac:dyDescent="0.3">
      <c r="X332" s="74"/>
      <c r="AF332" s="75"/>
      <c r="AH332" s="74"/>
      <c r="AM332" s="75"/>
    </row>
    <row r="333" spans="24:39" x14ac:dyDescent="0.3">
      <c r="X333" s="74"/>
      <c r="AF333" s="75"/>
      <c r="AH333" s="74"/>
      <c r="AM333" s="75"/>
    </row>
    <row r="334" spans="24:39" x14ac:dyDescent="0.3">
      <c r="X334" s="74"/>
      <c r="AF334" s="75"/>
      <c r="AH334" s="74"/>
      <c r="AM334" s="75"/>
    </row>
    <row r="335" spans="24:39" x14ac:dyDescent="0.3">
      <c r="X335" s="74"/>
      <c r="AF335" s="75"/>
      <c r="AH335" s="74"/>
      <c r="AM335" s="75"/>
    </row>
    <row r="336" spans="24:39" x14ac:dyDescent="0.3">
      <c r="X336" s="74"/>
      <c r="AF336" s="75"/>
      <c r="AH336" s="74"/>
      <c r="AM336" s="75"/>
    </row>
    <row r="337" spans="24:39" x14ac:dyDescent="0.3">
      <c r="X337" s="74"/>
      <c r="AF337" s="75"/>
      <c r="AH337" s="74"/>
      <c r="AM337" s="75"/>
    </row>
    <row r="338" spans="24:39" x14ac:dyDescent="0.3">
      <c r="X338" s="74"/>
      <c r="AF338" s="75"/>
      <c r="AH338" s="74"/>
      <c r="AM338" s="75"/>
    </row>
    <row r="339" spans="24:39" x14ac:dyDescent="0.3">
      <c r="X339" s="74"/>
      <c r="AF339" s="75"/>
      <c r="AH339" s="74"/>
      <c r="AM339" s="75"/>
    </row>
    <row r="340" spans="24:39" x14ac:dyDescent="0.3">
      <c r="X340" s="74"/>
      <c r="AF340" s="75"/>
      <c r="AH340" s="74"/>
      <c r="AM340" s="75"/>
    </row>
    <row r="341" spans="24:39" x14ac:dyDescent="0.3">
      <c r="X341" s="74"/>
      <c r="AF341" s="75"/>
      <c r="AH341" s="74"/>
      <c r="AM341" s="75"/>
    </row>
    <row r="342" spans="24:39" x14ac:dyDescent="0.3">
      <c r="X342" s="74"/>
      <c r="AF342" s="75"/>
      <c r="AH342" s="74"/>
      <c r="AM342" s="75"/>
    </row>
    <row r="343" spans="24:39" x14ac:dyDescent="0.3">
      <c r="X343" s="74"/>
      <c r="AF343" s="75"/>
      <c r="AH343" s="74"/>
      <c r="AM343" s="75"/>
    </row>
    <row r="344" spans="24:39" x14ac:dyDescent="0.3">
      <c r="X344" s="74"/>
      <c r="AF344" s="75"/>
      <c r="AH344" s="74"/>
      <c r="AM344" s="75"/>
    </row>
    <row r="345" spans="24:39" x14ac:dyDescent="0.3">
      <c r="X345" s="74"/>
      <c r="AF345" s="75"/>
      <c r="AH345" s="74"/>
      <c r="AM345" s="75"/>
    </row>
    <row r="346" spans="24:39" x14ac:dyDescent="0.3">
      <c r="X346" s="74"/>
      <c r="AF346" s="75"/>
      <c r="AH346" s="74"/>
      <c r="AM346" s="75"/>
    </row>
    <row r="347" spans="24:39" x14ac:dyDescent="0.3">
      <c r="X347" s="74"/>
      <c r="AF347" s="75"/>
      <c r="AH347" s="74"/>
      <c r="AM347" s="75"/>
    </row>
    <row r="348" spans="24:39" x14ac:dyDescent="0.3">
      <c r="X348" s="74"/>
      <c r="AF348" s="75"/>
      <c r="AH348" s="74"/>
      <c r="AM348" s="75"/>
    </row>
    <row r="349" spans="24:39" x14ac:dyDescent="0.3">
      <c r="X349" s="74"/>
      <c r="AF349" s="75"/>
      <c r="AH349" s="74"/>
      <c r="AM349" s="75"/>
    </row>
    <row r="350" spans="24:39" x14ac:dyDescent="0.3">
      <c r="X350" s="74"/>
      <c r="AF350" s="75"/>
      <c r="AH350" s="74"/>
      <c r="AM350" s="75"/>
    </row>
    <row r="351" spans="24:39" x14ac:dyDescent="0.3">
      <c r="X351" s="74"/>
      <c r="AF351" s="75"/>
      <c r="AH351" s="74"/>
      <c r="AM351" s="75"/>
    </row>
    <row r="352" spans="24:39" x14ac:dyDescent="0.3">
      <c r="X352" s="74"/>
      <c r="AF352" s="75"/>
      <c r="AH352" s="74"/>
      <c r="AM352" s="75"/>
    </row>
    <row r="353" spans="24:39" x14ac:dyDescent="0.3">
      <c r="X353" s="74"/>
      <c r="AF353" s="75"/>
      <c r="AH353" s="74"/>
      <c r="AM353" s="75"/>
    </row>
    <row r="354" spans="24:39" x14ac:dyDescent="0.3">
      <c r="X354" s="74"/>
      <c r="AF354" s="75"/>
      <c r="AH354" s="74"/>
      <c r="AM354" s="75"/>
    </row>
    <row r="355" spans="24:39" x14ac:dyDescent="0.3">
      <c r="X355" s="74"/>
      <c r="AF355" s="75"/>
      <c r="AH355" s="74"/>
      <c r="AM355" s="75"/>
    </row>
    <row r="356" spans="24:39" x14ac:dyDescent="0.3">
      <c r="X356" s="74"/>
      <c r="AF356" s="75"/>
      <c r="AH356" s="74"/>
      <c r="AM356" s="75"/>
    </row>
    <row r="357" spans="24:39" x14ac:dyDescent="0.3">
      <c r="X357" s="74"/>
      <c r="AF357" s="75"/>
      <c r="AH357" s="74"/>
      <c r="AM357" s="75"/>
    </row>
    <row r="358" spans="24:39" x14ac:dyDescent="0.3">
      <c r="X358" s="74"/>
      <c r="AF358" s="75"/>
      <c r="AH358" s="74"/>
      <c r="AM358" s="75"/>
    </row>
    <row r="359" spans="24:39" x14ac:dyDescent="0.3">
      <c r="X359" s="74"/>
      <c r="AF359" s="75"/>
      <c r="AH359" s="74"/>
      <c r="AM359" s="75"/>
    </row>
    <row r="360" spans="24:39" x14ac:dyDescent="0.3">
      <c r="X360" s="74"/>
      <c r="AF360" s="75"/>
      <c r="AH360" s="74"/>
      <c r="AM360" s="75"/>
    </row>
    <row r="361" spans="24:39" x14ac:dyDescent="0.3">
      <c r="X361" s="74"/>
      <c r="AF361" s="75"/>
      <c r="AH361" s="74"/>
      <c r="AM361" s="75"/>
    </row>
    <row r="362" spans="24:39" x14ac:dyDescent="0.3">
      <c r="X362" s="74"/>
      <c r="AF362" s="75"/>
      <c r="AH362" s="74"/>
      <c r="AM362" s="75"/>
    </row>
    <row r="363" spans="24:39" x14ac:dyDescent="0.3">
      <c r="X363" s="74"/>
      <c r="AF363" s="75"/>
      <c r="AH363" s="74"/>
      <c r="AM363" s="75"/>
    </row>
    <row r="364" spans="24:39" x14ac:dyDescent="0.3">
      <c r="X364" s="74"/>
      <c r="AF364" s="75"/>
      <c r="AH364" s="74"/>
      <c r="AM364" s="75"/>
    </row>
    <row r="365" spans="24:39" x14ac:dyDescent="0.3">
      <c r="X365" s="74"/>
      <c r="AF365" s="75"/>
      <c r="AH365" s="74"/>
      <c r="AM365" s="75"/>
    </row>
    <row r="366" spans="24:39" x14ac:dyDescent="0.3">
      <c r="X366" s="74"/>
      <c r="AF366" s="75"/>
      <c r="AH366" s="74"/>
      <c r="AM366" s="75"/>
    </row>
    <row r="367" spans="24:39" x14ac:dyDescent="0.3">
      <c r="X367" s="74"/>
      <c r="AF367" s="75"/>
      <c r="AH367" s="74"/>
      <c r="AM367" s="75"/>
    </row>
    <row r="368" spans="24:39" x14ac:dyDescent="0.3">
      <c r="X368" s="74"/>
      <c r="AF368" s="75"/>
      <c r="AH368" s="74"/>
      <c r="AM368" s="75"/>
    </row>
    <row r="369" spans="24:39" x14ac:dyDescent="0.3">
      <c r="X369" s="74"/>
      <c r="AF369" s="75"/>
      <c r="AH369" s="74"/>
      <c r="AM369" s="75"/>
    </row>
    <row r="370" spans="24:39" x14ac:dyDescent="0.3">
      <c r="X370" s="74"/>
      <c r="AF370" s="75"/>
      <c r="AH370" s="74"/>
      <c r="AM370" s="75"/>
    </row>
    <row r="371" spans="24:39" x14ac:dyDescent="0.3">
      <c r="X371" s="74"/>
      <c r="AF371" s="75"/>
      <c r="AH371" s="74"/>
      <c r="AM371" s="75"/>
    </row>
    <row r="372" spans="24:39" x14ac:dyDescent="0.3">
      <c r="X372" s="74"/>
      <c r="AF372" s="75"/>
      <c r="AH372" s="74"/>
      <c r="AM372" s="75"/>
    </row>
    <row r="373" spans="24:39" x14ac:dyDescent="0.3">
      <c r="X373" s="74"/>
      <c r="AF373" s="75"/>
      <c r="AH373" s="74"/>
      <c r="AM373" s="75"/>
    </row>
    <row r="374" spans="24:39" x14ac:dyDescent="0.3">
      <c r="X374" s="74"/>
      <c r="AF374" s="75"/>
      <c r="AH374" s="74"/>
      <c r="AM374" s="75"/>
    </row>
    <row r="375" spans="24:39" x14ac:dyDescent="0.3">
      <c r="X375" s="74"/>
      <c r="AF375" s="75"/>
      <c r="AH375" s="74"/>
      <c r="AM375" s="75"/>
    </row>
    <row r="376" spans="24:39" x14ac:dyDescent="0.3">
      <c r="X376" s="74"/>
      <c r="AF376" s="75"/>
      <c r="AH376" s="74"/>
      <c r="AM376" s="75"/>
    </row>
    <row r="377" spans="24:39" x14ac:dyDescent="0.3">
      <c r="X377" s="74"/>
      <c r="AF377" s="75"/>
      <c r="AH377" s="74"/>
      <c r="AM377" s="75"/>
    </row>
    <row r="378" spans="24:39" x14ac:dyDescent="0.3">
      <c r="X378" s="74"/>
      <c r="AF378" s="75"/>
      <c r="AH378" s="74"/>
      <c r="AM378" s="75"/>
    </row>
    <row r="379" spans="24:39" x14ac:dyDescent="0.3">
      <c r="X379" s="74"/>
      <c r="AF379" s="75"/>
      <c r="AH379" s="74"/>
      <c r="AM379" s="75"/>
    </row>
    <row r="380" spans="24:39" x14ac:dyDescent="0.3">
      <c r="X380" s="74"/>
      <c r="AF380" s="75"/>
      <c r="AH380" s="74"/>
      <c r="AM380" s="75"/>
    </row>
    <row r="381" spans="24:39" x14ac:dyDescent="0.3">
      <c r="X381" s="74"/>
      <c r="AF381" s="75"/>
      <c r="AH381" s="74"/>
      <c r="AM381" s="75"/>
    </row>
    <row r="382" spans="24:39" x14ac:dyDescent="0.3">
      <c r="X382" s="74"/>
      <c r="AF382" s="75"/>
      <c r="AH382" s="74"/>
      <c r="AM382" s="75"/>
    </row>
    <row r="383" spans="24:39" x14ac:dyDescent="0.3">
      <c r="X383" s="74"/>
      <c r="AF383" s="75"/>
      <c r="AH383" s="74"/>
      <c r="AM383" s="75"/>
    </row>
    <row r="384" spans="24:39" x14ac:dyDescent="0.3">
      <c r="X384" s="74"/>
      <c r="AF384" s="75"/>
      <c r="AH384" s="74"/>
      <c r="AM384" s="75"/>
    </row>
    <row r="385" spans="24:39" x14ac:dyDescent="0.3">
      <c r="X385" s="74"/>
      <c r="AF385" s="75"/>
      <c r="AH385" s="74"/>
      <c r="AM385" s="75"/>
    </row>
    <row r="386" spans="24:39" x14ac:dyDescent="0.3">
      <c r="X386" s="74"/>
      <c r="AF386" s="75"/>
      <c r="AH386" s="74"/>
      <c r="AM386" s="75"/>
    </row>
    <row r="387" spans="24:39" x14ac:dyDescent="0.3">
      <c r="X387" s="74"/>
      <c r="AF387" s="75"/>
      <c r="AH387" s="74"/>
      <c r="AM387" s="75"/>
    </row>
    <row r="388" spans="24:39" x14ac:dyDescent="0.3">
      <c r="X388" s="74"/>
      <c r="AF388" s="75"/>
      <c r="AH388" s="74"/>
      <c r="AM388" s="75"/>
    </row>
    <row r="389" spans="24:39" x14ac:dyDescent="0.3">
      <c r="X389" s="74"/>
      <c r="AF389" s="75"/>
      <c r="AH389" s="74"/>
      <c r="AM389" s="75"/>
    </row>
    <row r="390" spans="24:39" x14ac:dyDescent="0.3">
      <c r="X390" s="74"/>
      <c r="AF390" s="75"/>
      <c r="AH390" s="74"/>
      <c r="AM390" s="75"/>
    </row>
    <row r="391" spans="24:39" x14ac:dyDescent="0.3">
      <c r="X391" s="74"/>
      <c r="AF391" s="75"/>
      <c r="AH391" s="74"/>
      <c r="AM391" s="75"/>
    </row>
    <row r="392" spans="24:39" x14ac:dyDescent="0.3">
      <c r="X392" s="74"/>
      <c r="AF392" s="75"/>
      <c r="AH392" s="74"/>
      <c r="AM392" s="75"/>
    </row>
    <row r="393" spans="24:39" x14ac:dyDescent="0.3">
      <c r="X393" s="74"/>
      <c r="AF393" s="75"/>
      <c r="AH393" s="74"/>
      <c r="AM393" s="75"/>
    </row>
    <row r="394" spans="24:39" x14ac:dyDescent="0.3">
      <c r="X394" s="74"/>
      <c r="AF394" s="75"/>
      <c r="AH394" s="74"/>
      <c r="AM394" s="75"/>
    </row>
    <row r="395" spans="24:39" x14ac:dyDescent="0.3">
      <c r="X395" s="74"/>
      <c r="AF395" s="75"/>
      <c r="AH395" s="74"/>
      <c r="AM395" s="75"/>
    </row>
    <row r="396" spans="24:39" x14ac:dyDescent="0.3">
      <c r="X396" s="74"/>
      <c r="AF396" s="75"/>
      <c r="AH396" s="74"/>
      <c r="AM396" s="75"/>
    </row>
    <row r="397" spans="24:39" x14ac:dyDescent="0.3">
      <c r="X397" s="74"/>
      <c r="AF397" s="75"/>
      <c r="AH397" s="74"/>
      <c r="AM397" s="75"/>
    </row>
    <row r="398" spans="24:39" x14ac:dyDescent="0.3">
      <c r="X398" s="74"/>
      <c r="AF398" s="75"/>
      <c r="AH398" s="74"/>
      <c r="AM398" s="75"/>
    </row>
    <row r="399" spans="24:39" x14ac:dyDescent="0.3">
      <c r="X399" s="74"/>
      <c r="AF399" s="75"/>
      <c r="AH399" s="74"/>
      <c r="AM399" s="75"/>
    </row>
    <row r="400" spans="24:39" x14ac:dyDescent="0.3">
      <c r="X400" s="74"/>
      <c r="AF400" s="75"/>
      <c r="AH400" s="74"/>
      <c r="AM400" s="75"/>
    </row>
    <row r="401" spans="24:39" x14ac:dyDescent="0.3">
      <c r="X401" s="74"/>
      <c r="AF401" s="75"/>
      <c r="AH401" s="74"/>
      <c r="AM401" s="75"/>
    </row>
    <row r="402" spans="24:39" x14ac:dyDescent="0.3">
      <c r="X402" s="74"/>
      <c r="AF402" s="75"/>
      <c r="AH402" s="74"/>
      <c r="AM402" s="75"/>
    </row>
    <row r="403" spans="24:39" x14ac:dyDescent="0.3">
      <c r="X403" s="74"/>
      <c r="AF403" s="75"/>
      <c r="AH403" s="74"/>
      <c r="AM403" s="75"/>
    </row>
    <row r="404" spans="24:39" x14ac:dyDescent="0.3">
      <c r="X404" s="74"/>
      <c r="AF404" s="75"/>
      <c r="AH404" s="74"/>
      <c r="AM404" s="75"/>
    </row>
    <row r="405" spans="24:39" x14ac:dyDescent="0.3">
      <c r="X405" s="74"/>
      <c r="AF405" s="75"/>
      <c r="AH405" s="74"/>
      <c r="AM405" s="75"/>
    </row>
    <row r="406" spans="24:39" x14ac:dyDescent="0.3">
      <c r="X406" s="74"/>
      <c r="AF406" s="75"/>
      <c r="AH406" s="74"/>
      <c r="AM406" s="75"/>
    </row>
    <row r="407" spans="24:39" x14ac:dyDescent="0.3">
      <c r="X407" s="74"/>
      <c r="AF407" s="75"/>
      <c r="AH407" s="74"/>
      <c r="AM407" s="75"/>
    </row>
    <row r="408" spans="24:39" x14ac:dyDescent="0.3">
      <c r="X408" s="74"/>
      <c r="AF408" s="75"/>
      <c r="AH408" s="74"/>
      <c r="AM408" s="75"/>
    </row>
    <row r="409" spans="24:39" x14ac:dyDescent="0.3">
      <c r="X409" s="74"/>
      <c r="AF409" s="75"/>
      <c r="AH409" s="74"/>
      <c r="AM409" s="75"/>
    </row>
    <row r="410" spans="24:39" x14ac:dyDescent="0.3">
      <c r="X410" s="74"/>
      <c r="AF410" s="75"/>
      <c r="AH410" s="74"/>
      <c r="AM410" s="75"/>
    </row>
    <row r="411" spans="24:39" x14ac:dyDescent="0.3">
      <c r="X411" s="74"/>
      <c r="AF411" s="75"/>
      <c r="AH411" s="74"/>
      <c r="AM411" s="75"/>
    </row>
    <row r="412" spans="24:39" x14ac:dyDescent="0.3">
      <c r="X412" s="74"/>
      <c r="AF412" s="75"/>
      <c r="AH412" s="74"/>
      <c r="AM412" s="75"/>
    </row>
    <row r="413" spans="24:39" x14ac:dyDescent="0.3">
      <c r="X413" s="74"/>
      <c r="AF413" s="75"/>
      <c r="AH413" s="74"/>
      <c r="AM413" s="75"/>
    </row>
    <row r="414" spans="24:39" x14ac:dyDescent="0.3">
      <c r="X414" s="74"/>
      <c r="AF414" s="75"/>
      <c r="AH414" s="74"/>
      <c r="AM414" s="75"/>
    </row>
    <row r="415" spans="24:39" x14ac:dyDescent="0.3">
      <c r="X415" s="74"/>
      <c r="AF415" s="75"/>
      <c r="AH415" s="74"/>
      <c r="AM415" s="75"/>
    </row>
    <row r="416" spans="24:39" x14ac:dyDescent="0.3">
      <c r="X416" s="74"/>
      <c r="AF416" s="75"/>
      <c r="AH416" s="74"/>
      <c r="AM416" s="75"/>
    </row>
    <row r="417" spans="24:39" x14ac:dyDescent="0.3">
      <c r="X417" s="74"/>
      <c r="AF417" s="75"/>
      <c r="AH417" s="74"/>
      <c r="AM417" s="75"/>
    </row>
    <row r="418" spans="24:39" x14ac:dyDescent="0.3">
      <c r="X418" s="74"/>
      <c r="AF418" s="75"/>
      <c r="AH418" s="74"/>
      <c r="AM418" s="75"/>
    </row>
    <row r="419" spans="24:39" x14ac:dyDescent="0.3">
      <c r="X419" s="74"/>
      <c r="AF419" s="75"/>
      <c r="AH419" s="74"/>
      <c r="AM419" s="75"/>
    </row>
    <row r="420" spans="24:39" x14ac:dyDescent="0.3">
      <c r="X420" s="74"/>
      <c r="AF420" s="75"/>
      <c r="AH420" s="74"/>
      <c r="AM420" s="75"/>
    </row>
    <row r="421" spans="24:39" x14ac:dyDescent="0.3">
      <c r="X421" s="74"/>
      <c r="AF421" s="75"/>
      <c r="AH421" s="74"/>
      <c r="AM421" s="75"/>
    </row>
    <row r="422" spans="24:39" x14ac:dyDescent="0.3">
      <c r="X422" s="74"/>
      <c r="AF422" s="75"/>
      <c r="AH422" s="74"/>
      <c r="AM422" s="75"/>
    </row>
    <row r="423" spans="24:39" x14ac:dyDescent="0.3">
      <c r="X423" s="74"/>
      <c r="AF423" s="75"/>
      <c r="AH423" s="74"/>
      <c r="AM423" s="75"/>
    </row>
    <row r="424" spans="24:39" x14ac:dyDescent="0.3">
      <c r="X424" s="74"/>
      <c r="AF424" s="75"/>
      <c r="AH424" s="74"/>
      <c r="AM424" s="75"/>
    </row>
    <row r="425" spans="24:39" x14ac:dyDescent="0.3">
      <c r="X425" s="74"/>
      <c r="AF425" s="75"/>
      <c r="AH425" s="74"/>
      <c r="AM425" s="75"/>
    </row>
    <row r="426" spans="24:39" x14ac:dyDescent="0.3">
      <c r="X426" s="74"/>
      <c r="AF426" s="75"/>
      <c r="AH426" s="74"/>
      <c r="AM426" s="75"/>
    </row>
    <row r="427" spans="24:39" x14ac:dyDescent="0.3">
      <c r="X427" s="74"/>
      <c r="AF427" s="75"/>
      <c r="AH427" s="74"/>
      <c r="AM427" s="75"/>
    </row>
    <row r="428" spans="24:39" x14ac:dyDescent="0.3">
      <c r="X428" s="74"/>
      <c r="AF428" s="75"/>
      <c r="AH428" s="74"/>
      <c r="AM428" s="75"/>
    </row>
    <row r="429" spans="24:39" x14ac:dyDescent="0.3">
      <c r="X429" s="74"/>
      <c r="AF429" s="75"/>
      <c r="AH429" s="74"/>
      <c r="AM429" s="75"/>
    </row>
    <row r="430" spans="24:39" x14ac:dyDescent="0.3">
      <c r="X430" s="74"/>
      <c r="AF430" s="75"/>
      <c r="AH430" s="74"/>
      <c r="AM430" s="75"/>
    </row>
    <row r="431" spans="24:39" x14ac:dyDescent="0.3">
      <c r="X431" s="74"/>
      <c r="AF431" s="75"/>
      <c r="AH431" s="74"/>
      <c r="AM431" s="75"/>
    </row>
    <row r="432" spans="24:39" x14ac:dyDescent="0.3">
      <c r="X432" s="74"/>
      <c r="AF432" s="75"/>
      <c r="AH432" s="74"/>
      <c r="AM432" s="75"/>
    </row>
    <row r="433" spans="24:39" x14ac:dyDescent="0.3">
      <c r="X433" s="74"/>
      <c r="AF433" s="75"/>
      <c r="AH433" s="74"/>
      <c r="AM433" s="75"/>
    </row>
    <row r="434" spans="24:39" x14ac:dyDescent="0.3">
      <c r="X434" s="74"/>
      <c r="AF434" s="75"/>
      <c r="AH434" s="74"/>
      <c r="AM434" s="75"/>
    </row>
    <row r="435" spans="24:39" x14ac:dyDescent="0.3">
      <c r="X435" s="74"/>
      <c r="AF435" s="75"/>
      <c r="AH435" s="74"/>
      <c r="AM435" s="75"/>
    </row>
    <row r="436" spans="24:39" x14ac:dyDescent="0.3">
      <c r="X436" s="74"/>
      <c r="AF436" s="75"/>
      <c r="AH436" s="74"/>
      <c r="AM436" s="75"/>
    </row>
    <row r="437" spans="24:39" x14ac:dyDescent="0.3">
      <c r="X437" s="74"/>
      <c r="AF437" s="75"/>
      <c r="AH437" s="74"/>
      <c r="AM437" s="75"/>
    </row>
    <row r="438" spans="24:39" x14ac:dyDescent="0.3">
      <c r="X438" s="74"/>
      <c r="AF438" s="75"/>
      <c r="AH438" s="74"/>
      <c r="AM438" s="75"/>
    </row>
    <row r="439" spans="24:39" x14ac:dyDescent="0.3">
      <c r="X439" s="74"/>
      <c r="AF439" s="75"/>
      <c r="AH439" s="74"/>
      <c r="AM439" s="75"/>
    </row>
    <row r="440" spans="24:39" x14ac:dyDescent="0.3">
      <c r="X440" s="74"/>
      <c r="AF440" s="75"/>
      <c r="AH440" s="74"/>
      <c r="AM440" s="75"/>
    </row>
    <row r="441" spans="24:39" x14ac:dyDescent="0.3">
      <c r="X441" s="74"/>
      <c r="AF441" s="75"/>
      <c r="AH441" s="74"/>
      <c r="AM441" s="75"/>
    </row>
    <row r="442" spans="24:39" x14ac:dyDescent="0.3">
      <c r="X442" s="74"/>
      <c r="AF442" s="75"/>
      <c r="AH442" s="74"/>
      <c r="AM442" s="75"/>
    </row>
    <row r="443" spans="24:39" x14ac:dyDescent="0.3">
      <c r="X443" s="74"/>
      <c r="AF443" s="75"/>
      <c r="AH443" s="74"/>
      <c r="AM443" s="75"/>
    </row>
    <row r="444" spans="24:39" x14ac:dyDescent="0.3">
      <c r="X444" s="74"/>
      <c r="AF444" s="75"/>
      <c r="AH444" s="74"/>
      <c r="AM444" s="75"/>
    </row>
    <row r="445" spans="24:39" x14ac:dyDescent="0.3">
      <c r="X445" s="74"/>
      <c r="AF445" s="75"/>
      <c r="AH445" s="74"/>
      <c r="AM445" s="75"/>
    </row>
    <row r="446" spans="24:39" x14ac:dyDescent="0.3">
      <c r="X446" s="74"/>
      <c r="AF446" s="75"/>
      <c r="AH446" s="74"/>
      <c r="AM446" s="75"/>
    </row>
    <row r="447" spans="24:39" x14ac:dyDescent="0.3">
      <c r="X447" s="74"/>
      <c r="AF447" s="75"/>
      <c r="AH447" s="74"/>
      <c r="AM447" s="75"/>
    </row>
    <row r="448" spans="24:39" x14ac:dyDescent="0.3">
      <c r="X448" s="74"/>
      <c r="AF448" s="75"/>
      <c r="AH448" s="74"/>
      <c r="AM448" s="75"/>
    </row>
    <row r="449" spans="24:39" x14ac:dyDescent="0.3">
      <c r="X449" s="74"/>
      <c r="AF449" s="75"/>
      <c r="AH449" s="74"/>
      <c r="AM449" s="75"/>
    </row>
    <row r="450" spans="24:39" x14ac:dyDescent="0.3">
      <c r="X450" s="74"/>
      <c r="AF450" s="75"/>
      <c r="AH450" s="74"/>
      <c r="AM450" s="75"/>
    </row>
    <row r="451" spans="24:39" x14ac:dyDescent="0.3">
      <c r="X451" s="74"/>
      <c r="AF451" s="75"/>
      <c r="AH451" s="74"/>
      <c r="AM451" s="75"/>
    </row>
    <row r="452" spans="24:39" x14ac:dyDescent="0.3">
      <c r="X452" s="74"/>
      <c r="AF452" s="75"/>
      <c r="AH452" s="74"/>
      <c r="AM452" s="75"/>
    </row>
    <row r="453" spans="24:39" x14ac:dyDescent="0.3">
      <c r="X453" s="74"/>
      <c r="AF453" s="75"/>
      <c r="AH453" s="74"/>
      <c r="AM453" s="75"/>
    </row>
    <row r="454" spans="24:39" x14ac:dyDescent="0.3">
      <c r="X454" s="74"/>
      <c r="AF454" s="75"/>
      <c r="AH454" s="74"/>
      <c r="AM454" s="75"/>
    </row>
    <row r="455" spans="24:39" x14ac:dyDescent="0.3">
      <c r="X455" s="74"/>
      <c r="AF455" s="75"/>
      <c r="AH455" s="74"/>
      <c r="AM455" s="75"/>
    </row>
    <row r="456" spans="24:39" x14ac:dyDescent="0.3">
      <c r="X456" s="74"/>
      <c r="AF456" s="75"/>
      <c r="AH456" s="74"/>
      <c r="AM456" s="75"/>
    </row>
    <row r="457" spans="24:39" x14ac:dyDescent="0.3">
      <c r="X457" s="74"/>
      <c r="AF457" s="75"/>
      <c r="AH457" s="74"/>
      <c r="AM457" s="75"/>
    </row>
    <row r="458" spans="24:39" x14ac:dyDescent="0.3">
      <c r="X458" s="74"/>
      <c r="AF458" s="75"/>
      <c r="AH458" s="74"/>
      <c r="AM458" s="75"/>
    </row>
    <row r="459" spans="24:39" x14ac:dyDescent="0.3">
      <c r="X459" s="74"/>
      <c r="AF459" s="75"/>
      <c r="AH459" s="74"/>
      <c r="AM459" s="75"/>
    </row>
    <row r="460" spans="24:39" x14ac:dyDescent="0.3">
      <c r="X460" s="74"/>
      <c r="AF460" s="75"/>
      <c r="AH460" s="74"/>
      <c r="AM460" s="75"/>
    </row>
    <row r="461" spans="24:39" x14ac:dyDescent="0.3">
      <c r="X461" s="74"/>
      <c r="AF461" s="75"/>
      <c r="AH461" s="74"/>
      <c r="AM461" s="75"/>
    </row>
    <row r="462" spans="24:39" x14ac:dyDescent="0.3">
      <c r="X462" s="74"/>
      <c r="AF462" s="75"/>
      <c r="AH462" s="74"/>
      <c r="AM462" s="75"/>
    </row>
    <row r="463" spans="24:39" x14ac:dyDescent="0.3">
      <c r="X463" s="74"/>
      <c r="AF463" s="75"/>
      <c r="AH463" s="74"/>
      <c r="AM463" s="75"/>
    </row>
    <row r="464" spans="24:39" x14ac:dyDescent="0.3">
      <c r="X464" s="74"/>
      <c r="AF464" s="75"/>
      <c r="AH464" s="74"/>
      <c r="AM464" s="75"/>
    </row>
    <row r="465" spans="24:39" x14ac:dyDescent="0.3">
      <c r="X465" s="74"/>
      <c r="AF465" s="75"/>
      <c r="AH465" s="74"/>
      <c r="AM465" s="75"/>
    </row>
    <row r="466" spans="24:39" x14ac:dyDescent="0.3">
      <c r="X466" s="74"/>
      <c r="AF466" s="75"/>
      <c r="AH466" s="74"/>
      <c r="AM466" s="75"/>
    </row>
    <row r="467" spans="24:39" x14ac:dyDescent="0.3">
      <c r="X467" s="74"/>
      <c r="AF467" s="75"/>
      <c r="AH467" s="74"/>
      <c r="AM467" s="75"/>
    </row>
    <row r="468" spans="24:39" x14ac:dyDescent="0.3">
      <c r="X468" s="74"/>
      <c r="AF468" s="75"/>
      <c r="AH468" s="74"/>
      <c r="AM468" s="75"/>
    </row>
    <row r="469" spans="24:39" x14ac:dyDescent="0.3">
      <c r="X469" s="74"/>
      <c r="AF469" s="75"/>
      <c r="AH469" s="74"/>
      <c r="AM469" s="75"/>
    </row>
    <row r="470" spans="24:39" x14ac:dyDescent="0.3">
      <c r="X470" s="74"/>
      <c r="AF470" s="75"/>
      <c r="AH470" s="74"/>
      <c r="AM470" s="75"/>
    </row>
    <row r="471" spans="24:39" x14ac:dyDescent="0.3">
      <c r="X471" s="74"/>
      <c r="AF471" s="75"/>
      <c r="AH471" s="74"/>
      <c r="AM471" s="75"/>
    </row>
    <row r="472" spans="24:39" x14ac:dyDescent="0.3">
      <c r="X472" s="74"/>
      <c r="AF472" s="75"/>
      <c r="AH472" s="74"/>
      <c r="AM472" s="75"/>
    </row>
    <row r="473" spans="24:39" x14ac:dyDescent="0.3">
      <c r="X473" s="74"/>
      <c r="AF473" s="75"/>
      <c r="AH473" s="74"/>
      <c r="AM473" s="75"/>
    </row>
    <row r="474" spans="24:39" x14ac:dyDescent="0.3">
      <c r="X474" s="74"/>
      <c r="AF474" s="75"/>
      <c r="AH474" s="74"/>
      <c r="AM474" s="75"/>
    </row>
    <row r="475" spans="24:39" x14ac:dyDescent="0.3">
      <c r="X475" s="74"/>
      <c r="AF475" s="75"/>
      <c r="AH475" s="74"/>
      <c r="AM475" s="75"/>
    </row>
    <row r="476" spans="24:39" x14ac:dyDescent="0.3">
      <c r="X476" s="74"/>
      <c r="AF476" s="75"/>
      <c r="AH476" s="74"/>
      <c r="AM476" s="75"/>
    </row>
    <row r="477" spans="24:39" x14ac:dyDescent="0.3">
      <c r="X477" s="74"/>
      <c r="AF477" s="75"/>
      <c r="AH477" s="74"/>
      <c r="AM477" s="75"/>
    </row>
    <row r="478" spans="24:39" x14ac:dyDescent="0.3">
      <c r="X478" s="74"/>
      <c r="AF478" s="75"/>
      <c r="AH478" s="74"/>
      <c r="AM478" s="75"/>
    </row>
    <row r="479" spans="24:39" x14ac:dyDescent="0.3">
      <c r="X479" s="74"/>
      <c r="AF479" s="75"/>
      <c r="AH479" s="74"/>
      <c r="AM479" s="75"/>
    </row>
    <row r="480" spans="24:39" x14ac:dyDescent="0.3">
      <c r="X480" s="74"/>
      <c r="AF480" s="75"/>
      <c r="AH480" s="74"/>
      <c r="AM480" s="75"/>
    </row>
    <row r="481" spans="24:39" x14ac:dyDescent="0.3">
      <c r="X481" s="74"/>
      <c r="AF481" s="75"/>
      <c r="AH481" s="74"/>
      <c r="AM481" s="75"/>
    </row>
    <row r="482" spans="24:39" x14ac:dyDescent="0.3">
      <c r="X482" s="74"/>
      <c r="AF482" s="75"/>
      <c r="AH482" s="74"/>
      <c r="AM482" s="75"/>
    </row>
    <row r="483" spans="24:39" x14ac:dyDescent="0.3">
      <c r="X483" s="74"/>
      <c r="AF483" s="75"/>
      <c r="AH483" s="74"/>
      <c r="AM483" s="75"/>
    </row>
    <row r="484" spans="24:39" x14ac:dyDescent="0.3">
      <c r="X484" s="74"/>
      <c r="AF484" s="75"/>
      <c r="AH484" s="74"/>
      <c r="AM484" s="75"/>
    </row>
    <row r="485" spans="24:39" x14ac:dyDescent="0.3">
      <c r="X485" s="74"/>
      <c r="AF485" s="75"/>
      <c r="AH485" s="74"/>
      <c r="AM485" s="75"/>
    </row>
    <row r="486" spans="24:39" x14ac:dyDescent="0.3">
      <c r="X486" s="74"/>
      <c r="AF486" s="75"/>
      <c r="AH486" s="74"/>
      <c r="AM486" s="75"/>
    </row>
    <row r="487" spans="24:39" x14ac:dyDescent="0.3">
      <c r="X487" s="74"/>
      <c r="AF487" s="75"/>
      <c r="AH487" s="74"/>
      <c r="AM487" s="75"/>
    </row>
    <row r="488" spans="24:39" x14ac:dyDescent="0.3">
      <c r="X488" s="74"/>
      <c r="AF488" s="75"/>
      <c r="AH488" s="74"/>
      <c r="AM488" s="75"/>
    </row>
    <row r="489" spans="24:39" x14ac:dyDescent="0.3">
      <c r="X489" s="74"/>
      <c r="AF489" s="75"/>
      <c r="AH489" s="74"/>
      <c r="AM489" s="75"/>
    </row>
    <row r="490" spans="24:39" x14ac:dyDescent="0.3">
      <c r="X490" s="74"/>
      <c r="AF490" s="75"/>
      <c r="AH490" s="74"/>
      <c r="AM490" s="75"/>
    </row>
    <row r="491" spans="24:39" x14ac:dyDescent="0.3">
      <c r="X491" s="74"/>
      <c r="AF491" s="75"/>
      <c r="AH491" s="74"/>
      <c r="AM491" s="75"/>
    </row>
    <row r="492" spans="24:39" x14ac:dyDescent="0.3">
      <c r="X492" s="74"/>
      <c r="AF492" s="75"/>
      <c r="AH492" s="74"/>
      <c r="AM492" s="75"/>
    </row>
    <row r="493" spans="24:39" x14ac:dyDescent="0.3">
      <c r="X493" s="74"/>
      <c r="AF493" s="75"/>
      <c r="AH493" s="74"/>
      <c r="AM493" s="75"/>
    </row>
    <row r="494" spans="24:39" x14ac:dyDescent="0.3">
      <c r="X494" s="74"/>
      <c r="AF494" s="75"/>
      <c r="AH494" s="74"/>
      <c r="AM494" s="75"/>
    </row>
    <row r="495" spans="24:39" x14ac:dyDescent="0.3">
      <c r="X495" s="74"/>
      <c r="AF495" s="75"/>
      <c r="AH495" s="74"/>
      <c r="AM495" s="75"/>
    </row>
    <row r="496" spans="24:39" x14ac:dyDescent="0.3">
      <c r="X496" s="74"/>
      <c r="AF496" s="75"/>
      <c r="AH496" s="74"/>
      <c r="AM496" s="75"/>
    </row>
    <row r="497" spans="24:39" x14ac:dyDescent="0.3">
      <c r="X497" s="74"/>
      <c r="AF497" s="75"/>
      <c r="AH497" s="74"/>
      <c r="AM497" s="75"/>
    </row>
    <row r="498" spans="24:39" x14ac:dyDescent="0.3">
      <c r="X498" s="74"/>
      <c r="AF498" s="75"/>
      <c r="AH498" s="74"/>
      <c r="AM498" s="75"/>
    </row>
    <row r="499" spans="24:39" x14ac:dyDescent="0.3">
      <c r="X499" s="74"/>
      <c r="AF499" s="75"/>
      <c r="AH499" s="74"/>
      <c r="AM499" s="75"/>
    </row>
    <row r="500" spans="24:39" x14ac:dyDescent="0.3">
      <c r="X500" s="74"/>
      <c r="AF500" s="75"/>
      <c r="AH500" s="74"/>
      <c r="AM500" s="75"/>
    </row>
    <row r="501" spans="24:39" x14ac:dyDescent="0.3">
      <c r="X501" s="74"/>
      <c r="AF501" s="75"/>
      <c r="AH501" s="74"/>
      <c r="AM501" s="75"/>
    </row>
    <row r="502" spans="24:39" x14ac:dyDescent="0.3">
      <c r="X502" s="74"/>
      <c r="AF502" s="75"/>
      <c r="AH502" s="74"/>
      <c r="AM502" s="75"/>
    </row>
    <row r="503" spans="24:39" x14ac:dyDescent="0.3">
      <c r="X503" s="74"/>
      <c r="AF503" s="75"/>
      <c r="AH503" s="74"/>
      <c r="AM503" s="75"/>
    </row>
    <row r="504" spans="24:39" x14ac:dyDescent="0.3">
      <c r="X504" s="74"/>
      <c r="AF504" s="75"/>
      <c r="AH504" s="74"/>
      <c r="AM504" s="75"/>
    </row>
    <row r="505" spans="24:39" x14ac:dyDescent="0.3">
      <c r="X505" s="74"/>
      <c r="AF505" s="75"/>
      <c r="AH505" s="74"/>
      <c r="AM505" s="75"/>
    </row>
    <row r="506" spans="24:39" x14ac:dyDescent="0.3">
      <c r="X506" s="74"/>
      <c r="AF506" s="75"/>
      <c r="AH506" s="74"/>
      <c r="AM506" s="75"/>
    </row>
    <row r="507" spans="24:39" x14ac:dyDescent="0.3">
      <c r="X507" s="74"/>
      <c r="AF507" s="75"/>
      <c r="AH507" s="74"/>
      <c r="AM507" s="75"/>
    </row>
    <row r="508" spans="24:39" x14ac:dyDescent="0.3">
      <c r="X508" s="74"/>
      <c r="AF508" s="75"/>
      <c r="AH508" s="74"/>
      <c r="AM508" s="75"/>
    </row>
    <row r="509" spans="24:39" x14ac:dyDescent="0.3">
      <c r="X509" s="74"/>
      <c r="AF509" s="75"/>
      <c r="AH509" s="74"/>
      <c r="AM509" s="75"/>
    </row>
    <row r="510" spans="24:39" x14ac:dyDescent="0.3">
      <c r="X510" s="74"/>
      <c r="AF510" s="75"/>
      <c r="AH510" s="74"/>
      <c r="AM510" s="75"/>
    </row>
    <row r="511" spans="24:39" x14ac:dyDescent="0.3">
      <c r="X511" s="74"/>
      <c r="AF511" s="75"/>
      <c r="AH511" s="74"/>
      <c r="AM511" s="75"/>
    </row>
    <row r="512" spans="24:39" x14ac:dyDescent="0.3">
      <c r="X512" s="74"/>
      <c r="AF512" s="75"/>
      <c r="AH512" s="74"/>
      <c r="AM512" s="75"/>
    </row>
    <row r="513" spans="24:39" x14ac:dyDescent="0.3">
      <c r="X513" s="74"/>
      <c r="AF513" s="75"/>
      <c r="AH513" s="74"/>
      <c r="AM513" s="75"/>
    </row>
    <row r="514" spans="24:39" x14ac:dyDescent="0.3">
      <c r="X514" s="74"/>
      <c r="AF514" s="75"/>
      <c r="AH514" s="74"/>
      <c r="AM514" s="75"/>
    </row>
    <row r="515" spans="24:39" x14ac:dyDescent="0.3">
      <c r="X515" s="74"/>
      <c r="AF515" s="75"/>
      <c r="AH515" s="74"/>
      <c r="AM515" s="75"/>
    </row>
    <row r="516" spans="24:39" x14ac:dyDescent="0.3">
      <c r="X516" s="74"/>
      <c r="AF516" s="75"/>
      <c r="AH516" s="74"/>
      <c r="AM516" s="75"/>
    </row>
    <row r="517" spans="24:39" x14ac:dyDescent="0.3">
      <c r="X517" s="74"/>
      <c r="AF517" s="75"/>
      <c r="AH517" s="74"/>
      <c r="AM517" s="75"/>
    </row>
    <row r="518" spans="24:39" x14ac:dyDescent="0.3">
      <c r="X518" s="74"/>
      <c r="AF518" s="75"/>
      <c r="AH518" s="74"/>
      <c r="AM518" s="75"/>
    </row>
    <row r="519" spans="24:39" x14ac:dyDescent="0.3">
      <c r="X519" s="74"/>
      <c r="AF519" s="75"/>
      <c r="AH519" s="74"/>
      <c r="AM519" s="75"/>
    </row>
    <row r="520" spans="24:39" x14ac:dyDescent="0.3">
      <c r="X520" s="74"/>
      <c r="AF520" s="75"/>
      <c r="AH520" s="74"/>
      <c r="AM520" s="75"/>
    </row>
    <row r="521" spans="24:39" x14ac:dyDescent="0.3">
      <c r="X521" s="74"/>
      <c r="AF521" s="75"/>
      <c r="AH521" s="74"/>
      <c r="AM521" s="75"/>
    </row>
    <row r="522" spans="24:39" x14ac:dyDescent="0.3">
      <c r="X522" s="74"/>
      <c r="AF522" s="75"/>
      <c r="AH522" s="74"/>
      <c r="AM522" s="75"/>
    </row>
    <row r="523" spans="24:39" x14ac:dyDescent="0.3">
      <c r="X523" s="74"/>
      <c r="AF523" s="75"/>
      <c r="AH523" s="74"/>
      <c r="AM523" s="75"/>
    </row>
    <row r="524" spans="24:39" x14ac:dyDescent="0.3">
      <c r="X524" s="74"/>
      <c r="AF524" s="75"/>
      <c r="AH524" s="74"/>
      <c r="AM524" s="75"/>
    </row>
    <row r="525" spans="24:39" x14ac:dyDescent="0.3">
      <c r="X525" s="74"/>
      <c r="AF525" s="75"/>
      <c r="AH525" s="74"/>
      <c r="AM525" s="75"/>
    </row>
    <row r="526" spans="24:39" x14ac:dyDescent="0.3">
      <c r="X526" s="74"/>
      <c r="AF526" s="75"/>
      <c r="AH526" s="74"/>
      <c r="AM526" s="75"/>
    </row>
    <row r="527" spans="24:39" x14ac:dyDescent="0.3">
      <c r="X527" s="74"/>
      <c r="AF527" s="75"/>
      <c r="AH527" s="74"/>
      <c r="AM527" s="75"/>
    </row>
    <row r="528" spans="24:39" x14ac:dyDescent="0.3">
      <c r="X528" s="74"/>
      <c r="AF528" s="75"/>
      <c r="AH528" s="74"/>
      <c r="AM528" s="75"/>
    </row>
    <row r="529" spans="24:39" x14ac:dyDescent="0.3">
      <c r="X529" s="74"/>
      <c r="AF529" s="75"/>
      <c r="AH529" s="74"/>
      <c r="AM529" s="75"/>
    </row>
    <row r="530" spans="24:39" x14ac:dyDescent="0.3">
      <c r="X530" s="74"/>
      <c r="AF530" s="75"/>
      <c r="AH530" s="74"/>
      <c r="AM530" s="75"/>
    </row>
    <row r="531" spans="24:39" x14ac:dyDescent="0.3">
      <c r="X531" s="74"/>
      <c r="AF531" s="75"/>
      <c r="AH531" s="74"/>
      <c r="AM531" s="75"/>
    </row>
    <row r="532" spans="24:39" x14ac:dyDescent="0.3">
      <c r="X532" s="74"/>
      <c r="AF532" s="75"/>
      <c r="AH532" s="74"/>
      <c r="AM532" s="75"/>
    </row>
    <row r="533" spans="24:39" x14ac:dyDescent="0.3">
      <c r="X533" s="74"/>
      <c r="AF533" s="75"/>
      <c r="AH533" s="74"/>
      <c r="AM533" s="75"/>
    </row>
    <row r="534" spans="24:39" x14ac:dyDescent="0.3">
      <c r="X534" s="74"/>
      <c r="AF534" s="75"/>
      <c r="AH534" s="74"/>
      <c r="AM534" s="75"/>
    </row>
    <row r="535" spans="24:39" x14ac:dyDescent="0.3">
      <c r="X535" s="74"/>
      <c r="AF535" s="75"/>
      <c r="AH535" s="74"/>
      <c r="AM535" s="75"/>
    </row>
    <row r="536" spans="24:39" x14ac:dyDescent="0.3">
      <c r="X536" s="74"/>
      <c r="AF536" s="75"/>
      <c r="AH536" s="74"/>
      <c r="AM536" s="75"/>
    </row>
    <row r="537" spans="24:39" x14ac:dyDescent="0.3">
      <c r="X537" s="74"/>
      <c r="AF537" s="75"/>
      <c r="AH537" s="74"/>
      <c r="AM537" s="75"/>
    </row>
    <row r="538" spans="24:39" x14ac:dyDescent="0.3">
      <c r="X538" s="74"/>
      <c r="AF538" s="75"/>
      <c r="AH538" s="74"/>
      <c r="AM538" s="75"/>
    </row>
    <row r="539" spans="24:39" x14ac:dyDescent="0.3">
      <c r="X539" s="74"/>
      <c r="AF539" s="75"/>
      <c r="AH539" s="74"/>
      <c r="AM539" s="75"/>
    </row>
    <row r="540" spans="24:39" x14ac:dyDescent="0.3">
      <c r="X540" s="74"/>
      <c r="AF540" s="75"/>
      <c r="AH540" s="74"/>
      <c r="AM540" s="75"/>
    </row>
    <row r="541" spans="24:39" x14ac:dyDescent="0.3">
      <c r="X541" s="74"/>
      <c r="AF541" s="75"/>
      <c r="AH541" s="74"/>
      <c r="AM541" s="75"/>
    </row>
    <row r="542" spans="24:39" x14ac:dyDescent="0.3">
      <c r="X542" s="74"/>
      <c r="AF542" s="75"/>
      <c r="AH542" s="74"/>
      <c r="AM542" s="75"/>
    </row>
    <row r="543" spans="24:39" x14ac:dyDescent="0.3">
      <c r="X543" s="74"/>
      <c r="AF543" s="75"/>
      <c r="AH543" s="74"/>
      <c r="AM543" s="75"/>
    </row>
    <row r="544" spans="24:39" x14ac:dyDescent="0.3">
      <c r="X544" s="74"/>
      <c r="AF544" s="75"/>
      <c r="AH544" s="74"/>
      <c r="AM544" s="75"/>
    </row>
    <row r="545" spans="24:39" x14ac:dyDescent="0.3">
      <c r="X545" s="74"/>
      <c r="AF545" s="75"/>
      <c r="AH545" s="74"/>
      <c r="AM545" s="75"/>
    </row>
    <row r="546" spans="24:39" x14ac:dyDescent="0.3">
      <c r="X546" s="74"/>
      <c r="AF546" s="75"/>
      <c r="AH546" s="74"/>
      <c r="AM546" s="75"/>
    </row>
    <row r="547" spans="24:39" x14ac:dyDescent="0.3">
      <c r="X547" s="74"/>
      <c r="AF547" s="75"/>
      <c r="AH547" s="74"/>
      <c r="AM547" s="75"/>
    </row>
    <row r="548" spans="24:39" x14ac:dyDescent="0.3">
      <c r="X548" s="74"/>
      <c r="AF548" s="75"/>
      <c r="AH548" s="74"/>
      <c r="AM548" s="75"/>
    </row>
    <row r="549" spans="24:39" x14ac:dyDescent="0.3">
      <c r="X549" s="74"/>
      <c r="AF549" s="75"/>
      <c r="AH549" s="74"/>
      <c r="AM549" s="75"/>
    </row>
    <row r="550" spans="24:39" x14ac:dyDescent="0.3">
      <c r="X550" s="74"/>
      <c r="AF550" s="75"/>
      <c r="AH550" s="74"/>
      <c r="AM550" s="75"/>
    </row>
    <row r="551" spans="24:39" x14ac:dyDescent="0.3">
      <c r="X551" s="74"/>
      <c r="AF551" s="75"/>
      <c r="AH551" s="74"/>
      <c r="AM551" s="75"/>
    </row>
    <row r="552" spans="24:39" x14ac:dyDescent="0.3">
      <c r="X552" s="74"/>
      <c r="AF552" s="75"/>
      <c r="AH552" s="74"/>
      <c r="AM552" s="75"/>
    </row>
    <row r="553" spans="24:39" x14ac:dyDescent="0.3">
      <c r="X553" s="74"/>
      <c r="AF553" s="75"/>
      <c r="AH553" s="74"/>
      <c r="AM553" s="75"/>
    </row>
    <row r="554" spans="24:39" x14ac:dyDescent="0.3">
      <c r="X554" s="74"/>
      <c r="AF554" s="75"/>
      <c r="AH554" s="74"/>
      <c r="AM554" s="75"/>
    </row>
    <row r="555" spans="24:39" x14ac:dyDescent="0.3">
      <c r="X555" s="74"/>
      <c r="AF555" s="75"/>
      <c r="AH555" s="74"/>
      <c r="AM555" s="75"/>
    </row>
    <row r="556" spans="24:39" x14ac:dyDescent="0.3">
      <c r="X556" s="74"/>
      <c r="AF556" s="75"/>
      <c r="AH556" s="74"/>
      <c r="AM556" s="75"/>
    </row>
    <row r="557" spans="24:39" x14ac:dyDescent="0.3">
      <c r="X557" s="74"/>
      <c r="AF557" s="75"/>
      <c r="AH557" s="74"/>
      <c r="AM557" s="75"/>
    </row>
    <row r="558" spans="24:39" x14ac:dyDescent="0.3">
      <c r="X558" s="74"/>
      <c r="AF558" s="75"/>
      <c r="AH558" s="74"/>
      <c r="AM558" s="75"/>
    </row>
    <row r="559" spans="24:39" x14ac:dyDescent="0.3">
      <c r="X559" s="74"/>
      <c r="AF559" s="75"/>
      <c r="AH559" s="74"/>
      <c r="AM559" s="75"/>
    </row>
    <row r="560" spans="24:39" x14ac:dyDescent="0.3">
      <c r="X560" s="74"/>
      <c r="AF560" s="75"/>
      <c r="AH560" s="74"/>
      <c r="AM560" s="75"/>
    </row>
    <row r="561" spans="24:39" x14ac:dyDescent="0.3">
      <c r="X561" s="74"/>
      <c r="AF561" s="75"/>
      <c r="AH561" s="74"/>
      <c r="AM561" s="75"/>
    </row>
    <row r="562" spans="24:39" x14ac:dyDescent="0.3">
      <c r="X562" s="74"/>
      <c r="AF562" s="75"/>
      <c r="AH562" s="74"/>
      <c r="AM562" s="75"/>
    </row>
    <row r="563" spans="24:39" x14ac:dyDescent="0.3">
      <c r="X563" s="74"/>
      <c r="AF563" s="75"/>
      <c r="AH563" s="74"/>
      <c r="AM563" s="75"/>
    </row>
    <row r="564" spans="24:39" x14ac:dyDescent="0.3">
      <c r="X564" s="74"/>
      <c r="AF564" s="75"/>
      <c r="AH564" s="74"/>
      <c r="AM564" s="75"/>
    </row>
    <row r="565" spans="24:39" x14ac:dyDescent="0.3">
      <c r="X565" s="74"/>
      <c r="AF565" s="75"/>
      <c r="AH565" s="74"/>
      <c r="AM565" s="75"/>
    </row>
    <row r="566" spans="24:39" x14ac:dyDescent="0.3">
      <c r="X566" s="98"/>
      <c r="Y566" s="99"/>
      <c r="Z566" s="99"/>
      <c r="AA566" s="99"/>
      <c r="AB566" s="99"/>
      <c r="AC566" s="99"/>
      <c r="AD566" s="99"/>
      <c r="AE566" s="99"/>
      <c r="AF566" s="101"/>
      <c r="AH566" s="98"/>
      <c r="AI566" s="99"/>
      <c r="AJ566" s="99"/>
      <c r="AK566" s="99"/>
      <c r="AL566" s="99"/>
      <c r="AM566" s="101"/>
    </row>
  </sheetData>
  <mergeCells count="6">
    <mergeCell ref="Y1:AD1"/>
    <mergeCell ref="AH1:AM1"/>
    <mergeCell ref="H197:I197"/>
    <mergeCell ref="H167:J167"/>
    <mergeCell ref="H137:J137"/>
    <mergeCell ref="H107:J107"/>
  </mergeCells>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98AD6-0E31-4275-B6B4-845B711435ED}">
  <dimension ref="A1:AM566"/>
  <sheetViews>
    <sheetView workbookViewId="0"/>
  </sheetViews>
  <sheetFormatPr defaultColWidth="9.109375" defaultRowHeight="13.8" x14ac:dyDescent="0.3"/>
  <cols>
    <col min="1" max="1" width="21.88671875" style="62" customWidth="1"/>
    <col min="2" max="2" width="14.77734375" style="62" bestFit="1" customWidth="1"/>
    <col min="3" max="3" width="12.5546875" style="62" bestFit="1" customWidth="1"/>
    <col min="4" max="4" width="19.5546875" style="62" bestFit="1" customWidth="1"/>
    <col min="5" max="5" width="12.5546875" style="62" bestFit="1" customWidth="1"/>
    <col min="6" max="6" width="10.5546875" style="62" customWidth="1"/>
    <col min="7" max="7" width="10" style="62" customWidth="1"/>
    <col min="8" max="8" width="20" style="62" bestFit="1" customWidth="1"/>
    <col min="9" max="9" width="20.5546875" style="62" bestFit="1" customWidth="1"/>
    <col min="10" max="10" width="10.44140625" style="62" bestFit="1" customWidth="1"/>
    <col min="11" max="11" width="15.44140625" style="62" bestFit="1" customWidth="1"/>
    <col min="12" max="12" width="11.33203125" style="62" customWidth="1"/>
    <col min="13" max="13" width="11" style="62" customWidth="1"/>
    <col min="14" max="14" width="17.33203125" style="62" customWidth="1"/>
    <col min="15" max="15" width="12" style="62" customWidth="1"/>
    <col min="16" max="16" width="10.109375" style="62" customWidth="1"/>
    <col min="17" max="17" width="11.33203125" style="62" customWidth="1"/>
    <col min="18" max="18" width="9.33203125" style="62" customWidth="1"/>
    <col min="19" max="19" width="13.109375" style="62" bestFit="1" customWidth="1"/>
    <col min="20" max="20" width="9.88671875" style="62" customWidth="1"/>
    <col min="21" max="21" width="13.109375" style="62" bestFit="1" customWidth="1"/>
    <col min="22" max="24" width="9.109375" style="62"/>
    <col min="25" max="25" width="10.109375" style="62" customWidth="1"/>
    <col min="26" max="16384" width="9.109375" style="62"/>
  </cols>
  <sheetData>
    <row r="1" spans="1:39" ht="15.6" x14ac:dyDescent="0.3">
      <c r="B1" s="63"/>
      <c r="O1" s="64" t="s">
        <v>104</v>
      </c>
      <c r="S1" s="64" t="s">
        <v>105</v>
      </c>
      <c r="X1" s="65" t="s">
        <v>106</v>
      </c>
      <c r="Y1" s="208" t="s">
        <v>107</v>
      </c>
      <c r="Z1" s="208"/>
      <c r="AA1" s="208"/>
      <c r="AB1" s="208"/>
      <c r="AC1" s="208"/>
      <c r="AD1" s="208"/>
      <c r="AE1" s="171" t="s">
        <v>108</v>
      </c>
      <c r="AF1" s="171" t="s">
        <v>109</v>
      </c>
      <c r="AG1" s="67"/>
      <c r="AH1" s="209" t="s">
        <v>110</v>
      </c>
      <c r="AI1" s="210"/>
      <c r="AJ1" s="210"/>
      <c r="AK1" s="210"/>
      <c r="AL1" s="210"/>
      <c r="AM1" s="211"/>
    </row>
    <row r="2" spans="1:39" x14ac:dyDescent="0.3">
      <c r="Q2" s="64" t="s">
        <v>111</v>
      </c>
      <c r="U2" s="64" t="s">
        <v>112</v>
      </c>
      <c r="W2" s="67"/>
      <c r="X2" s="68"/>
      <c r="Y2" s="69"/>
      <c r="Z2" s="69"/>
      <c r="AA2" s="69"/>
      <c r="AB2" s="69"/>
      <c r="AC2" s="69"/>
      <c r="AD2" s="69"/>
      <c r="AE2" s="69"/>
      <c r="AF2" s="70"/>
      <c r="AH2" s="68"/>
      <c r="AI2" s="69"/>
      <c r="AJ2" s="69"/>
      <c r="AK2" s="69"/>
      <c r="AL2" s="69"/>
      <c r="AM2" s="70"/>
    </row>
    <row r="3" spans="1:39" ht="15" customHeight="1" thickBot="1" x14ac:dyDescent="0.4">
      <c r="A3" s="62" t="s">
        <v>113</v>
      </c>
      <c r="B3" s="144" t="s">
        <v>114</v>
      </c>
      <c r="C3" s="144" t="s">
        <v>143</v>
      </c>
      <c r="D3" s="144" t="s">
        <v>144</v>
      </c>
      <c r="E3" s="153" t="s">
        <v>115</v>
      </c>
      <c r="F3" s="144" t="s">
        <v>116</v>
      </c>
      <c r="O3" s="72">
        <f>MIN($O$22)</f>
        <v>5.6123058172635382E-2</v>
      </c>
      <c r="Q3" s="72">
        <f>MAX($Q$21)</f>
        <v>4.1840281569178642E-2</v>
      </c>
      <c r="S3" s="72">
        <f>MIN($S$22)</f>
        <v>5.6078291541119374E-2</v>
      </c>
      <c r="U3" s="73">
        <f>MAX($U$23)</f>
        <v>0.49043282431399982</v>
      </c>
      <c r="W3" s="67"/>
      <c r="X3" s="74"/>
      <c r="AF3" s="75"/>
      <c r="AH3" s="74"/>
      <c r="AM3" s="75"/>
    </row>
    <row r="4" spans="1:39" ht="15" thickBot="1" x14ac:dyDescent="0.35">
      <c r="A4" s="62" t="str">
        <f>IF(C4^2=B15,"Error","OK")</f>
        <v>OK</v>
      </c>
      <c r="B4" s="145" t="s">
        <v>10</v>
      </c>
      <c r="C4" s="146">
        <v>0.10921243</v>
      </c>
      <c r="D4" s="147">
        <v>2.9919850000000001E-2</v>
      </c>
      <c r="E4" s="154">
        <v>0.3</v>
      </c>
      <c r="F4" s="155"/>
      <c r="H4" s="76" t="s">
        <v>117</v>
      </c>
      <c r="I4" s="77">
        <f>SUMPRODUCT(E4:E9,D4:D9)</f>
        <v>2.0337177500000001E-2</v>
      </c>
      <c r="J4" s="78"/>
      <c r="K4" s="79" t="s">
        <v>118</v>
      </c>
      <c r="L4" s="80">
        <v>2.5000000000000001E-2</v>
      </c>
      <c r="M4" s="80"/>
      <c r="O4" s="81">
        <f>COUNT($O$14:$O$19)</f>
        <v>6</v>
      </c>
      <c r="Q4" s="81">
        <f>COUNT($Q$14:$Q$19)</f>
        <v>6</v>
      </c>
      <c r="S4" s="169">
        <f>COUNT($S$14:$S$19)</f>
        <v>6</v>
      </c>
      <c r="U4" s="166">
        <f>COUNT($U$14:$U$19)</f>
        <v>6</v>
      </c>
      <c r="W4" s="67"/>
      <c r="X4" s="74"/>
      <c r="AF4" s="75"/>
      <c r="AH4" s="74"/>
      <c r="AM4" s="75"/>
    </row>
    <row r="5" spans="1:39" ht="15" thickBot="1" x14ac:dyDescent="0.35">
      <c r="A5" s="62" t="str">
        <f t="shared" ref="A5:A9" si="0">IF(C5^2=B16,"Error","OK")</f>
        <v>OK</v>
      </c>
      <c r="B5" s="145" t="s">
        <v>26</v>
      </c>
      <c r="C5" s="146">
        <v>8.6824269999999995E-2</v>
      </c>
      <c r="D5" s="148">
        <v>2.8465290000000001E-2</v>
      </c>
      <c r="E5" s="154">
        <v>0.3</v>
      </c>
      <c r="F5" s="155"/>
      <c r="H5" s="76" t="s">
        <v>119</v>
      </c>
      <c r="I5" s="84">
        <f t="array" ref="I5">SQRT(MMULT(MMULT(TRANSPOSE(E4:E9),B15:G20),E4:E9))</f>
        <v>7.7995833222038222E-2</v>
      </c>
      <c r="J5" s="78"/>
      <c r="K5" s="79" t="s">
        <v>120</v>
      </c>
      <c r="L5" s="85">
        <v>7.0000000000000007E-2</v>
      </c>
      <c r="M5" s="85"/>
      <c r="O5" s="81" t="b">
        <f>$O$20=1</f>
        <v>1</v>
      </c>
      <c r="Q5" s="81" t="b">
        <f>$Q$20=1</f>
        <v>1</v>
      </c>
      <c r="S5" s="81" t="b">
        <f>$S$20=1</f>
        <v>1</v>
      </c>
      <c r="U5" s="81" t="b">
        <f t="array" ref="U5">$U$14:$U$19&lt;=1</f>
        <v>1</v>
      </c>
      <c r="W5" s="67"/>
      <c r="X5" s="74"/>
      <c r="AF5" s="75"/>
      <c r="AH5" s="74"/>
      <c r="AM5" s="75"/>
    </row>
    <row r="6" spans="1:39" ht="14.4" x14ac:dyDescent="0.3">
      <c r="A6" s="62" t="str">
        <f t="shared" si="0"/>
        <v>OK</v>
      </c>
      <c r="B6" s="145" t="s">
        <v>36</v>
      </c>
      <c r="C6" s="146">
        <v>8.4169496999999996E-2</v>
      </c>
      <c r="D6" s="149">
        <v>1.5407334999999999E-2</v>
      </c>
      <c r="E6" s="154">
        <v>0.1</v>
      </c>
      <c r="F6" s="155"/>
      <c r="O6" s="81" t="b">
        <f>$O$21=$L$4</f>
        <v>0</v>
      </c>
      <c r="Q6" s="81" t="b">
        <f>$Q$22=$L$5</f>
        <v>0</v>
      </c>
      <c r="S6" s="81">
        <f>{32767,32767,0.000001,0.01,FALSE,FALSE,FALSE,1,2,1,0.0001,FALSE}</f>
        <v>32767</v>
      </c>
      <c r="U6" s="81" t="b">
        <f t="array" ref="U6">$U$14:$U$19&gt;=-1</f>
        <v>1</v>
      </c>
      <c r="W6" s="67"/>
      <c r="X6" s="74"/>
      <c r="AF6" s="75"/>
      <c r="AH6" s="74"/>
      <c r="AM6" s="75"/>
    </row>
    <row r="7" spans="1:39" ht="14.4" x14ac:dyDescent="0.3">
      <c r="A7" s="62" t="str">
        <f t="shared" si="0"/>
        <v>OK</v>
      </c>
      <c r="B7" s="145" t="s">
        <v>30</v>
      </c>
      <c r="C7" s="146">
        <v>7.7499019000000002E-2</v>
      </c>
      <c r="D7" s="150">
        <v>1.1027741000000001E-2</v>
      </c>
      <c r="E7" s="154">
        <v>0.1</v>
      </c>
      <c r="F7" s="155"/>
      <c r="O7" s="81">
        <f>{32767,32767,0.000001,0.01,FALSE,FALSE,FALSE,1,2,1,0.0001,FALSE}</f>
        <v>32767</v>
      </c>
      <c r="Q7" s="81">
        <f>{32767,32767,0.000001,0.01,FALSE,FALSE,FALSE,1,2,1,0.0001,FALSE}</f>
        <v>32767</v>
      </c>
      <c r="S7" s="81">
        <f>{0,0,1,100,0,FALSE,FALSE,0.075,0,0,FALSE,30}</f>
        <v>0</v>
      </c>
      <c r="U7" s="81" t="b">
        <f>$U$20=1</f>
        <v>0</v>
      </c>
      <c r="W7" s="67"/>
      <c r="X7" s="74"/>
      <c r="AF7" s="75"/>
      <c r="AH7" s="74"/>
      <c r="AM7" s="75"/>
    </row>
    <row r="8" spans="1:39" ht="14.4" x14ac:dyDescent="0.3">
      <c r="A8" s="62" t="str">
        <f t="shared" si="0"/>
        <v>OK</v>
      </c>
      <c r="B8" s="145" t="s">
        <v>145</v>
      </c>
      <c r="C8" s="146">
        <v>8.9148144999999998E-2</v>
      </c>
      <c r="D8" s="151">
        <v>2.9615589999999999E-3</v>
      </c>
      <c r="E8" s="154">
        <v>0.1</v>
      </c>
      <c r="F8" s="155"/>
      <c r="H8" s="67"/>
      <c r="I8" s="67"/>
      <c r="O8" s="86">
        <f>{0,0,1,100,0,FALSE,FALSE,0.075,0,0,FALSE,30}</f>
        <v>0</v>
      </c>
      <c r="Q8" s="86">
        <f>{0,0,1,100,0,FALSE,FALSE,0.075,0,0,FALSE,30}</f>
        <v>0</v>
      </c>
      <c r="S8" s="86"/>
      <c r="U8" s="86">
        <f>{32767,32767,0.000001,0.01,FALSE,FALSE,TRUE,1,1,1,0.0001,FALSE}</f>
        <v>32767</v>
      </c>
      <c r="W8" s="67"/>
      <c r="X8" s="74"/>
      <c r="AF8" s="75"/>
      <c r="AH8" s="74"/>
      <c r="AM8" s="75"/>
    </row>
    <row r="9" spans="1:39" ht="14.4" x14ac:dyDescent="0.3">
      <c r="A9" s="62" t="str">
        <f t="shared" si="0"/>
        <v>OK</v>
      </c>
      <c r="B9" s="145" t="s">
        <v>22</v>
      </c>
      <c r="C9" s="146">
        <v>0.103477888</v>
      </c>
      <c r="D9" s="152">
        <v>-1.1802799999999999E-3</v>
      </c>
      <c r="E9" s="154">
        <v>0.1</v>
      </c>
      <c r="F9" s="155"/>
      <c r="U9" s="62">
        <f>{0,0,1,100,0,FALSE,TRUE,0.075,0,0,FALSE,30}</f>
        <v>0</v>
      </c>
      <c r="W9" s="67"/>
      <c r="X9" s="74"/>
      <c r="AF9" s="75"/>
      <c r="AH9" s="74"/>
      <c r="AM9" s="75"/>
    </row>
    <row r="10" spans="1:39" ht="15" customHeight="1" x14ac:dyDescent="0.3">
      <c r="B10" s="156" t="s">
        <v>121</v>
      </c>
      <c r="C10" s="157">
        <f>MIN(C4:C9)</f>
        <v>7.7499019000000002E-2</v>
      </c>
      <c r="D10" s="158">
        <f>MIN(D4:D9)</f>
        <v>-1.1802799999999999E-3</v>
      </c>
      <c r="E10" s="159">
        <f>SUM(E4:E9)</f>
        <v>0.99999999999999989</v>
      </c>
      <c r="X10" s="74"/>
      <c r="AF10" s="75"/>
      <c r="AH10" s="74"/>
      <c r="AM10" s="75"/>
    </row>
    <row r="11" spans="1:39" ht="15" customHeight="1" x14ac:dyDescent="0.3">
      <c r="B11" s="156" t="s">
        <v>122</v>
      </c>
      <c r="C11" s="157">
        <f>MAX(C4:C9)</f>
        <v>0.10921243</v>
      </c>
      <c r="D11" s="158">
        <f>MAX(D4:D9)</f>
        <v>2.9919850000000001E-2</v>
      </c>
      <c r="L11" s="87"/>
      <c r="V11" s="87"/>
      <c r="X11" s="74"/>
      <c r="AF11" s="75"/>
      <c r="AH11" s="74"/>
      <c r="AM11" s="75"/>
    </row>
    <row r="12" spans="1:39" ht="15" customHeight="1" thickBot="1" x14ac:dyDescent="0.35">
      <c r="B12" s="88" t="s">
        <v>123</v>
      </c>
      <c r="C12" s="89">
        <v>0</v>
      </c>
      <c r="D12" s="89">
        <v>5.0000000000000001E-3</v>
      </c>
      <c r="V12" s="87"/>
      <c r="X12" s="74"/>
      <c r="AF12" s="75"/>
      <c r="AH12" s="74"/>
      <c r="AM12" s="75"/>
    </row>
    <row r="13" spans="1:39" ht="15" customHeight="1" x14ac:dyDescent="0.3">
      <c r="O13" s="71" t="s">
        <v>115</v>
      </c>
      <c r="Q13" s="71" t="s">
        <v>115</v>
      </c>
      <c r="S13" s="71" t="s">
        <v>115</v>
      </c>
      <c r="U13" s="71" t="s">
        <v>115</v>
      </c>
      <c r="V13" s="87"/>
      <c r="X13" s="74"/>
      <c r="AF13" s="75"/>
      <c r="AH13" s="74"/>
      <c r="AM13" s="75"/>
    </row>
    <row r="14" spans="1:39" ht="15" customHeight="1" x14ac:dyDescent="0.3">
      <c r="A14" s="90" t="s">
        <v>124</v>
      </c>
      <c r="B14" s="142" t="str">
        <f>B4</f>
        <v>AAPL</v>
      </c>
      <c r="C14" s="142" t="str">
        <f>B5</f>
        <v>AMZN</v>
      </c>
      <c r="D14" s="142" t="str">
        <f>B6</f>
        <v>SBUX</v>
      </c>
      <c r="E14" s="142" t="str">
        <f>B7</f>
        <v>HD</v>
      </c>
      <c r="F14" s="142" t="str">
        <f>B8</f>
        <v>JMP</v>
      </c>
      <c r="G14" s="142" t="str">
        <f>B9</f>
        <v>BAC</v>
      </c>
      <c r="H14" s="143" t="s">
        <v>123</v>
      </c>
      <c r="O14" s="89">
        <v>-6.2232871790656747E-3</v>
      </c>
      <c r="P14" s="87"/>
      <c r="Q14" s="89">
        <v>0.31630049849879455</v>
      </c>
      <c r="R14" s="87"/>
      <c r="S14" s="89">
        <v>-2.4214190964033769E-2</v>
      </c>
      <c r="T14" s="87"/>
      <c r="U14" s="89">
        <v>0.51320927025740315</v>
      </c>
      <c r="V14" s="87"/>
      <c r="X14" s="74"/>
      <c r="AF14" s="75"/>
      <c r="AH14" s="74"/>
      <c r="AM14" s="75"/>
    </row>
    <row r="15" spans="1:39" ht="15" customHeight="1" x14ac:dyDescent="0.3">
      <c r="B15" s="47">
        <v>1.1927E-2</v>
      </c>
      <c r="C15" s="47">
        <v>6.0619999999999997E-3</v>
      </c>
      <c r="D15" s="47">
        <v>3.9439999999999996E-3</v>
      </c>
      <c r="E15" s="47">
        <v>5.2760000000000003E-3</v>
      </c>
      <c r="F15" s="47">
        <v>6.2459999999999998E-3</v>
      </c>
      <c r="G15" s="164">
        <v>7.7070000000000003E-3</v>
      </c>
      <c r="H15" s="70">
        <v>0</v>
      </c>
      <c r="O15" s="89">
        <v>0.41608647104998114</v>
      </c>
      <c r="P15" s="87"/>
      <c r="Q15" s="89">
        <v>0.61664085003182112</v>
      </c>
      <c r="R15" s="87"/>
      <c r="S15" s="89">
        <v>0.4039562582374927</v>
      </c>
      <c r="T15" s="87"/>
      <c r="U15" s="89">
        <v>0.80413292000138692</v>
      </c>
      <c r="V15" s="87"/>
      <c r="X15" s="74"/>
      <c r="AF15" s="75"/>
      <c r="AH15" s="74"/>
      <c r="AM15" s="75"/>
    </row>
    <row r="16" spans="1:39" ht="15" customHeight="1" x14ac:dyDescent="0.3">
      <c r="A16" s="92"/>
      <c r="B16" s="47">
        <v>6.0619999999999997E-3</v>
      </c>
      <c r="C16" s="47">
        <v>7.5380000000000004E-3</v>
      </c>
      <c r="D16" s="47">
        <v>2.0990000000000002E-3</v>
      </c>
      <c r="E16" s="47">
        <v>4.2090000000000001E-3</v>
      </c>
      <c r="F16" s="47">
        <v>3.3419999999999999E-3</v>
      </c>
      <c r="G16" s="164">
        <v>4.5890000000000002E-3</v>
      </c>
      <c r="H16" s="75">
        <v>0</v>
      </c>
      <c r="K16" s="87"/>
      <c r="L16" s="93"/>
      <c r="O16" s="89">
        <v>0.34279413676210824</v>
      </c>
      <c r="P16" s="87"/>
      <c r="Q16" s="89">
        <v>0.60367847792439178</v>
      </c>
      <c r="R16" s="87"/>
      <c r="S16" s="89">
        <v>0.33105171635223823</v>
      </c>
      <c r="T16" s="87"/>
      <c r="U16" s="89">
        <v>0.8152412692349863</v>
      </c>
      <c r="V16" s="87"/>
      <c r="X16" s="74"/>
      <c r="AF16" s="75"/>
      <c r="AH16" s="74"/>
      <c r="AM16" s="75"/>
    </row>
    <row r="17" spans="1:39" ht="15" customHeight="1" x14ac:dyDescent="0.3">
      <c r="A17" s="92" t="s">
        <v>125</v>
      </c>
      <c r="B17" s="47">
        <v>3.9439999999999996E-3</v>
      </c>
      <c r="C17" s="47">
        <v>2.0990000000000002E-3</v>
      </c>
      <c r="D17" s="47">
        <v>7.0850000000000002E-3</v>
      </c>
      <c r="E17" s="47">
        <v>3.5469999999999998E-3</v>
      </c>
      <c r="F17" s="47">
        <v>5.1580000000000003E-3</v>
      </c>
      <c r="G17" s="164">
        <v>5.9769999999999997E-3</v>
      </c>
      <c r="H17" s="75">
        <v>0</v>
      </c>
      <c r="K17" s="94"/>
      <c r="O17" s="95">
        <v>0.22117809751336356</v>
      </c>
      <c r="P17" s="87"/>
      <c r="Q17" s="95">
        <v>-2.1904981949833636E-3</v>
      </c>
      <c r="R17" s="87"/>
      <c r="S17" s="95">
        <v>0.23647106428831211</v>
      </c>
      <c r="T17" s="87"/>
      <c r="U17" s="95">
        <v>-0.24264364884033221</v>
      </c>
      <c r="X17" s="74"/>
      <c r="AF17" s="75"/>
      <c r="AH17" s="74"/>
      <c r="AM17" s="75"/>
    </row>
    <row r="18" spans="1:39" ht="15" customHeight="1" x14ac:dyDescent="0.3">
      <c r="B18" s="47">
        <v>5.2760000000000003E-3</v>
      </c>
      <c r="C18" s="47">
        <v>4.2090000000000001E-3</v>
      </c>
      <c r="D18" s="47">
        <v>3.5469999999999998E-3</v>
      </c>
      <c r="E18" s="47">
        <v>6.0060000000000001E-3</v>
      </c>
      <c r="F18" s="47">
        <v>4.6579999999999998E-3</v>
      </c>
      <c r="G18" s="164">
        <v>5.6340000000000001E-3</v>
      </c>
      <c r="H18" s="75">
        <v>0</v>
      </c>
      <c r="K18" s="87"/>
      <c r="O18" s="95">
        <v>1.3647127119427169</v>
      </c>
      <c r="P18" s="87"/>
      <c r="Q18" s="95">
        <v>1.1869270955950921</v>
      </c>
      <c r="R18" s="87"/>
      <c r="S18" s="95">
        <v>1.3517602170859313</v>
      </c>
      <c r="T18" s="87"/>
      <c r="U18" s="95">
        <v>0.1100601887687499</v>
      </c>
      <c r="X18" s="74"/>
      <c r="AF18" s="75"/>
      <c r="AH18" s="74"/>
      <c r="AM18" s="75"/>
    </row>
    <row r="19" spans="1:39" ht="15" customHeight="1" x14ac:dyDescent="0.3">
      <c r="B19" s="47">
        <v>6.2459999999999998E-3</v>
      </c>
      <c r="C19" s="47">
        <v>3.3419999999999999E-3</v>
      </c>
      <c r="D19" s="47">
        <v>5.1580000000000003E-3</v>
      </c>
      <c r="E19" s="47">
        <v>4.6579999999999998E-3</v>
      </c>
      <c r="F19" s="47">
        <v>7.9469999999999992E-3</v>
      </c>
      <c r="G19" s="164">
        <v>8.9339999999999992E-3</v>
      </c>
      <c r="H19" s="75">
        <v>0</v>
      </c>
      <c r="K19" s="94"/>
      <c r="L19" s="96"/>
      <c r="O19" s="95">
        <v>-1.3385481300891038</v>
      </c>
      <c r="P19" s="87"/>
      <c r="Q19" s="95">
        <v>-1.7213564238551164</v>
      </c>
      <c r="R19" s="87"/>
      <c r="S19" s="95">
        <v>-1.2990250649999404</v>
      </c>
      <c r="T19" s="87"/>
      <c r="U19" s="95">
        <v>-1</v>
      </c>
      <c r="X19" s="74"/>
      <c r="AF19" s="75"/>
      <c r="AH19" s="74"/>
      <c r="AM19" s="75"/>
    </row>
    <row r="20" spans="1:39" ht="15" customHeight="1" thickBot="1" x14ac:dyDescent="0.35">
      <c r="B20" s="60">
        <v>7.7070000000000003E-3</v>
      </c>
      <c r="C20" s="60">
        <v>4.5890000000000002E-3</v>
      </c>
      <c r="D20" s="60">
        <v>5.9769999999999997E-3</v>
      </c>
      <c r="E20" s="60">
        <v>5.6340000000000001E-3</v>
      </c>
      <c r="F20" s="60">
        <v>8.9339999999999992E-3</v>
      </c>
      <c r="G20" s="165">
        <v>1.0708000000000001E-2</v>
      </c>
      <c r="H20" s="75">
        <v>0</v>
      </c>
      <c r="K20" s="94"/>
      <c r="N20" s="62" t="s">
        <v>126</v>
      </c>
      <c r="O20" s="97">
        <f>SUM(O14:O19)</f>
        <v>1.0000000000000004</v>
      </c>
      <c r="Q20" s="97">
        <f>SUM(Q14:Q19)</f>
        <v>1</v>
      </c>
      <c r="S20" s="97">
        <f>SUM(S14:S19)</f>
        <v>1.0000000000000004</v>
      </c>
      <c r="U20" s="97">
        <f>SUM(U14:U19)</f>
        <v>0.99999999942219375</v>
      </c>
      <c r="X20" s="74"/>
      <c r="AF20" s="75"/>
      <c r="AH20" s="74"/>
      <c r="AM20" s="75"/>
    </row>
    <row r="21" spans="1:39" ht="15" customHeight="1" thickBot="1" x14ac:dyDescent="0.35">
      <c r="B21" s="98">
        <v>0</v>
      </c>
      <c r="C21" s="99">
        <v>0</v>
      </c>
      <c r="D21" s="99">
        <v>0</v>
      </c>
      <c r="E21" s="100">
        <v>0</v>
      </c>
      <c r="F21" s="99">
        <v>0</v>
      </c>
      <c r="G21" s="99">
        <v>0</v>
      </c>
      <c r="H21" s="101">
        <v>0</v>
      </c>
      <c r="K21" s="94"/>
      <c r="N21" s="76" t="s">
        <v>117</v>
      </c>
      <c r="O21" s="102">
        <f>SUMPRODUCT(O14:O19,$D$4:$D$9)</f>
        <v>2.4999999921439409E-2</v>
      </c>
      <c r="Q21" s="102">
        <f>SUMPRODUCT(Q14:Q19,$D$4:$D$9)</f>
        <v>4.1840281569178642E-2</v>
      </c>
      <c r="S21" s="102">
        <f>SUMPRODUCT(S14:S19,$D$4:$D$9)</f>
        <v>2.4019144364130562E-2</v>
      </c>
      <c r="U21" s="102">
        <f>SUMPRODUCT(U14:U19,$D$4:$D$9)</f>
        <v>4.9636134919909522E-2</v>
      </c>
      <c r="X21" s="74"/>
      <c r="AF21" s="75"/>
      <c r="AH21" s="74"/>
      <c r="AM21" s="75"/>
    </row>
    <row r="22" spans="1:39" ht="15" customHeight="1" thickBot="1" x14ac:dyDescent="0.35">
      <c r="E22" s="103"/>
      <c r="K22" s="94"/>
      <c r="N22" s="76" t="s">
        <v>119</v>
      </c>
      <c r="O22" s="104">
        <f t="array" ref="O22">SQRT(MMULT(MMULT(TRANSPOSE(O14:O19),$B$15:$G$20),O14:O19))</f>
        <v>5.6123058172635382E-2</v>
      </c>
      <c r="Q22" s="104">
        <f t="array" ref="Q22">SQRT(MMULT(MMULT(TRANSPOSE(Q14:Q19),$B$15:$G$20),Q14:Q19))</f>
        <v>7.0000998240636936E-2</v>
      </c>
      <c r="S22" s="104" cm="1">
        <f t="array" ref="S22">SQRT(MMULT(MMULT(TRANSPOSE(S14:S19),$B$15:$G$20),S14:S19))</f>
        <v>5.6078291541119374E-2</v>
      </c>
      <c r="U22" s="104">
        <f t="array" ref="U22">SQRT(MMULT(MMULT(TRANSPOSE(U14:U19),$B$15:$G$20),U14:U19))</f>
        <v>9.1013759085854379E-2</v>
      </c>
      <c r="X22" s="74"/>
      <c r="AF22" s="75"/>
      <c r="AH22" s="74"/>
      <c r="AM22" s="75"/>
    </row>
    <row r="23" spans="1:39" ht="15" customHeight="1" x14ac:dyDescent="0.3">
      <c r="F23" s="92" t="s">
        <v>127</v>
      </c>
      <c r="K23" s="94"/>
      <c r="L23" s="94"/>
      <c r="T23" s="105" t="s">
        <v>128</v>
      </c>
      <c r="U23" s="160">
        <f>(U21-D12)/U22</f>
        <v>0.49043282431399982</v>
      </c>
      <c r="X23" s="74"/>
      <c r="AF23" s="75"/>
      <c r="AH23" s="74"/>
      <c r="AM23" s="75"/>
    </row>
    <row r="24" spans="1:39" ht="15" customHeight="1" x14ac:dyDescent="0.3">
      <c r="A24" s="68"/>
      <c r="B24" s="69"/>
      <c r="C24" s="69"/>
      <c r="D24" s="69"/>
      <c r="E24" s="69"/>
      <c r="F24" s="69"/>
      <c r="G24" s="69"/>
      <c r="H24" s="69"/>
      <c r="I24" s="69"/>
      <c r="J24" s="69"/>
      <c r="K24" s="107"/>
      <c r="L24" s="108"/>
      <c r="X24" s="74"/>
      <c r="AF24" s="75"/>
      <c r="AH24" s="74"/>
      <c r="AM24" s="75"/>
    </row>
    <row r="25" spans="1:39" ht="15" customHeight="1" x14ac:dyDescent="0.3">
      <c r="A25" s="74"/>
      <c r="K25" s="94"/>
      <c r="L25" s="109"/>
      <c r="N25" s="110" t="s">
        <v>129</v>
      </c>
      <c r="X25" s="74"/>
      <c r="AF25" s="75"/>
      <c r="AH25" s="74"/>
      <c r="AM25" s="75"/>
    </row>
    <row r="26" spans="1:39" ht="15" customHeight="1" x14ac:dyDescent="0.3">
      <c r="A26" s="74"/>
      <c r="K26" s="94"/>
      <c r="L26" s="109"/>
      <c r="N26" s="111" t="s">
        <v>130</v>
      </c>
      <c r="O26" s="112"/>
      <c r="P26" s="113"/>
      <c r="Q26" s="112"/>
      <c r="R26" s="113"/>
      <c r="S26" s="112"/>
      <c r="T26" s="113"/>
      <c r="U26" s="112"/>
      <c r="X26" s="74"/>
      <c r="AF26" s="75"/>
      <c r="AH26" s="74"/>
      <c r="AM26" s="75"/>
    </row>
    <row r="27" spans="1:39" ht="15" customHeight="1" x14ac:dyDescent="0.3">
      <c r="A27" s="74"/>
      <c r="K27" s="94"/>
      <c r="L27" s="109"/>
      <c r="N27" s="111" t="s">
        <v>131</v>
      </c>
      <c r="O27" s="106"/>
      <c r="Q27" s="106"/>
      <c r="S27" s="106"/>
      <c r="U27" s="106"/>
      <c r="X27" s="74"/>
      <c r="AF27" s="75"/>
      <c r="AH27" s="74"/>
      <c r="AM27" s="75"/>
    </row>
    <row r="28" spans="1:39" ht="15" customHeight="1" x14ac:dyDescent="0.3">
      <c r="A28" s="74"/>
      <c r="K28" s="87"/>
      <c r="L28" s="75"/>
      <c r="N28" s="111" t="s">
        <v>132</v>
      </c>
      <c r="O28" s="112"/>
      <c r="Q28" s="112"/>
      <c r="S28" s="112"/>
      <c r="U28" s="112"/>
      <c r="X28" s="74"/>
      <c r="AF28" s="75"/>
      <c r="AH28" s="74"/>
      <c r="AM28" s="75"/>
    </row>
    <row r="29" spans="1:39" ht="15" customHeight="1" x14ac:dyDescent="0.3">
      <c r="A29" s="74"/>
      <c r="K29" s="67"/>
      <c r="L29" s="75"/>
      <c r="N29" s="111" t="s">
        <v>133</v>
      </c>
      <c r="O29" s="106"/>
      <c r="Q29" s="106"/>
      <c r="S29" s="106"/>
      <c r="U29" s="106"/>
      <c r="X29" s="74"/>
      <c r="AF29" s="75"/>
      <c r="AH29" s="74"/>
      <c r="AM29" s="75"/>
    </row>
    <row r="30" spans="1:39" ht="15" customHeight="1" x14ac:dyDescent="0.3">
      <c r="A30" s="74"/>
      <c r="K30" s="67"/>
      <c r="L30" s="75"/>
      <c r="N30" s="111" t="s">
        <v>134</v>
      </c>
      <c r="O30" s="112"/>
      <c r="Q30" s="112"/>
      <c r="S30" s="112"/>
      <c r="U30" s="112"/>
      <c r="X30" s="74"/>
      <c r="AF30" s="75"/>
      <c r="AH30" s="74"/>
      <c r="AM30" s="75"/>
    </row>
    <row r="31" spans="1:39" ht="15" customHeight="1" x14ac:dyDescent="0.3">
      <c r="A31" s="74"/>
      <c r="K31" s="67"/>
      <c r="L31" s="109"/>
      <c r="X31" s="74"/>
      <c r="AF31" s="75"/>
      <c r="AH31" s="74"/>
      <c r="AM31" s="75"/>
    </row>
    <row r="32" spans="1:39" ht="15" customHeight="1" x14ac:dyDescent="0.3">
      <c r="A32" s="74"/>
      <c r="K32" s="67"/>
      <c r="L32" s="75"/>
      <c r="X32" s="74"/>
      <c r="AF32" s="75"/>
      <c r="AH32" s="74"/>
      <c r="AM32" s="75"/>
    </row>
    <row r="33" spans="1:39" ht="15" customHeight="1" x14ac:dyDescent="0.3">
      <c r="A33" s="74"/>
      <c r="K33" s="67"/>
      <c r="L33" s="75"/>
      <c r="X33" s="74"/>
      <c r="AF33" s="75"/>
      <c r="AH33" s="74"/>
      <c r="AM33" s="75"/>
    </row>
    <row r="34" spans="1:39" ht="15" customHeight="1" x14ac:dyDescent="0.3">
      <c r="A34" s="74"/>
      <c r="K34" s="67"/>
      <c r="L34" s="75"/>
      <c r="X34" s="74"/>
      <c r="AF34" s="75"/>
      <c r="AH34" s="74"/>
      <c r="AM34" s="75"/>
    </row>
    <row r="35" spans="1:39" ht="15" customHeight="1" x14ac:dyDescent="0.3">
      <c r="A35" s="74"/>
      <c r="K35" s="67"/>
      <c r="L35" s="75"/>
      <c r="X35" s="74"/>
      <c r="AF35" s="75"/>
      <c r="AH35" s="74"/>
      <c r="AM35" s="75"/>
    </row>
    <row r="36" spans="1:39" ht="15" customHeight="1" x14ac:dyDescent="0.3">
      <c r="A36" s="74"/>
      <c r="K36" s="67"/>
      <c r="L36" s="75"/>
      <c r="X36" s="74"/>
      <c r="AF36" s="75"/>
      <c r="AH36" s="74"/>
      <c r="AM36" s="75"/>
    </row>
    <row r="37" spans="1:39" ht="15" customHeight="1" x14ac:dyDescent="0.3">
      <c r="A37" s="74"/>
      <c r="K37" s="67"/>
      <c r="L37" s="75"/>
      <c r="X37" s="74"/>
      <c r="AF37" s="75"/>
      <c r="AH37" s="74"/>
      <c r="AM37" s="75"/>
    </row>
    <row r="38" spans="1:39" ht="15" customHeight="1" x14ac:dyDescent="0.3">
      <c r="A38" s="74"/>
      <c r="K38" s="67"/>
      <c r="L38" s="75"/>
      <c r="X38" s="74"/>
      <c r="AF38" s="75"/>
      <c r="AH38" s="74"/>
      <c r="AM38" s="75"/>
    </row>
    <row r="39" spans="1:39" ht="15" customHeight="1" x14ac:dyDescent="0.3">
      <c r="A39" s="74"/>
      <c r="K39" s="67"/>
      <c r="L39" s="75"/>
      <c r="X39" s="74"/>
      <c r="AF39" s="75"/>
      <c r="AH39" s="74"/>
      <c r="AM39" s="75"/>
    </row>
    <row r="40" spans="1:39" ht="15" customHeight="1" x14ac:dyDescent="0.3">
      <c r="A40" s="74"/>
      <c r="K40" s="67"/>
      <c r="L40" s="75"/>
      <c r="X40" s="74"/>
      <c r="AF40" s="75"/>
      <c r="AH40" s="74"/>
      <c r="AM40" s="75"/>
    </row>
    <row r="41" spans="1:39" ht="15" customHeight="1" x14ac:dyDescent="0.3">
      <c r="A41" s="74"/>
      <c r="K41" s="67"/>
      <c r="L41" s="75"/>
      <c r="X41" s="74"/>
      <c r="AF41" s="75"/>
      <c r="AH41" s="74"/>
      <c r="AM41" s="75"/>
    </row>
    <row r="42" spans="1:39" ht="15" customHeight="1" x14ac:dyDescent="0.3">
      <c r="A42" s="74"/>
      <c r="K42" s="67"/>
      <c r="L42" s="75"/>
      <c r="X42" s="74"/>
      <c r="AF42" s="75"/>
      <c r="AH42" s="74"/>
      <c r="AM42" s="75"/>
    </row>
    <row r="43" spans="1:39" ht="15" customHeight="1" x14ac:dyDescent="0.3">
      <c r="A43" s="74"/>
      <c r="L43" s="75"/>
      <c r="X43" s="74"/>
      <c r="AF43" s="75"/>
      <c r="AH43" s="74"/>
      <c r="AM43" s="75"/>
    </row>
    <row r="44" spans="1:39" ht="15" customHeight="1" x14ac:dyDescent="0.3">
      <c r="A44" s="74"/>
      <c r="L44" s="75"/>
      <c r="X44" s="74"/>
      <c r="AF44" s="75"/>
      <c r="AH44" s="74"/>
      <c r="AM44" s="75"/>
    </row>
    <row r="45" spans="1:39" ht="15" customHeight="1" x14ac:dyDescent="0.3">
      <c r="A45" s="74"/>
      <c r="L45" s="75"/>
      <c r="X45" s="74"/>
      <c r="AF45" s="75"/>
      <c r="AH45" s="74"/>
      <c r="AM45" s="75"/>
    </row>
    <row r="46" spans="1:39" ht="15" customHeight="1" x14ac:dyDescent="0.3">
      <c r="A46" s="74"/>
      <c r="L46" s="75"/>
      <c r="X46" s="74"/>
      <c r="AF46" s="75"/>
      <c r="AH46" s="74"/>
      <c r="AM46" s="75"/>
    </row>
    <row r="47" spans="1:39" ht="15" customHeight="1" x14ac:dyDescent="0.3">
      <c r="A47" s="74"/>
      <c r="L47" s="75"/>
      <c r="X47" s="74"/>
      <c r="AF47" s="75"/>
      <c r="AH47" s="74"/>
      <c r="AM47" s="75"/>
    </row>
    <row r="48" spans="1:39" ht="15" customHeight="1" x14ac:dyDescent="0.3">
      <c r="A48" s="74"/>
      <c r="L48" s="75"/>
      <c r="X48" s="74"/>
      <c r="AF48" s="75"/>
      <c r="AH48" s="74"/>
      <c r="AM48" s="75"/>
    </row>
    <row r="49" spans="1:39" ht="15" customHeight="1" x14ac:dyDescent="0.3">
      <c r="A49" s="98"/>
      <c r="B49" s="99"/>
      <c r="C49" s="99"/>
      <c r="D49" s="99"/>
      <c r="E49" s="99"/>
      <c r="F49" s="99"/>
      <c r="G49" s="99"/>
      <c r="H49" s="99"/>
      <c r="I49" s="99"/>
      <c r="J49" s="99"/>
      <c r="K49" s="99"/>
      <c r="L49" s="101"/>
      <c r="X49" s="74"/>
      <c r="AF49" s="75"/>
      <c r="AH49" s="74"/>
      <c r="AM49" s="75"/>
    </row>
    <row r="50" spans="1:39" ht="15" customHeight="1" x14ac:dyDescent="0.3">
      <c r="X50" s="74"/>
      <c r="AF50" s="75"/>
      <c r="AH50" s="74"/>
      <c r="AM50" s="75"/>
    </row>
    <row r="51" spans="1:39" ht="15" customHeight="1" x14ac:dyDescent="0.3">
      <c r="A51" s="114" t="s">
        <v>135</v>
      </c>
      <c r="X51" s="74"/>
      <c r="AF51" s="75"/>
      <c r="AH51" s="74"/>
      <c r="AM51" s="75"/>
    </row>
    <row r="52" spans="1:39" ht="15" customHeight="1" x14ac:dyDescent="0.3">
      <c r="X52" s="74"/>
      <c r="AF52" s="75"/>
      <c r="AH52" s="74"/>
      <c r="AM52" s="75"/>
    </row>
    <row r="53" spans="1:39" ht="15" customHeight="1" thickBot="1" x14ac:dyDescent="0.35">
      <c r="A53" s="115" t="s">
        <v>136</v>
      </c>
      <c r="B53" s="116" t="s">
        <v>137</v>
      </c>
      <c r="C53" s="62" t="s">
        <v>138</v>
      </c>
      <c r="X53" s="74"/>
      <c r="AF53" s="75"/>
      <c r="AH53" s="74"/>
      <c r="AM53" s="75"/>
    </row>
    <row r="54" spans="1:39" ht="15" customHeight="1" x14ac:dyDescent="0.3">
      <c r="A54" s="117">
        <v>0</v>
      </c>
      <c r="B54" s="161">
        <f>$D$12+$U$23*A54</f>
        <v>5.0000000000000001E-3</v>
      </c>
      <c r="C54" s="95">
        <f>(A59-A54)/5</f>
        <v>1.8202751817170876E-2</v>
      </c>
      <c r="X54" s="74"/>
      <c r="AF54" s="75"/>
      <c r="AH54" s="74"/>
      <c r="AM54" s="75"/>
    </row>
    <row r="55" spans="1:39" ht="15" customHeight="1" x14ac:dyDescent="0.3">
      <c r="A55" s="118">
        <f>A54+$C$54</f>
        <v>1.8202751817170876E-2</v>
      </c>
      <c r="B55" s="83">
        <f t="shared" ref="B55:B65" si="1">$D$12+$U$23*A55</f>
        <v>1.3927226983981904E-2</v>
      </c>
      <c r="X55" s="74"/>
      <c r="AF55" s="75"/>
      <c r="AH55" s="74"/>
      <c r="AM55" s="75"/>
    </row>
    <row r="56" spans="1:39" ht="15" customHeight="1" x14ac:dyDescent="0.3">
      <c r="A56" s="118">
        <f>A55+$C$54</f>
        <v>3.6405503634341752E-2</v>
      </c>
      <c r="B56" s="83">
        <f t="shared" si="1"/>
        <v>2.285445396796381E-2</v>
      </c>
      <c r="D56" s="67"/>
      <c r="E56" s="67"/>
      <c r="F56" s="67"/>
      <c r="G56" s="67"/>
      <c r="H56" s="67"/>
      <c r="I56" s="67"/>
      <c r="J56" s="67"/>
      <c r="X56" s="74"/>
      <c r="AF56" s="75"/>
      <c r="AH56" s="74"/>
      <c r="AM56" s="75"/>
    </row>
    <row r="57" spans="1:39" ht="15" customHeight="1" x14ac:dyDescent="0.3">
      <c r="A57" s="118">
        <f>A56+$C$54</f>
        <v>5.4608255451512627E-2</v>
      </c>
      <c r="B57" s="83">
        <f t="shared" si="1"/>
        <v>3.1781680951945716E-2</v>
      </c>
      <c r="F57" s="67"/>
      <c r="G57" s="67"/>
      <c r="H57" s="67"/>
      <c r="I57" s="67"/>
      <c r="J57" s="67"/>
      <c r="X57" s="74"/>
      <c r="AF57" s="75"/>
      <c r="AH57" s="74"/>
      <c r="AM57" s="75"/>
    </row>
    <row r="58" spans="1:39" ht="15" customHeight="1" x14ac:dyDescent="0.3">
      <c r="A58" s="118">
        <f>A57+$C$54</f>
        <v>7.2811007268683503E-2</v>
      </c>
      <c r="B58" s="83">
        <f t="shared" si="1"/>
        <v>4.0708907935927616E-2</v>
      </c>
      <c r="F58" s="67"/>
      <c r="G58" s="67"/>
      <c r="H58" s="67"/>
      <c r="I58" s="67"/>
      <c r="J58" s="67"/>
      <c r="X58" s="74"/>
      <c r="AF58" s="75"/>
      <c r="AH58" s="74"/>
      <c r="AM58" s="75"/>
    </row>
    <row r="59" spans="1:39" ht="15" customHeight="1" x14ac:dyDescent="0.3">
      <c r="A59" s="117">
        <f>U22</f>
        <v>9.1013759085854379E-2</v>
      </c>
      <c r="B59" s="83">
        <f t="shared" si="1"/>
        <v>4.9636134919909522E-2</v>
      </c>
      <c r="F59" s="67"/>
      <c r="G59" s="67"/>
      <c r="H59" s="67"/>
      <c r="I59" s="67"/>
      <c r="J59" s="67"/>
      <c r="X59" s="74"/>
      <c r="AF59" s="75"/>
      <c r="AH59" s="74"/>
      <c r="AM59" s="75"/>
    </row>
    <row r="60" spans="1:39" ht="15" customHeight="1" x14ac:dyDescent="0.3">
      <c r="A60" s="118">
        <f t="shared" ref="A60:A65" si="2">A59+$C$54</f>
        <v>0.10921651090302525</v>
      </c>
      <c r="B60" s="83">
        <f t="shared" si="1"/>
        <v>5.8563361903891428E-2</v>
      </c>
      <c r="F60" s="67"/>
      <c r="G60" s="67"/>
      <c r="H60" s="67"/>
      <c r="I60" s="67"/>
      <c r="J60" s="67"/>
      <c r="X60" s="74"/>
      <c r="AF60" s="75"/>
      <c r="AH60" s="74"/>
      <c r="AM60" s="75"/>
    </row>
    <row r="61" spans="1:39" ht="15" customHeight="1" x14ac:dyDescent="0.3">
      <c r="A61" s="118">
        <f t="shared" si="2"/>
        <v>0.12741926272019613</v>
      </c>
      <c r="B61" s="83">
        <f t="shared" si="1"/>
        <v>6.7490588887873335E-2</v>
      </c>
      <c r="F61" s="67"/>
      <c r="G61" s="67"/>
      <c r="H61" s="67"/>
      <c r="I61" s="67"/>
      <c r="J61" s="67"/>
      <c r="X61" s="74"/>
      <c r="AF61" s="75"/>
      <c r="AH61" s="74"/>
      <c r="AM61" s="75"/>
    </row>
    <row r="62" spans="1:39" ht="15" customHeight="1" x14ac:dyDescent="0.3">
      <c r="A62" s="118">
        <f t="shared" si="2"/>
        <v>0.14562201453736701</v>
      </c>
      <c r="B62" s="83">
        <f t="shared" si="1"/>
        <v>7.6417815871855241E-2</v>
      </c>
      <c r="F62" s="67"/>
      <c r="G62" s="67"/>
      <c r="H62" s="67"/>
      <c r="I62" s="67"/>
      <c r="J62" s="67"/>
      <c r="X62" s="74"/>
      <c r="AF62" s="75"/>
      <c r="AH62" s="74"/>
      <c r="AM62" s="75"/>
    </row>
    <row r="63" spans="1:39" ht="15" customHeight="1" x14ac:dyDescent="0.3">
      <c r="A63" s="118">
        <f t="shared" si="2"/>
        <v>0.16382476635453788</v>
      </c>
      <c r="B63" s="83">
        <f t="shared" si="1"/>
        <v>8.5345042855837147E-2</v>
      </c>
      <c r="F63" s="67"/>
      <c r="G63" s="67"/>
      <c r="H63" s="67"/>
      <c r="I63" s="67"/>
      <c r="J63" s="67"/>
      <c r="X63" s="74"/>
      <c r="AF63" s="75"/>
      <c r="AH63" s="74"/>
      <c r="AM63" s="75"/>
    </row>
    <row r="64" spans="1:39" ht="15" customHeight="1" x14ac:dyDescent="0.3">
      <c r="A64" s="118">
        <f t="shared" si="2"/>
        <v>0.18202751817170876</v>
      </c>
      <c r="B64" s="83">
        <f t="shared" si="1"/>
        <v>9.4272269839819053E-2</v>
      </c>
      <c r="F64" s="67"/>
      <c r="G64" s="67"/>
      <c r="H64" s="67"/>
      <c r="I64" s="67"/>
      <c r="J64" s="67"/>
      <c r="X64" s="74"/>
      <c r="AF64" s="75"/>
      <c r="AH64" s="74"/>
      <c r="AM64" s="75"/>
    </row>
    <row r="65" spans="1:39" ht="15" customHeight="1" x14ac:dyDescent="0.3">
      <c r="A65" s="119">
        <f t="shared" si="2"/>
        <v>0.20023026998887963</v>
      </c>
      <c r="B65" s="124">
        <f t="shared" si="1"/>
        <v>0.10319949682380096</v>
      </c>
      <c r="E65" s="67"/>
      <c r="F65" s="67"/>
      <c r="G65" s="67"/>
      <c r="H65" s="67"/>
      <c r="I65" s="67"/>
      <c r="J65" s="67"/>
      <c r="X65" s="74"/>
      <c r="AF65" s="75"/>
      <c r="AH65" s="74"/>
      <c r="AM65" s="75"/>
    </row>
    <row r="66" spans="1:39" ht="15" customHeight="1" x14ac:dyDescent="0.3">
      <c r="A66"/>
      <c r="B66"/>
      <c r="D66" s="67"/>
      <c r="E66" s="67"/>
      <c r="F66" s="67"/>
      <c r="G66" s="67"/>
      <c r="H66" s="67"/>
      <c r="I66" s="67"/>
      <c r="J66" s="67"/>
      <c r="X66" s="74"/>
      <c r="AF66" s="75"/>
      <c r="AH66" s="74"/>
      <c r="AM66" s="75"/>
    </row>
    <row r="67" spans="1:39" ht="15" customHeight="1" thickBot="1" x14ac:dyDescent="0.35">
      <c r="A67" s="114" t="s">
        <v>139</v>
      </c>
      <c r="K67" s="94"/>
      <c r="X67" s="74"/>
      <c r="AF67" s="75"/>
      <c r="AH67" s="74"/>
      <c r="AM67" s="75"/>
    </row>
    <row r="68" spans="1:39" ht="15" customHeight="1" thickBot="1" x14ac:dyDescent="0.4">
      <c r="A68" s="64"/>
      <c r="B68" s="64"/>
      <c r="C68" s="120" t="s">
        <v>143</v>
      </c>
      <c r="D68" s="121">
        <f>C4</f>
        <v>0.10921243</v>
      </c>
      <c r="E68" s="121">
        <f>C5</f>
        <v>8.6824269999999995E-2</v>
      </c>
      <c r="F68" s="121">
        <f>C6</f>
        <v>8.4169496999999996E-2</v>
      </c>
      <c r="G68" s="121">
        <f>C7</f>
        <v>7.7499019000000002E-2</v>
      </c>
      <c r="H68" s="121">
        <f>C8</f>
        <v>8.9148144999999998E-2</v>
      </c>
      <c r="I68" s="122">
        <f>C9</f>
        <v>0.103477888</v>
      </c>
      <c r="J68" s="123" t="s">
        <v>138</v>
      </c>
      <c r="X68" s="74"/>
      <c r="AF68" s="75"/>
      <c r="AH68" s="74"/>
      <c r="AM68" s="75"/>
    </row>
    <row r="69" spans="1:39" ht="15" customHeight="1" thickBot="1" x14ac:dyDescent="0.4">
      <c r="C69" s="120" t="s">
        <v>144</v>
      </c>
      <c r="D69" s="121">
        <f>D4</f>
        <v>2.9919850000000001E-2</v>
      </c>
      <c r="E69" s="121">
        <f>D5</f>
        <v>2.8465290000000001E-2</v>
      </c>
      <c r="F69" s="121">
        <f>D6</f>
        <v>1.5407334999999999E-2</v>
      </c>
      <c r="G69" s="121">
        <f>D7</f>
        <v>1.1027741000000001E-2</v>
      </c>
      <c r="H69" s="121">
        <f>D8</f>
        <v>2.9615589999999999E-3</v>
      </c>
      <c r="I69" s="122">
        <f>D9</f>
        <v>-1.1802799999999999E-3</v>
      </c>
      <c r="J69" s="124">
        <f>(C84-C71)/13</f>
        <v>2.3923176923076922E-3</v>
      </c>
      <c r="K69" s="91"/>
      <c r="L69" s="91"/>
      <c r="M69" s="110" t="s">
        <v>129</v>
      </c>
      <c r="N69" s="91"/>
      <c r="O69" s="91"/>
      <c r="X69" s="74"/>
      <c r="AF69" s="75"/>
      <c r="AH69" s="74"/>
      <c r="AM69" s="75"/>
    </row>
    <row r="70" spans="1:39" ht="34.5" customHeight="1" thickBot="1" x14ac:dyDescent="0.4">
      <c r="A70" s="125" t="s">
        <v>136</v>
      </c>
      <c r="B70" s="126" t="s">
        <v>137</v>
      </c>
      <c r="C70" s="127" t="s">
        <v>140</v>
      </c>
      <c r="D70" s="128" t="str">
        <f>B4</f>
        <v>AAPL</v>
      </c>
      <c r="E70" s="129" t="str">
        <f>B5</f>
        <v>AMZN</v>
      </c>
      <c r="F70" s="130" t="str">
        <f>B6</f>
        <v>SBUX</v>
      </c>
      <c r="G70" s="128" t="str">
        <f>B7</f>
        <v>HD</v>
      </c>
      <c r="H70" s="129" t="str">
        <f>B8</f>
        <v>JMP</v>
      </c>
      <c r="I70" s="130" t="str">
        <f>B9</f>
        <v>BAC</v>
      </c>
      <c r="J70" s="131" t="s">
        <v>141</v>
      </c>
      <c r="K70" s="132" t="s">
        <v>130</v>
      </c>
      <c r="L70" s="132" t="s">
        <v>131</v>
      </c>
      <c r="M70" s="132" t="s">
        <v>132</v>
      </c>
      <c r="N70" s="132" t="s">
        <v>133</v>
      </c>
      <c r="O70" s="133" t="s">
        <v>134</v>
      </c>
      <c r="X70" s="74"/>
      <c r="AF70" s="75"/>
      <c r="AH70" s="74"/>
      <c r="AM70" s="75"/>
    </row>
    <row r="71" spans="1:39" ht="15" customHeight="1" thickBot="1" x14ac:dyDescent="0.35">
      <c r="A71" s="170" cm="1">
        <f t="array" ref="A71">SQRT(MMULT(MMULT((D71:I71),$B$15:$G$20),TRANSPOSE(D71:I71)))</f>
        <v>8.0374431210616076E-2</v>
      </c>
      <c r="B71" s="102">
        <f>SUMPRODUCT(D71:I71,$D$69:$I$69)</f>
        <v>-1.1802798998235388E-3</v>
      </c>
      <c r="C71" s="134">
        <f>I69</f>
        <v>-1.1802799999999999E-3</v>
      </c>
      <c r="D71" s="135">
        <v>-0.48688426238268251</v>
      </c>
      <c r="E71" s="135">
        <v>9.2365023653519021E-2</v>
      </c>
      <c r="F71" s="135">
        <v>3.0065117053047898E-2</v>
      </c>
      <c r="G71" s="135">
        <v>0.62959757446653686</v>
      </c>
      <c r="H71" s="135">
        <v>1.0186540704133438</v>
      </c>
      <c r="I71" s="135">
        <v>-0.28379754639383081</v>
      </c>
      <c r="J71" s="136">
        <f t="shared" ref="J71:J84" si="3">SUM(D71:I71)</f>
        <v>0.99999997680993424</v>
      </c>
      <c r="K71" s="137"/>
      <c r="L71" s="137"/>
      <c r="M71" s="137"/>
      <c r="N71" s="137"/>
      <c r="O71" s="137"/>
      <c r="X71" s="74"/>
      <c r="AF71" s="75"/>
      <c r="AH71" s="74"/>
      <c r="AM71" s="75"/>
    </row>
    <row r="72" spans="1:39" ht="15" customHeight="1" thickBot="1" x14ac:dyDescent="0.35">
      <c r="A72" s="170" cm="1">
        <f t="array" ref="A72">SQRT(MMULT(MMULT((D72:I72),$B$15:$G$20),TRANSPOSE(D72:I72)))</f>
        <v>7.6553609768391442E-2</v>
      </c>
      <c r="B72" s="102">
        <f t="shared" ref="B72:B84" si="4">SUMPRODUCT(D72:I72,$D$69:$I$69)</f>
        <v>1.2120375983723179E-3</v>
      </c>
      <c r="C72" s="138">
        <f t="shared" ref="C72:C83" si="5">C71+J$69</f>
        <v>1.2120376923076923E-3</v>
      </c>
      <c r="D72" s="135">
        <v>-0.44296091260525455</v>
      </c>
      <c r="E72" s="135">
        <v>0.1219462144644695</v>
      </c>
      <c r="F72" s="135">
        <v>5.8639896587765153E-2</v>
      </c>
      <c r="G72" s="135">
        <v>0.59227640081017319</v>
      </c>
      <c r="H72" s="135">
        <v>1.0502764010076582</v>
      </c>
      <c r="I72" s="135">
        <v>-0.38017800243980338</v>
      </c>
      <c r="J72" s="138">
        <f t="shared" si="3"/>
        <v>0.99999999782500804</v>
      </c>
      <c r="K72" s="137"/>
      <c r="L72" s="137"/>
      <c r="M72" s="137"/>
      <c r="N72" s="137"/>
      <c r="O72" s="137"/>
      <c r="X72" s="74"/>
      <c r="AF72" s="75"/>
      <c r="AH72" s="74"/>
      <c r="AM72" s="75"/>
    </row>
    <row r="73" spans="1:39" ht="15" customHeight="1" thickBot="1" x14ac:dyDescent="0.35">
      <c r="A73" s="170" cm="1">
        <f t="array" ref="A73">SQRT(MMULT(MMULT((D73:I73),$B$15:$G$20),TRANSPOSE(D73:I73)))</f>
        <v>7.2942581599949763E-2</v>
      </c>
      <c r="B73" s="102">
        <f t="shared" si="4"/>
        <v>3.6043554207335097E-3</v>
      </c>
      <c r="C73" s="138">
        <f t="shared" si="5"/>
        <v>3.6043553846153847E-3</v>
      </c>
      <c r="D73" s="135">
        <v>-0.39903711922444196</v>
      </c>
      <c r="E73" s="135">
        <v>0.15152697241610658</v>
      </c>
      <c r="F73" s="135">
        <v>8.7214096150181428E-2</v>
      </c>
      <c r="G73" s="135">
        <v>0.55495483748555563</v>
      </c>
      <c r="H73" s="135">
        <v>1.0819020430784383</v>
      </c>
      <c r="I73" s="135">
        <v>-0.47656082990584042</v>
      </c>
      <c r="J73" s="138">
        <f t="shared" si="3"/>
        <v>0.99999999999999956</v>
      </c>
      <c r="K73" s="137"/>
      <c r="L73" s="137"/>
      <c r="M73" s="137"/>
      <c r="N73" s="137"/>
      <c r="O73" s="137"/>
      <c r="X73" s="74"/>
      <c r="AF73" s="75"/>
      <c r="AH73" s="74"/>
      <c r="AM73" s="75"/>
    </row>
    <row r="74" spans="1:39" ht="15" customHeight="1" thickBot="1" x14ac:dyDescent="0.35">
      <c r="A74" s="170" cm="1">
        <f t="array" ref="A74">SQRT(MMULT(MMULT((D74:I74),$B$15:$G$20),TRANSPOSE(D74:I74)))</f>
        <v>6.9574022950557438E-2</v>
      </c>
      <c r="B74" s="102">
        <f t="shared" si="4"/>
        <v>5.9966729664211859E-3</v>
      </c>
      <c r="C74" s="138">
        <f t="shared" si="5"/>
        <v>5.9966730769230765E-3</v>
      </c>
      <c r="D74" s="135">
        <v>-0.35511296299018857</v>
      </c>
      <c r="E74" s="135">
        <v>0.18110800225039728</v>
      </c>
      <c r="F74" s="135">
        <v>0.11578805695218249</v>
      </c>
      <c r="G74" s="135">
        <v>0.5176329030165977</v>
      </c>
      <c r="H74" s="135">
        <v>1.1135249972749941</v>
      </c>
      <c r="I74" s="135">
        <v>-0.57294099650398311</v>
      </c>
      <c r="J74" s="138">
        <f t="shared" si="3"/>
        <v>0.99999999999999978</v>
      </c>
      <c r="K74" s="137"/>
      <c r="L74" s="137"/>
      <c r="M74" s="137"/>
      <c r="N74" s="137"/>
      <c r="O74" s="137"/>
      <c r="X74" s="74"/>
      <c r="AF74" s="75"/>
      <c r="AH74" s="74"/>
      <c r="AM74" s="75"/>
    </row>
    <row r="75" spans="1:39" ht="15" customHeight="1" thickBot="1" x14ac:dyDescent="0.35">
      <c r="A75" s="170" cm="1">
        <f t="array" ref="A75">SQRT(MMULT(MMULT((D75:I75),$B$15:$G$20),TRANSPOSE(D75:I75)))</f>
        <v>6.6484798877417678E-2</v>
      </c>
      <c r="B75" s="102">
        <f t="shared" si="4"/>
        <v>8.3889906605108255E-3</v>
      </c>
      <c r="C75" s="138">
        <f t="shared" si="5"/>
        <v>8.3889907692307683E-3</v>
      </c>
      <c r="D75" s="135">
        <v>-0.3111893401958849</v>
      </c>
      <c r="E75" s="135">
        <v>0.21068891918275581</v>
      </c>
      <c r="F75" s="135">
        <v>0.14436284041490116</v>
      </c>
      <c r="G75" s="135">
        <v>0.48031124798698815</v>
      </c>
      <c r="H75" s="135">
        <v>1.1451486825755808</v>
      </c>
      <c r="I75" s="135">
        <v>-0.66932234996434103</v>
      </c>
      <c r="J75" s="138">
        <f t="shared" si="3"/>
        <v>1</v>
      </c>
      <c r="K75" s="137"/>
      <c r="L75" s="137"/>
      <c r="M75" s="137"/>
      <c r="N75" s="137"/>
      <c r="O75" s="137"/>
      <c r="X75" s="74"/>
      <c r="AF75" s="75"/>
      <c r="AH75" s="74"/>
      <c r="AM75" s="75"/>
    </row>
    <row r="76" spans="1:39" ht="15" customHeight="1" thickBot="1" x14ac:dyDescent="0.35">
      <c r="A76" s="170" cm="1">
        <f t="array" ref="A76">SQRT(MMULT(MMULT((D76:I76),$B$15:$G$20),TRANSPOSE(D76:I76)))</f>
        <v>6.3715552701627196E-2</v>
      </c>
      <c r="B76" s="102">
        <f t="shared" si="4"/>
        <v>1.0781308519261661E-2</v>
      </c>
      <c r="C76" s="138">
        <f t="shared" si="5"/>
        <v>1.078130846153846E-2</v>
      </c>
      <c r="D76" s="135">
        <v>-0.26726568308777177</v>
      </c>
      <c r="E76" s="135">
        <v>0.2402698969836003</v>
      </c>
      <c r="F76" s="135">
        <v>0.17293758192094766</v>
      </c>
      <c r="G76" s="135">
        <v>0.4429900013712057</v>
      </c>
      <c r="H76" s="135">
        <v>1.176770678542721</v>
      </c>
      <c r="I76" s="135">
        <v>-0.76570247573070316</v>
      </c>
      <c r="J76" s="138">
        <f t="shared" si="3"/>
        <v>0.99999999999999978</v>
      </c>
      <c r="K76" s="137"/>
      <c r="L76" s="137"/>
      <c r="M76" s="137"/>
      <c r="N76" s="137"/>
      <c r="O76" s="137"/>
      <c r="X76" s="74"/>
      <c r="AF76" s="75"/>
      <c r="AH76" s="74"/>
      <c r="AM76" s="75"/>
    </row>
    <row r="77" spans="1:39" ht="15" customHeight="1" thickBot="1" x14ac:dyDescent="0.35">
      <c r="A77" s="170" cm="1">
        <f t="array" ref="A77">SQRT(MMULT(MMULT((D77:I77),$B$15:$G$20),TRANSPOSE(D77:I77)))</f>
        <v>6.1309732274748278E-2</v>
      </c>
      <c r="B77" s="102">
        <f t="shared" si="4"/>
        <v>1.3173626037300408E-2</v>
      </c>
      <c r="C77" s="138">
        <f t="shared" si="5"/>
        <v>1.3173626153846152E-2</v>
      </c>
      <c r="D77" s="135">
        <v>-0.22334250754259635</v>
      </c>
      <c r="E77" s="135">
        <v>0.2698511681857102</v>
      </c>
      <c r="F77" s="135">
        <v>0.20151109588998223</v>
      </c>
      <c r="G77" s="135">
        <v>0.40566931566311587</v>
      </c>
      <c r="H77" s="135">
        <v>1.2083976559996261</v>
      </c>
      <c r="I77" s="135">
        <v>-0.86208572819583851</v>
      </c>
      <c r="J77" s="138">
        <f t="shared" si="3"/>
        <v>1.0000009999999995</v>
      </c>
      <c r="K77" s="137"/>
      <c r="L77" s="137"/>
      <c r="M77" s="137"/>
      <c r="N77" s="137"/>
      <c r="O77" s="137"/>
      <c r="X77" s="74"/>
      <c r="AF77" s="75"/>
      <c r="AH77" s="74"/>
      <c r="AM77" s="75"/>
    </row>
    <row r="78" spans="1:39" ht="15" customHeight="1" thickBot="1" x14ac:dyDescent="0.35">
      <c r="A78" s="170" cm="1">
        <f t="array" ref="A78">SQRT(MMULT(MMULT((D78:I78),$B$15:$G$20),TRANSPOSE(D78:I78)))</f>
        <v>5.9310605860158051E-2</v>
      </c>
      <c r="B78" s="102">
        <f t="shared" si="4"/>
        <v>1.5566943742187308E-2</v>
      </c>
      <c r="C78" s="138">
        <f t="shared" si="5"/>
        <v>1.5565943846153844E-2</v>
      </c>
      <c r="D78" s="135">
        <v>-0.17939969694541064</v>
      </c>
      <c r="E78" s="135">
        <v>0.29944463325980081</v>
      </c>
      <c r="F78" s="135">
        <v>0.23009702729990164</v>
      </c>
      <c r="G78" s="135">
        <v>0.36833117219991091</v>
      </c>
      <c r="H78" s="135">
        <v>1.2400325594635715</v>
      </c>
      <c r="I78" s="135">
        <v>-0.95850569527777441</v>
      </c>
      <c r="J78" s="138">
        <f t="shared" si="3"/>
        <v>0.99999999999999978</v>
      </c>
      <c r="K78" s="137"/>
      <c r="L78" s="137"/>
      <c r="M78" s="137"/>
      <c r="N78" s="137"/>
      <c r="O78" s="137"/>
      <c r="X78" s="74"/>
      <c r="AF78" s="75"/>
      <c r="AH78" s="74"/>
      <c r="AM78" s="75"/>
    </row>
    <row r="79" spans="1:39" ht="15" customHeight="1" thickBot="1" x14ac:dyDescent="0.35">
      <c r="A79" s="170" cm="1">
        <f t="array" ref="A79">SQRT(MMULT(MMULT((D79:I79),$B$15:$G$20),TRANSPOSE(D79:I79)))</f>
        <v>5.7762942956946242E-2</v>
      </c>
      <c r="B79" s="102">
        <f t="shared" si="4"/>
        <v>1.7958261434809136E-2</v>
      </c>
      <c r="C79" s="138">
        <f t="shared" si="5"/>
        <v>1.7958261538461535E-2</v>
      </c>
      <c r="D79" s="135">
        <v>-0.13549480549448834</v>
      </c>
      <c r="E79" s="135">
        <v>0.32901335246910712</v>
      </c>
      <c r="F79" s="135">
        <v>0.25865957568223641</v>
      </c>
      <c r="G79" s="135">
        <v>0.33102562929967833</v>
      </c>
      <c r="H79" s="135">
        <v>1.2716442712876723</v>
      </c>
      <c r="I79" s="135">
        <v>-1.0548480232442057</v>
      </c>
      <c r="J79" s="138">
        <f t="shared" si="3"/>
        <v>1.0000000000000002</v>
      </c>
      <c r="K79" s="137"/>
      <c r="L79" s="137"/>
      <c r="M79" s="137"/>
      <c r="N79" s="137"/>
      <c r="O79" s="137"/>
      <c r="X79" s="74"/>
      <c r="AF79" s="75"/>
      <c r="AH79" s="74"/>
      <c r="AM79" s="75"/>
    </row>
    <row r="80" spans="1:39" ht="15" customHeight="1" thickBot="1" x14ac:dyDescent="0.35">
      <c r="A80" s="170" cm="1">
        <f t="array" ref="A80">SQRT(MMULT(MMULT((D80:I80),$B$15:$G$20),TRANSPOSE(D80:I80)))</f>
        <v>5.6700970140117303E-2</v>
      </c>
      <c r="B80" s="102">
        <f t="shared" si="4"/>
        <v>2.0351579127458802E-2</v>
      </c>
      <c r="C80" s="138">
        <f t="shared" si="5"/>
        <v>2.0350579230769227E-2</v>
      </c>
      <c r="D80" s="135">
        <v>-9.1552569613187765E-2</v>
      </c>
      <c r="E80" s="135">
        <v>0.35860643562633765</v>
      </c>
      <c r="F80" s="135">
        <v>0.28724584348903326</v>
      </c>
      <c r="G80" s="135">
        <v>0.29368853174922177</v>
      </c>
      <c r="H80" s="135">
        <v>1.3032820757281725</v>
      </c>
      <c r="I80" s="135">
        <v>-1.1512703169795775</v>
      </c>
      <c r="J80" s="138">
        <f t="shared" si="3"/>
        <v>0.99999999999999956</v>
      </c>
      <c r="K80" s="137"/>
      <c r="L80" s="137"/>
      <c r="M80" s="137"/>
      <c r="N80" s="137"/>
      <c r="O80" s="137"/>
      <c r="X80" s="74"/>
      <c r="AF80" s="75"/>
      <c r="AH80" s="74"/>
      <c r="AM80" s="75"/>
    </row>
    <row r="81" spans="1:39" ht="15" customHeight="1" thickBot="1" x14ac:dyDescent="0.35">
      <c r="A81" s="170" cm="1">
        <f t="array" ref="A81">SQRT(MMULT(MMULT((D81:I81),$B$15:$G$20),TRANSPOSE(D81:I81)))</f>
        <v>5.615405984384076E-2</v>
      </c>
      <c r="B81" s="102">
        <f t="shared" si="4"/>
        <v>2.2742896820079652E-2</v>
      </c>
      <c r="C81" s="138">
        <f t="shared" si="5"/>
        <v>2.2742896923076919E-2</v>
      </c>
      <c r="D81" s="135">
        <v>-4.7648951637525215E-2</v>
      </c>
      <c r="E81" s="135">
        <v>0.38817291477736976</v>
      </c>
      <c r="F81" s="135">
        <v>0.31581816411347974</v>
      </c>
      <c r="G81" s="135">
        <v>0.2563811238975689</v>
      </c>
      <c r="H81" s="135">
        <v>1.3348857433539809</v>
      </c>
      <c r="I81" s="135">
        <v>-1.2476089945048743</v>
      </c>
      <c r="J81" s="138">
        <f t="shared" si="3"/>
        <v>0.99999999999999978</v>
      </c>
      <c r="K81" s="137"/>
      <c r="L81" s="137"/>
      <c r="M81" s="137"/>
      <c r="N81" s="137"/>
      <c r="O81" s="137"/>
      <c r="X81" s="74"/>
      <c r="AF81" s="75"/>
      <c r="AH81" s="74"/>
      <c r="AM81" s="75"/>
    </row>
    <row r="82" spans="1:39" ht="15" customHeight="1" thickBot="1" x14ac:dyDescent="0.35">
      <c r="A82" s="170" cm="1">
        <f t="array" ref="A82">SQRT(MMULT(MMULT((D82:I82),$B$15:$G$20),TRANSPOSE(D82:I82)))</f>
        <v>5.6136244471324433E-2</v>
      </c>
      <c r="B82" s="102">
        <f t="shared" si="4"/>
        <v>2.5135214512713947E-2</v>
      </c>
      <c r="C82" s="138">
        <f t="shared" si="5"/>
        <v>2.5135214615384611E-2</v>
      </c>
      <c r="D82" s="135">
        <v>-3.7302945685278237E-3</v>
      </c>
      <c r="E82" s="135">
        <v>0.41775711288301981</v>
      </c>
      <c r="F82" s="135">
        <v>0.34439425814651192</v>
      </c>
      <c r="G82" s="135">
        <v>0.21906455343864342</v>
      </c>
      <c r="H82" s="135">
        <v>1.3665029941247009</v>
      </c>
      <c r="I82" s="135">
        <v>-1.3439886240243484</v>
      </c>
      <c r="J82" s="138">
        <f t="shared" si="3"/>
        <v>0.99999999999999978</v>
      </c>
      <c r="K82" s="137"/>
      <c r="L82" s="137"/>
      <c r="M82" s="137"/>
      <c r="N82" s="137"/>
      <c r="O82" s="137"/>
      <c r="X82" s="74"/>
      <c r="AF82" s="75"/>
      <c r="AH82" s="74"/>
      <c r="AM82" s="75"/>
    </row>
    <row r="83" spans="1:39" ht="15" customHeight="1" thickBot="1" x14ac:dyDescent="0.35">
      <c r="A83" s="170" cm="1">
        <f t="array" ref="A83">SQRT(MMULT(MMULT((D83:I83),$B$15:$G$20),TRANSPOSE(D83:I83)))</f>
        <v>5.6648361254548196E-2</v>
      </c>
      <c r="B83" s="102">
        <f t="shared" si="4"/>
        <v>2.7527532205352742E-2</v>
      </c>
      <c r="C83" s="138">
        <f t="shared" si="5"/>
        <v>2.7527532307692303E-2</v>
      </c>
      <c r="D83" s="135">
        <v>4.0201070341317632E-2</v>
      </c>
      <c r="E83" s="135">
        <v>0.44733666093014723</v>
      </c>
      <c r="F83" s="135">
        <v>0.37295652695907722</v>
      </c>
      <c r="G83" s="135">
        <v>0.18173922792251937</v>
      </c>
      <c r="H83" s="135">
        <v>1.3981392817276277</v>
      </c>
      <c r="I83" s="135">
        <v>-1.4403727678806899</v>
      </c>
      <c r="J83" s="138">
        <f t="shared" si="3"/>
        <v>0.99999999999999933</v>
      </c>
      <c r="K83" s="137"/>
      <c r="L83" s="137"/>
      <c r="M83" s="137"/>
      <c r="N83" s="137"/>
      <c r="O83" s="137"/>
      <c r="X83" s="74"/>
      <c r="AF83" s="75"/>
      <c r="AH83" s="74"/>
      <c r="AM83" s="75"/>
    </row>
    <row r="84" spans="1:39" ht="15" customHeight="1" thickBot="1" x14ac:dyDescent="0.35">
      <c r="A84" s="170" cm="1">
        <f t="array" ref="A84">SQRT(MMULT(MMULT((D84:I84),$B$15:$G$20),TRANSPOSE(D84:I84)))</f>
        <v>5.7676295951127582E-2</v>
      </c>
      <c r="B84" s="102">
        <f t="shared" si="4"/>
        <v>2.9919849897981011E-2</v>
      </c>
      <c r="C84" s="139">
        <f>D69</f>
        <v>2.9919850000000001E-2</v>
      </c>
      <c r="D84" s="163">
        <v>8.4106314585646061E-2</v>
      </c>
      <c r="E84" s="163">
        <v>0.47692086696564401</v>
      </c>
      <c r="F84" s="163">
        <v>0.40155938268227453</v>
      </c>
      <c r="G84" s="163">
        <v>0.14442871695537857</v>
      </c>
      <c r="H84" s="163">
        <v>1.4297321516578223</v>
      </c>
      <c r="I84" s="162">
        <v>-1.5367474328467652</v>
      </c>
      <c r="J84" s="140">
        <f t="shared" si="3"/>
        <v>1.0000000000000004</v>
      </c>
      <c r="K84" s="137"/>
      <c r="L84" s="137"/>
      <c r="M84" s="137"/>
      <c r="N84" s="137"/>
      <c r="O84" s="137"/>
      <c r="X84" s="74"/>
      <c r="AF84" s="75"/>
      <c r="AH84" s="74"/>
      <c r="AM84" s="75"/>
    </row>
    <row r="85" spans="1:39" ht="15" customHeight="1" thickBot="1" x14ac:dyDescent="0.35">
      <c r="X85" s="74"/>
      <c r="AF85" s="75"/>
      <c r="AH85" s="74"/>
      <c r="AM85" s="75"/>
    </row>
    <row r="86" spans="1:39" ht="15" customHeight="1" thickBot="1" x14ac:dyDescent="0.35">
      <c r="A86" s="141"/>
      <c r="X86" s="74"/>
      <c r="AF86" s="75"/>
      <c r="AH86" s="74"/>
      <c r="AM86" s="75"/>
    </row>
    <row r="87" spans="1:39" ht="15" customHeight="1" x14ac:dyDescent="0.3">
      <c r="X87" s="74"/>
      <c r="AF87" s="75"/>
      <c r="AH87" s="74"/>
      <c r="AM87" s="75"/>
    </row>
    <row r="88" spans="1:39" ht="15" customHeight="1" x14ac:dyDescent="0.3">
      <c r="B88" s="64" t="s">
        <v>142</v>
      </c>
      <c r="X88" s="74"/>
      <c r="AF88" s="75"/>
      <c r="AH88" s="74"/>
      <c r="AM88" s="75"/>
    </row>
    <row r="89" spans="1:39" ht="15" customHeight="1" x14ac:dyDescent="0.3">
      <c r="X89" s="74"/>
      <c r="AF89" s="75"/>
      <c r="AH89" s="74"/>
      <c r="AM89" s="75"/>
    </row>
    <row r="90" spans="1:39" ht="15" customHeight="1" x14ac:dyDescent="0.3">
      <c r="B90" s="72"/>
      <c r="X90" s="74"/>
      <c r="AF90" s="75"/>
      <c r="AH90" s="74"/>
      <c r="AM90" s="75"/>
    </row>
    <row r="91" spans="1:39" ht="15" customHeight="1" x14ac:dyDescent="0.3">
      <c r="B91" s="81"/>
      <c r="X91" s="74"/>
      <c r="AF91" s="75"/>
      <c r="AH91" s="74"/>
      <c r="AM91" s="75"/>
    </row>
    <row r="92" spans="1:39" ht="15" customHeight="1" x14ac:dyDescent="0.3">
      <c r="B92" s="81"/>
      <c r="X92" s="74"/>
      <c r="AF92" s="75"/>
      <c r="AH92" s="74"/>
      <c r="AM92" s="75"/>
    </row>
    <row r="93" spans="1:39" ht="15" customHeight="1" x14ac:dyDescent="0.3">
      <c r="B93" s="81"/>
      <c r="X93" s="74"/>
      <c r="AF93" s="75"/>
      <c r="AH93" s="74"/>
      <c r="AM93" s="75"/>
    </row>
    <row r="94" spans="1:39" ht="15" customHeight="1" x14ac:dyDescent="0.3">
      <c r="B94" s="81"/>
      <c r="X94" s="74"/>
      <c r="AF94" s="75"/>
      <c r="AH94" s="74"/>
      <c r="AM94" s="75"/>
    </row>
    <row r="95" spans="1:39" ht="15" customHeight="1" x14ac:dyDescent="0.3">
      <c r="B95" s="86"/>
      <c r="X95" s="74"/>
      <c r="AF95" s="75"/>
      <c r="AH95" s="74"/>
      <c r="AM95" s="75"/>
    </row>
    <row r="96" spans="1:39" ht="15" customHeight="1" x14ac:dyDescent="0.3">
      <c r="B96" s="67"/>
      <c r="X96" s="74"/>
      <c r="AF96" s="75"/>
      <c r="AH96" s="74"/>
      <c r="AM96" s="75"/>
    </row>
    <row r="97" spans="1:39" ht="15" customHeight="1" x14ac:dyDescent="0.3">
      <c r="X97" s="74"/>
      <c r="AF97" s="75"/>
      <c r="AH97" s="74"/>
      <c r="AM97" s="75"/>
    </row>
    <row r="98" spans="1:39" ht="15" customHeight="1" x14ac:dyDescent="0.3">
      <c r="X98" s="74"/>
      <c r="AF98" s="75"/>
      <c r="AH98" s="74"/>
      <c r="AM98" s="75"/>
    </row>
    <row r="99" spans="1:39" ht="15" customHeight="1" x14ac:dyDescent="0.3">
      <c r="X99" s="74"/>
      <c r="AF99" s="75"/>
      <c r="AH99" s="74"/>
      <c r="AM99" s="75"/>
    </row>
    <row r="100" spans="1:39" ht="15" customHeight="1" x14ac:dyDescent="0.3">
      <c r="X100" s="74"/>
      <c r="AF100" s="75"/>
      <c r="AH100" s="74"/>
      <c r="AM100" s="75"/>
    </row>
    <row r="101" spans="1:39" ht="15" customHeight="1" x14ac:dyDescent="0.3">
      <c r="X101" s="74"/>
      <c r="AF101" s="75"/>
      <c r="AH101" s="74"/>
      <c r="AM101" s="75"/>
    </row>
    <row r="102" spans="1:39" ht="15" customHeight="1" x14ac:dyDescent="0.3">
      <c r="X102" s="74"/>
      <c r="AF102" s="75"/>
      <c r="AH102" s="74"/>
      <c r="AM102" s="75"/>
    </row>
    <row r="103" spans="1:39" ht="15" customHeight="1" x14ac:dyDescent="0.3">
      <c r="X103" s="74"/>
      <c r="AF103" s="75"/>
      <c r="AH103" s="74"/>
      <c r="AM103" s="75"/>
    </row>
    <row r="104" spans="1:39" ht="15" customHeight="1" x14ac:dyDescent="0.3">
      <c r="X104" s="74"/>
      <c r="AF104" s="75"/>
      <c r="AH104" s="74"/>
      <c r="AM104" s="75"/>
    </row>
    <row r="105" spans="1:39" s="99" customFormat="1" ht="15" customHeight="1" x14ac:dyDescent="0.3">
      <c r="X105" s="98"/>
      <c r="AF105" s="101"/>
      <c r="AH105" s="98"/>
      <c r="AM105" s="101"/>
    </row>
    <row r="106" spans="1:39" ht="15" customHeight="1" x14ac:dyDescent="0.3">
      <c r="A106" s="168" t="str">
        <f>A67</f>
        <v>Efficient portfolios</v>
      </c>
      <c r="X106" s="74"/>
      <c r="AF106" s="75"/>
      <c r="AH106" s="74"/>
      <c r="AM106" s="75"/>
    </row>
    <row r="107" spans="1:39" ht="15" customHeight="1" x14ac:dyDescent="0.3">
      <c r="A107" s="167" t="str">
        <f>A70</f>
        <v>Sp</v>
      </c>
      <c r="B107" s="167" t="str">
        <f>B70</f>
        <v>Rp</v>
      </c>
      <c r="H107" s="212" t="str">
        <f>O1</f>
        <v>Solver I (min(Sp) when Rp is given)</v>
      </c>
      <c r="I107" s="212"/>
      <c r="J107" s="212"/>
      <c r="X107" s="74"/>
      <c r="AF107" s="75"/>
      <c r="AH107" s="74"/>
      <c r="AM107" s="75"/>
    </row>
    <row r="108" spans="1:39" ht="15" customHeight="1" x14ac:dyDescent="0.3">
      <c r="X108" s="74"/>
      <c r="AF108" s="75"/>
      <c r="AH108" s="74"/>
      <c r="AM108" s="75"/>
    </row>
    <row r="109" spans="1:39" ht="15" customHeight="1" x14ac:dyDescent="0.3">
      <c r="X109" s="74"/>
      <c r="AF109" s="75"/>
      <c r="AH109" s="74"/>
      <c r="AM109" s="75"/>
    </row>
    <row r="110" spans="1:39" ht="15" customHeight="1" x14ac:dyDescent="0.3">
      <c r="X110" s="74"/>
      <c r="AF110" s="75"/>
      <c r="AH110" s="74"/>
      <c r="AM110" s="75"/>
    </row>
    <row r="111" spans="1:39" ht="15" customHeight="1" x14ac:dyDescent="0.3">
      <c r="X111" s="74"/>
      <c r="AF111" s="75"/>
      <c r="AH111" s="74"/>
      <c r="AM111" s="75"/>
    </row>
    <row r="112" spans="1:39" ht="15" customHeight="1" x14ac:dyDescent="0.3">
      <c r="X112" s="74"/>
      <c r="AF112" s="75"/>
      <c r="AH112" s="74"/>
      <c r="AM112" s="75"/>
    </row>
    <row r="113" spans="24:39" ht="15" customHeight="1" x14ac:dyDescent="0.3">
      <c r="X113" s="74"/>
      <c r="AF113" s="75"/>
      <c r="AH113" s="74"/>
      <c r="AM113" s="75"/>
    </row>
    <row r="114" spans="24:39" ht="15" customHeight="1" x14ac:dyDescent="0.3">
      <c r="X114" s="74"/>
      <c r="AF114" s="75"/>
      <c r="AH114" s="74"/>
      <c r="AM114" s="75"/>
    </row>
    <row r="115" spans="24:39" ht="15" customHeight="1" x14ac:dyDescent="0.3">
      <c r="X115" s="74"/>
      <c r="AF115" s="75"/>
      <c r="AH115" s="74"/>
      <c r="AM115" s="75"/>
    </row>
    <row r="116" spans="24:39" ht="15" customHeight="1" x14ac:dyDescent="0.3">
      <c r="X116" s="74"/>
      <c r="AF116" s="75"/>
      <c r="AH116" s="74"/>
      <c r="AM116" s="75"/>
    </row>
    <row r="117" spans="24:39" ht="15" customHeight="1" x14ac:dyDescent="0.3">
      <c r="X117" s="74"/>
      <c r="AF117" s="75"/>
      <c r="AH117" s="74"/>
      <c r="AM117" s="75"/>
    </row>
    <row r="118" spans="24:39" ht="15" customHeight="1" x14ac:dyDescent="0.3">
      <c r="X118" s="74"/>
      <c r="AF118" s="75"/>
      <c r="AH118" s="74"/>
      <c r="AM118" s="75"/>
    </row>
    <row r="119" spans="24:39" ht="15" customHeight="1" x14ac:dyDescent="0.3">
      <c r="X119" s="74"/>
      <c r="AF119" s="75"/>
      <c r="AH119" s="74"/>
      <c r="AM119" s="75"/>
    </row>
    <row r="120" spans="24:39" ht="15" customHeight="1" x14ac:dyDescent="0.3">
      <c r="X120" s="74"/>
      <c r="AF120" s="75"/>
      <c r="AH120" s="74"/>
      <c r="AM120" s="75"/>
    </row>
    <row r="121" spans="24:39" ht="15" customHeight="1" x14ac:dyDescent="0.3">
      <c r="X121" s="74"/>
      <c r="AF121" s="75"/>
      <c r="AH121" s="74"/>
      <c r="AM121" s="75"/>
    </row>
    <row r="122" spans="24:39" ht="15" customHeight="1" x14ac:dyDescent="0.3">
      <c r="X122" s="74"/>
      <c r="AF122" s="75"/>
      <c r="AH122" s="74"/>
      <c r="AM122" s="75"/>
    </row>
    <row r="123" spans="24:39" ht="15" customHeight="1" x14ac:dyDescent="0.3">
      <c r="X123" s="74"/>
      <c r="AF123" s="75"/>
      <c r="AH123" s="74"/>
      <c r="AM123" s="75"/>
    </row>
    <row r="124" spans="24:39" ht="15" customHeight="1" x14ac:dyDescent="0.3">
      <c r="X124" s="74"/>
      <c r="AF124" s="75"/>
      <c r="AH124" s="74"/>
      <c r="AM124" s="75"/>
    </row>
    <row r="125" spans="24:39" ht="15" customHeight="1" x14ac:dyDescent="0.3">
      <c r="X125" s="74"/>
      <c r="AF125" s="75"/>
      <c r="AH125" s="74"/>
      <c r="AM125" s="75"/>
    </row>
    <row r="126" spans="24:39" ht="15" customHeight="1" x14ac:dyDescent="0.3">
      <c r="X126" s="74"/>
      <c r="AF126" s="75"/>
      <c r="AH126" s="74"/>
      <c r="AM126" s="75"/>
    </row>
    <row r="127" spans="24:39" ht="15" customHeight="1" x14ac:dyDescent="0.3">
      <c r="X127" s="74"/>
      <c r="AF127" s="75"/>
      <c r="AH127" s="74"/>
      <c r="AM127" s="75"/>
    </row>
    <row r="128" spans="24:39" ht="15" customHeight="1" x14ac:dyDescent="0.3">
      <c r="X128" s="74"/>
      <c r="AF128" s="75"/>
      <c r="AH128" s="74"/>
      <c r="AM128" s="75"/>
    </row>
    <row r="129" spans="8:39" ht="15" customHeight="1" x14ac:dyDescent="0.3">
      <c r="X129" s="74"/>
      <c r="AF129" s="75"/>
      <c r="AH129" s="74"/>
      <c r="AM129" s="75"/>
    </row>
    <row r="130" spans="8:39" ht="15" customHeight="1" x14ac:dyDescent="0.3">
      <c r="X130" s="74"/>
      <c r="AF130" s="75"/>
      <c r="AH130" s="74"/>
      <c r="AM130" s="75"/>
    </row>
    <row r="131" spans="8:39" ht="15" customHeight="1" x14ac:dyDescent="0.3">
      <c r="X131" s="74"/>
      <c r="AF131" s="75"/>
      <c r="AH131" s="74"/>
      <c r="AM131" s="75"/>
    </row>
    <row r="132" spans="8:39" ht="15" customHeight="1" x14ac:dyDescent="0.3">
      <c r="X132" s="74"/>
      <c r="AF132" s="75"/>
      <c r="AH132" s="74"/>
      <c r="AM132" s="75"/>
    </row>
    <row r="133" spans="8:39" ht="15" customHeight="1" x14ac:dyDescent="0.3">
      <c r="X133" s="74"/>
      <c r="AF133" s="75"/>
      <c r="AH133" s="74"/>
      <c r="AM133" s="75"/>
    </row>
    <row r="134" spans="8:39" ht="15" customHeight="1" x14ac:dyDescent="0.3">
      <c r="X134" s="74"/>
      <c r="AF134" s="75"/>
      <c r="AH134" s="74"/>
      <c r="AM134" s="75"/>
    </row>
    <row r="135" spans="8:39" ht="15" customHeight="1" x14ac:dyDescent="0.3">
      <c r="X135" s="74"/>
      <c r="AF135" s="75"/>
      <c r="AH135" s="74"/>
      <c r="AM135" s="75"/>
    </row>
    <row r="136" spans="8:39" ht="15" customHeight="1" x14ac:dyDescent="0.3">
      <c r="X136" s="74"/>
      <c r="AF136" s="75"/>
      <c r="AH136" s="74"/>
      <c r="AM136" s="75"/>
    </row>
    <row r="137" spans="8:39" ht="15" customHeight="1" x14ac:dyDescent="0.3">
      <c r="H137" s="213" t="str">
        <f>Q2</f>
        <v>Solver II (max(Rp) when Sp is given)</v>
      </c>
      <c r="I137" s="213"/>
      <c r="J137" s="213"/>
      <c r="X137" s="74"/>
      <c r="AF137" s="75"/>
      <c r="AH137" s="74"/>
      <c r="AM137" s="75"/>
    </row>
    <row r="138" spans="8:39" ht="15" customHeight="1" x14ac:dyDescent="0.3">
      <c r="X138" s="74"/>
      <c r="AF138" s="75"/>
      <c r="AH138" s="74"/>
      <c r="AM138" s="75"/>
    </row>
    <row r="139" spans="8:39" ht="15" customHeight="1" x14ac:dyDescent="0.3">
      <c r="X139" s="74"/>
      <c r="AF139" s="75"/>
      <c r="AH139" s="74"/>
      <c r="AM139" s="75"/>
    </row>
    <row r="140" spans="8:39" ht="15" customHeight="1" x14ac:dyDescent="0.3">
      <c r="X140" s="74"/>
      <c r="AF140" s="75"/>
      <c r="AH140" s="74"/>
      <c r="AM140" s="75"/>
    </row>
    <row r="141" spans="8:39" ht="15" customHeight="1" x14ac:dyDescent="0.3">
      <c r="X141" s="74"/>
      <c r="AF141" s="75"/>
      <c r="AH141" s="74"/>
      <c r="AM141" s="75"/>
    </row>
    <row r="142" spans="8:39" ht="15" customHeight="1" x14ac:dyDescent="0.3">
      <c r="X142" s="74"/>
      <c r="AF142" s="75"/>
      <c r="AH142" s="74"/>
      <c r="AM142" s="75"/>
    </row>
    <row r="143" spans="8:39" ht="15" customHeight="1" x14ac:dyDescent="0.3">
      <c r="X143" s="74"/>
      <c r="AF143" s="75"/>
      <c r="AH143" s="74"/>
      <c r="AM143" s="75"/>
    </row>
    <row r="144" spans="8:39" ht="15" customHeight="1" x14ac:dyDescent="0.3">
      <c r="X144" s="74"/>
      <c r="AF144" s="75"/>
      <c r="AH144" s="74"/>
      <c r="AM144" s="75"/>
    </row>
    <row r="145" spans="24:39" ht="15" customHeight="1" x14ac:dyDescent="0.3">
      <c r="X145" s="74"/>
      <c r="AF145" s="75"/>
      <c r="AH145" s="74"/>
      <c r="AM145" s="75"/>
    </row>
    <row r="146" spans="24:39" ht="15" customHeight="1" x14ac:dyDescent="0.3">
      <c r="X146" s="74"/>
      <c r="AF146" s="75"/>
      <c r="AH146" s="74"/>
      <c r="AM146" s="75"/>
    </row>
    <row r="147" spans="24:39" ht="15" customHeight="1" x14ac:dyDescent="0.3">
      <c r="X147" s="74"/>
      <c r="AF147" s="75"/>
      <c r="AH147" s="74"/>
      <c r="AM147" s="75"/>
    </row>
    <row r="148" spans="24:39" ht="15" customHeight="1" x14ac:dyDescent="0.3">
      <c r="X148" s="74"/>
      <c r="AF148" s="75"/>
      <c r="AH148" s="74"/>
      <c r="AM148" s="75"/>
    </row>
    <row r="149" spans="24:39" ht="15" customHeight="1" x14ac:dyDescent="0.3">
      <c r="X149" s="74"/>
      <c r="AF149" s="75"/>
      <c r="AH149" s="74"/>
      <c r="AM149" s="75"/>
    </row>
    <row r="150" spans="24:39" ht="15" customHeight="1" x14ac:dyDescent="0.3">
      <c r="X150" s="74"/>
      <c r="AF150" s="75"/>
      <c r="AH150" s="74"/>
      <c r="AM150" s="75"/>
    </row>
    <row r="151" spans="24:39" ht="15" customHeight="1" x14ac:dyDescent="0.3">
      <c r="X151" s="74"/>
      <c r="AF151" s="75"/>
      <c r="AH151" s="74"/>
      <c r="AM151" s="75"/>
    </row>
    <row r="152" spans="24:39" ht="15" customHeight="1" x14ac:dyDescent="0.3">
      <c r="X152" s="74"/>
      <c r="AF152" s="75"/>
      <c r="AH152" s="74"/>
      <c r="AM152" s="75"/>
    </row>
    <row r="153" spans="24:39" ht="15" customHeight="1" x14ac:dyDescent="0.3">
      <c r="X153" s="74"/>
      <c r="AF153" s="75"/>
      <c r="AH153" s="74"/>
      <c r="AM153" s="75"/>
    </row>
    <row r="154" spans="24:39" ht="15" customHeight="1" x14ac:dyDescent="0.3">
      <c r="X154" s="74"/>
      <c r="AF154" s="75"/>
      <c r="AH154" s="74"/>
      <c r="AM154" s="75"/>
    </row>
    <row r="155" spans="24:39" ht="15" customHeight="1" x14ac:dyDescent="0.3">
      <c r="X155" s="74"/>
      <c r="AF155" s="75"/>
      <c r="AH155" s="74"/>
      <c r="AM155" s="75"/>
    </row>
    <row r="156" spans="24:39" ht="15" customHeight="1" x14ac:dyDescent="0.3">
      <c r="X156" s="74"/>
      <c r="AF156" s="75"/>
      <c r="AH156" s="74"/>
      <c r="AM156" s="75"/>
    </row>
    <row r="157" spans="24:39" ht="15" customHeight="1" x14ac:dyDescent="0.3">
      <c r="X157" s="74"/>
      <c r="AF157" s="75"/>
      <c r="AH157" s="74"/>
      <c r="AM157" s="75"/>
    </row>
    <row r="158" spans="24:39" ht="15" customHeight="1" x14ac:dyDescent="0.3">
      <c r="X158" s="74"/>
      <c r="AF158" s="75"/>
      <c r="AH158" s="74"/>
      <c r="AM158" s="75"/>
    </row>
    <row r="159" spans="24:39" ht="15" customHeight="1" x14ac:dyDescent="0.3">
      <c r="X159" s="74"/>
      <c r="AF159" s="75"/>
      <c r="AH159" s="74"/>
      <c r="AM159" s="75"/>
    </row>
    <row r="160" spans="24:39" ht="15" customHeight="1" x14ac:dyDescent="0.3">
      <c r="X160" s="74"/>
      <c r="AF160" s="75"/>
      <c r="AH160" s="74"/>
      <c r="AM160" s="75"/>
    </row>
    <row r="161" spans="8:39" ht="15" customHeight="1" x14ac:dyDescent="0.3">
      <c r="X161" s="74"/>
      <c r="AF161" s="75"/>
      <c r="AH161" s="74"/>
      <c r="AM161" s="75"/>
    </row>
    <row r="162" spans="8:39" ht="15" customHeight="1" x14ac:dyDescent="0.3">
      <c r="X162" s="74"/>
      <c r="AF162" s="75"/>
      <c r="AH162" s="74"/>
      <c r="AM162" s="75"/>
    </row>
    <row r="163" spans="8:39" ht="15" customHeight="1" x14ac:dyDescent="0.3">
      <c r="X163" s="74"/>
      <c r="AF163" s="75"/>
      <c r="AH163" s="74"/>
      <c r="AM163" s="75"/>
    </row>
    <row r="164" spans="8:39" ht="15" customHeight="1" x14ac:dyDescent="0.3">
      <c r="X164" s="74"/>
      <c r="AF164" s="75"/>
      <c r="AH164" s="74"/>
      <c r="AM164" s="75"/>
    </row>
    <row r="165" spans="8:39" ht="15" customHeight="1" x14ac:dyDescent="0.3">
      <c r="X165" s="74"/>
      <c r="AF165" s="75"/>
      <c r="AH165" s="74"/>
      <c r="AM165" s="75"/>
    </row>
    <row r="166" spans="8:39" ht="15" customHeight="1" x14ac:dyDescent="0.3">
      <c r="X166" s="74"/>
      <c r="AF166" s="75"/>
      <c r="AH166" s="74"/>
      <c r="AM166" s="75"/>
    </row>
    <row r="167" spans="8:39" ht="15" customHeight="1" x14ac:dyDescent="0.3">
      <c r="H167" s="213" t="str">
        <f>S1</f>
        <v>Solver III (Global Minimum Variance)</v>
      </c>
      <c r="I167" s="213"/>
      <c r="J167" s="213"/>
      <c r="X167" s="74"/>
      <c r="AF167" s="75"/>
      <c r="AH167" s="74"/>
      <c r="AM167" s="75"/>
    </row>
    <row r="168" spans="8:39" ht="15" customHeight="1" x14ac:dyDescent="0.3">
      <c r="X168" s="74"/>
      <c r="AF168" s="75"/>
      <c r="AH168" s="74"/>
      <c r="AM168" s="75"/>
    </row>
    <row r="169" spans="8:39" ht="15" customHeight="1" x14ac:dyDescent="0.3">
      <c r="X169" s="74"/>
      <c r="AF169" s="75"/>
      <c r="AH169" s="74"/>
      <c r="AM169" s="75"/>
    </row>
    <row r="170" spans="8:39" ht="15" customHeight="1" x14ac:dyDescent="0.3">
      <c r="X170" s="74"/>
      <c r="AF170" s="75"/>
      <c r="AH170" s="74"/>
      <c r="AM170" s="75"/>
    </row>
    <row r="171" spans="8:39" ht="15" customHeight="1" x14ac:dyDescent="0.3">
      <c r="X171" s="74"/>
      <c r="AF171" s="75"/>
      <c r="AH171" s="74"/>
      <c r="AM171" s="75"/>
    </row>
    <row r="172" spans="8:39" ht="15" customHeight="1" x14ac:dyDescent="0.3">
      <c r="X172" s="74"/>
      <c r="AF172" s="75"/>
      <c r="AH172" s="74"/>
      <c r="AM172" s="75"/>
    </row>
    <row r="173" spans="8:39" ht="15" customHeight="1" x14ac:dyDescent="0.3">
      <c r="X173" s="74"/>
      <c r="AF173" s="75"/>
      <c r="AH173" s="74"/>
      <c r="AM173" s="75"/>
    </row>
    <row r="174" spans="8:39" ht="15" customHeight="1" x14ac:dyDescent="0.3">
      <c r="X174" s="74"/>
      <c r="AF174" s="75"/>
      <c r="AH174" s="74"/>
      <c r="AM174" s="75"/>
    </row>
    <row r="175" spans="8:39" ht="15" customHeight="1" x14ac:dyDescent="0.3">
      <c r="X175" s="74"/>
      <c r="AF175" s="75"/>
      <c r="AH175" s="74"/>
      <c r="AM175" s="75"/>
    </row>
    <row r="176" spans="8:39" ht="15" customHeight="1" x14ac:dyDescent="0.3">
      <c r="X176" s="74"/>
      <c r="AF176" s="75"/>
      <c r="AH176" s="74"/>
      <c r="AM176" s="75"/>
    </row>
    <row r="177" spans="24:39" ht="15" customHeight="1" x14ac:dyDescent="0.3">
      <c r="X177" s="74"/>
      <c r="AF177" s="75"/>
      <c r="AH177" s="74"/>
      <c r="AM177" s="75"/>
    </row>
    <row r="178" spans="24:39" ht="15" customHeight="1" x14ac:dyDescent="0.3">
      <c r="X178" s="74"/>
      <c r="AF178" s="75"/>
      <c r="AH178" s="74"/>
      <c r="AM178" s="75"/>
    </row>
    <row r="179" spans="24:39" ht="15" customHeight="1" x14ac:dyDescent="0.3">
      <c r="X179" s="74"/>
      <c r="AF179" s="75"/>
      <c r="AH179" s="74"/>
      <c r="AM179" s="75"/>
    </row>
    <row r="180" spans="24:39" ht="15" customHeight="1" x14ac:dyDescent="0.3">
      <c r="X180" s="74"/>
      <c r="AF180" s="75"/>
      <c r="AH180" s="74"/>
      <c r="AM180" s="75"/>
    </row>
    <row r="181" spans="24:39" ht="15" customHeight="1" x14ac:dyDescent="0.3">
      <c r="X181" s="74"/>
      <c r="AF181" s="75"/>
      <c r="AH181" s="74"/>
      <c r="AM181" s="75"/>
    </row>
    <row r="182" spans="24:39" ht="15" customHeight="1" x14ac:dyDescent="0.3">
      <c r="X182" s="74"/>
      <c r="AF182" s="75"/>
      <c r="AH182" s="74"/>
      <c r="AM182" s="75"/>
    </row>
    <row r="183" spans="24:39" ht="15" customHeight="1" x14ac:dyDescent="0.3">
      <c r="X183" s="74"/>
      <c r="AF183" s="75"/>
      <c r="AH183" s="74"/>
      <c r="AM183" s="75"/>
    </row>
    <row r="184" spans="24:39" ht="15" customHeight="1" x14ac:dyDescent="0.3">
      <c r="X184" s="74"/>
      <c r="AF184" s="75"/>
      <c r="AH184" s="74"/>
      <c r="AM184" s="75"/>
    </row>
    <row r="185" spans="24:39" ht="15" customHeight="1" x14ac:dyDescent="0.3">
      <c r="X185" s="74"/>
      <c r="AF185" s="75"/>
      <c r="AH185" s="74"/>
      <c r="AM185" s="75"/>
    </row>
    <row r="186" spans="24:39" ht="15" customHeight="1" x14ac:dyDescent="0.3">
      <c r="X186" s="74"/>
      <c r="AF186" s="75"/>
      <c r="AH186" s="74"/>
      <c r="AM186" s="75"/>
    </row>
    <row r="187" spans="24:39" ht="15" customHeight="1" x14ac:dyDescent="0.3">
      <c r="X187" s="74"/>
      <c r="AF187" s="75"/>
      <c r="AH187" s="74"/>
      <c r="AM187" s="75"/>
    </row>
    <row r="188" spans="24:39" x14ac:dyDescent="0.3">
      <c r="X188" s="74"/>
      <c r="AF188" s="75"/>
      <c r="AH188" s="74"/>
      <c r="AM188" s="75"/>
    </row>
    <row r="189" spans="24:39" x14ac:dyDescent="0.3">
      <c r="X189" s="74"/>
      <c r="AF189" s="75"/>
      <c r="AH189" s="74"/>
      <c r="AM189" s="75"/>
    </row>
    <row r="190" spans="24:39" x14ac:dyDescent="0.3">
      <c r="X190" s="74"/>
      <c r="AF190" s="75"/>
      <c r="AH190" s="74"/>
      <c r="AM190" s="75"/>
    </row>
    <row r="191" spans="24:39" x14ac:dyDescent="0.3">
      <c r="X191" s="74"/>
      <c r="AF191" s="75"/>
      <c r="AH191" s="74"/>
      <c r="AM191" s="75"/>
    </row>
    <row r="192" spans="24:39" x14ac:dyDescent="0.3">
      <c r="X192" s="74"/>
      <c r="AF192" s="75"/>
      <c r="AH192" s="74"/>
      <c r="AM192" s="75"/>
    </row>
    <row r="193" spans="8:39" x14ac:dyDescent="0.3">
      <c r="X193" s="74"/>
      <c r="AF193" s="75"/>
      <c r="AH193" s="74"/>
      <c r="AM193" s="75"/>
    </row>
    <row r="194" spans="8:39" x14ac:dyDescent="0.3">
      <c r="X194" s="74"/>
      <c r="AF194" s="75"/>
      <c r="AH194" s="74"/>
      <c r="AM194" s="75"/>
    </row>
    <row r="195" spans="8:39" x14ac:dyDescent="0.3">
      <c r="X195" s="74"/>
      <c r="AF195" s="75"/>
      <c r="AH195" s="74"/>
      <c r="AM195" s="75"/>
    </row>
    <row r="196" spans="8:39" x14ac:dyDescent="0.3">
      <c r="X196" s="74"/>
      <c r="AF196" s="75"/>
      <c r="AH196" s="74"/>
      <c r="AM196" s="75"/>
    </row>
    <row r="197" spans="8:39" x14ac:dyDescent="0.3">
      <c r="X197" s="74"/>
      <c r="AF197" s="75"/>
      <c r="AH197" s="74"/>
      <c r="AM197" s="75"/>
    </row>
    <row r="198" spans="8:39" x14ac:dyDescent="0.3">
      <c r="H198" s="213" t="str">
        <f>U2</f>
        <v>Solver V (Market portfolio)</v>
      </c>
      <c r="I198" s="213"/>
      <c r="X198" s="74"/>
      <c r="AF198" s="75"/>
      <c r="AH198" s="74"/>
      <c r="AM198" s="75"/>
    </row>
    <row r="199" spans="8:39" x14ac:dyDescent="0.3">
      <c r="X199" s="74"/>
      <c r="AF199" s="75"/>
      <c r="AH199" s="74"/>
      <c r="AM199" s="75"/>
    </row>
    <row r="200" spans="8:39" x14ac:dyDescent="0.3">
      <c r="X200" s="74"/>
      <c r="AF200" s="75"/>
      <c r="AH200" s="74"/>
      <c r="AM200" s="75"/>
    </row>
    <row r="201" spans="8:39" x14ac:dyDescent="0.3">
      <c r="X201" s="74"/>
      <c r="AF201" s="75"/>
      <c r="AH201" s="74"/>
      <c r="AM201" s="75"/>
    </row>
    <row r="202" spans="8:39" x14ac:dyDescent="0.3">
      <c r="X202" s="74"/>
      <c r="AF202" s="75"/>
      <c r="AH202" s="74"/>
      <c r="AM202" s="75"/>
    </row>
    <row r="203" spans="8:39" x14ac:dyDescent="0.3">
      <c r="X203" s="74"/>
      <c r="AF203" s="75"/>
      <c r="AH203" s="74"/>
      <c r="AM203" s="75"/>
    </row>
    <row r="204" spans="8:39" x14ac:dyDescent="0.3">
      <c r="X204" s="74"/>
      <c r="AF204" s="75"/>
      <c r="AH204" s="74"/>
      <c r="AM204" s="75"/>
    </row>
    <row r="205" spans="8:39" x14ac:dyDescent="0.3">
      <c r="X205" s="74"/>
      <c r="AF205" s="75"/>
      <c r="AH205" s="74"/>
      <c r="AM205" s="75"/>
    </row>
    <row r="206" spans="8:39" x14ac:dyDescent="0.3">
      <c r="X206" s="74"/>
      <c r="AF206" s="75"/>
      <c r="AH206" s="74"/>
      <c r="AM206" s="75"/>
    </row>
    <row r="207" spans="8:39" x14ac:dyDescent="0.3">
      <c r="X207" s="74"/>
      <c r="AF207" s="75"/>
      <c r="AH207" s="74"/>
      <c r="AM207" s="75"/>
    </row>
    <row r="208" spans="8:39" x14ac:dyDescent="0.3">
      <c r="X208" s="74"/>
      <c r="AF208" s="75"/>
      <c r="AH208" s="74"/>
      <c r="AM208" s="75"/>
    </row>
    <row r="209" spans="24:39" x14ac:dyDescent="0.3">
      <c r="X209" s="74"/>
      <c r="AF209" s="75"/>
      <c r="AH209" s="74"/>
      <c r="AM209" s="75"/>
    </row>
    <row r="210" spans="24:39" x14ac:dyDescent="0.3">
      <c r="X210" s="74"/>
      <c r="AF210" s="75"/>
      <c r="AH210" s="74"/>
      <c r="AM210" s="75"/>
    </row>
    <row r="211" spans="24:39" x14ac:dyDescent="0.3">
      <c r="X211" s="74"/>
      <c r="AF211" s="75"/>
      <c r="AH211" s="74"/>
      <c r="AM211" s="75"/>
    </row>
    <row r="212" spans="24:39" x14ac:dyDescent="0.3">
      <c r="X212" s="74"/>
      <c r="AF212" s="75"/>
      <c r="AH212" s="74"/>
      <c r="AM212" s="75"/>
    </row>
    <row r="213" spans="24:39" x14ac:dyDescent="0.3">
      <c r="X213" s="74"/>
      <c r="AF213" s="75"/>
      <c r="AH213" s="74"/>
      <c r="AM213" s="75"/>
    </row>
    <row r="214" spans="24:39" x14ac:dyDescent="0.3">
      <c r="X214" s="74"/>
      <c r="AF214" s="75"/>
      <c r="AH214" s="74"/>
      <c r="AM214" s="75"/>
    </row>
    <row r="215" spans="24:39" x14ac:dyDescent="0.3">
      <c r="X215" s="74"/>
      <c r="AF215" s="75"/>
      <c r="AH215" s="74"/>
      <c r="AM215" s="75"/>
    </row>
    <row r="216" spans="24:39" x14ac:dyDescent="0.3">
      <c r="X216" s="74"/>
      <c r="AF216" s="75"/>
      <c r="AH216" s="74"/>
      <c r="AM216" s="75"/>
    </row>
    <row r="217" spans="24:39" x14ac:dyDescent="0.3">
      <c r="X217" s="74"/>
      <c r="AF217" s="75"/>
      <c r="AH217" s="74"/>
      <c r="AM217" s="75"/>
    </row>
    <row r="218" spans="24:39" x14ac:dyDescent="0.3">
      <c r="X218" s="74"/>
      <c r="AF218" s="75"/>
      <c r="AH218" s="74"/>
      <c r="AM218" s="75"/>
    </row>
    <row r="219" spans="24:39" x14ac:dyDescent="0.3">
      <c r="X219" s="74"/>
      <c r="AF219" s="75"/>
      <c r="AH219" s="74"/>
      <c r="AM219" s="75"/>
    </row>
    <row r="220" spans="24:39" x14ac:dyDescent="0.3">
      <c r="X220" s="74"/>
      <c r="AF220" s="75"/>
      <c r="AH220" s="74"/>
      <c r="AM220" s="75"/>
    </row>
    <row r="221" spans="24:39" x14ac:dyDescent="0.3">
      <c r="X221" s="74"/>
      <c r="AF221" s="75"/>
      <c r="AH221" s="74"/>
      <c r="AM221" s="75"/>
    </row>
    <row r="222" spans="24:39" x14ac:dyDescent="0.3">
      <c r="X222" s="74"/>
      <c r="AF222" s="75"/>
      <c r="AH222" s="74"/>
      <c r="AM222" s="75"/>
    </row>
    <row r="223" spans="24:39" x14ac:dyDescent="0.3">
      <c r="X223" s="74"/>
      <c r="AF223" s="75"/>
      <c r="AH223" s="74"/>
      <c r="AM223" s="75"/>
    </row>
    <row r="224" spans="24:39" x14ac:dyDescent="0.3">
      <c r="X224" s="74"/>
      <c r="AF224" s="75"/>
      <c r="AH224" s="74"/>
      <c r="AM224" s="75"/>
    </row>
    <row r="225" spans="24:39" x14ac:dyDescent="0.3">
      <c r="X225" s="74"/>
      <c r="AF225" s="75"/>
      <c r="AH225" s="74"/>
      <c r="AM225" s="75"/>
    </row>
    <row r="226" spans="24:39" x14ac:dyDescent="0.3">
      <c r="X226" s="74"/>
      <c r="AF226" s="75"/>
      <c r="AH226" s="74"/>
      <c r="AM226" s="75"/>
    </row>
    <row r="227" spans="24:39" x14ac:dyDescent="0.3">
      <c r="X227" s="74"/>
      <c r="AF227" s="75"/>
      <c r="AH227" s="74"/>
      <c r="AM227" s="75"/>
    </row>
    <row r="228" spans="24:39" x14ac:dyDescent="0.3">
      <c r="X228" s="74"/>
      <c r="AF228" s="75"/>
      <c r="AH228" s="74"/>
      <c r="AM228" s="75"/>
    </row>
    <row r="229" spans="24:39" x14ac:dyDescent="0.3">
      <c r="X229" s="74"/>
      <c r="AF229" s="75"/>
      <c r="AH229" s="74"/>
      <c r="AM229" s="75"/>
    </row>
    <row r="230" spans="24:39" x14ac:dyDescent="0.3">
      <c r="X230" s="74"/>
      <c r="AF230" s="75"/>
      <c r="AH230" s="74"/>
      <c r="AM230" s="75"/>
    </row>
    <row r="231" spans="24:39" x14ac:dyDescent="0.3">
      <c r="X231" s="74"/>
      <c r="AF231" s="75"/>
      <c r="AH231" s="74"/>
      <c r="AM231" s="75"/>
    </row>
    <row r="232" spans="24:39" x14ac:dyDescent="0.3">
      <c r="X232" s="74"/>
      <c r="AF232" s="75"/>
      <c r="AH232" s="74"/>
      <c r="AM232" s="75"/>
    </row>
    <row r="233" spans="24:39" x14ac:dyDescent="0.3">
      <c r="X233" s="74"/>
      <c r="AF233" s="75"/>
      <c r="AH233" s="74"/>
      <c r="AM233" s="75"/>
    </row>
    <row r="234" spans="24:39" x14ac:dyDescent="0.3">
      <c r="X234" s="74"/>
      <c r="AF234" s="75"/>
      <c r="AH234" s="74"/>
      <c r="AM234" s="75"/>
    </row>
    <row r="235" spans="24:39" x14ac:dyDescent="0.3">
      <c r="X235" s="74"/>
      <c r="AF235" s="75"/>
      <c r="AH235" s="74"/>
      <c r="AM235" s="75"/>
    </row>
    <row r="236" spans="24:39" x14ac:dyDescent="0.3">
      <c r="X236" s="74"/>
      <c r="AF236" s="75"/>
      <c r="AH236" s="74"/>
      <c r="AM236" s="75"/>
    </row>
    <row r="237" spans="24:39" x14ac:dyDescent="0.3">
      <c r="X237" s="74"/>
      <c r="AF237" s="75"/>
      <c r="AH237" s="74"/>
      <c r="AM237" s="75"/>
    </row>
    <row r="238" spans="24:39" x14ac:dyDescent="0.3">
      <c r="X238" s="74"/>
      <c r="AF238" s="75"/>
      <c r="AH238" s="74"/>
      <c r="AM238" s="75"/>
    </row>
    <row r="239" spans="24:39" x14ac:dyDescent="0.3">
      <c r="X239" s="74"/>
      <c r="AF239" s="75"/>
      <c r="AH239" s="74"/>
      <c r="AM239" s="75"/>
    </row>
    <row r="240" spans="24:39" x14ac:dyDescent="0.3">
      <c r="X240" s="74"/>
      <c r="AF240" s="75"/>
      <c r="AH240" s="74"/>
      <c r="AM240" s="75"/>
    </row>
    <row r="241" spans="24:39" x14ac:dyDescent="0.3">
      <c r="X241" s="74"/>
      <c r="AF241" s="75"/>
      <c r="AH241" s="74"/>
      <c r="AM241" s="75"/>
    </row>
    <row r="242" spans="24:39" x14ac:dyDescent="0.3">
      <c r="X242" s="74"/>
      <c r="AF242" s="75"/>
      <c r="AH242" s="74"/>
      <c r="AM242" s="75"/>
    </row>
    <row r="243" spans="24:39" x14ac:dyDescent="0.3">
      <c r="X243" s="74"/>
      <c r="AF243" s="75"/>
      <c r="AH243" s="74"/>
      <c r="AM243" s="75"/>
    </row>
    <row r="244" spans="24:39" x14ac:dyDescent="0.3">
      <c r="X244" s="74"/>
      <c r="AF244" s="75"/>
      <c r="AH244" s="74"/>
      <c r="AM244" s="75"/>
    </row>
    <row r="245" spans="24:39" x14ac:dyDescent="0.3">
      <c r="X245" s="74"/>
      <c r="AF245" s="75"/>
      <c r="AH245" s="74"/>
      <c r="AM245" s="75"/>
    </row>
    <row r="246" spans="24:39" x14ac:dyDescent="0.3">
      <c r="X246" s="74"/>
      <c r="AF246" s="75"/>
      <c r="AH246" s="74"/>
      <c r="AM246" s="75"/>
    </row>
    <row r="247" spans="24:39" x14ac:dyDescent="0.3">
      <c r="X247" s="74"/>
      <c r="AF247" s="75"/>
      <c r="AH247" s="74"/>
      <c r="AM247" s="75"/>
    </row>
    <row r="248" spans="24:39" x14ac:dyDescent="0.3">
      <c r="X248" s="74"/>
      <c r="AF248" s="75"/>
      <c r="AH248" s="74"/>
      <c r="AM248" s="75"/>
    </row>
    <row r="249" spans="24:39" x14ac:dyDescent="0.3">
      <c r="X249" s="74"/>
      <c r="AF249" s="75"/>
      <c r="AH249" s="74"/>
      <c r="AM249" s="75"/>
    </row>
    <row r="250" spans="24:39" x14ac:dyDescent="0.3">
      <c r="X250" s="74"/>
      <c r="AF250" s="75"/>
      <c r="AH250" s="74"/>
      <c r="AM250" s="75"/>
    </row>
    <row r="251" spans="24:39" x14ac:dyDescent="0.3">
      <c r="X251" s="74"/>
      <c r="AF251" s="75"/>
      <c r="AH251" s="74"/>
      <c r="AM251" s="75"/>
    </row>
    <row r="252" spans="24:39" x14ac:dyDescent="0.3">
      <c r="X252" s="74"/>
      <c r="AF252" s="75"/>
      <c r="AH252" s="74"/>
      <c r="AM252" s="75"/>
    </row>
    <row r="253" spans="24:39" x14ac:dyDescent="0.3">
      <c r="X253" s="74"/>
      <c r="AF253" s="75"/>
      <c r="AH253" s="74"/>
      <c r="AM253" s="75"/>
    </row>
    <row r="254" spans="24:39" x14ac:dyDescent="0.3">
      <c r="X254" s="74"/>
      <c r="AF254" s="75"/>
      <c r="AH254" s="74"/>
      <c r="AM254" s="75"/>
    </row>
    <row r="255" spans="24:39" x14ac:dyDescent="0.3">
      <c r="X255" s="74"/>
      <c r="AF255" s="75"/>
      <c r="AH255" s="74"/>
      <c r="AM255" s="75"/>
    </row>
    <row r="256" spans="24:39" x14ac:dyDescent="0.3">
      <c r="X256" s="74"/>
      <c r="AF256" s="75"/>
      <c r="AH256" s="74"/>
      <c r="AM256" s="75"/>
    </row>
    <row r="257" spans="24:39" x14ac:dyDescent="0.3">
      <c r="X257" s="74"/>
      <c r="AF257" s="75"/>
      <c r="AH257" s="74"/>
      <c r="AM257" s="75"/>
    </row>
    <row r="258" spans="24:39" x14ac:dyDescent="0.3">
      <c r="X258" s="74"/>
      <c r="AF258" s="75"/>
      <c r="AH258" s="74"/>
      <c r="AM258" s="75"/>
    </row>
    <row r="259" spans="24:39" x14ac:dyDescent="0.3">
      <c r="X259" s="74"/>
      <c r="AF259" s="75"/>
      <c r="AH259" s="74"/>
      <c r="AM259" s="75"/>
    </row>
    <row r="260" spans="24:39" x14ac:dyDescent="0.3">
      <c r="X260" s="74"/>
      <c r="AF260" s="75"/>
      <c r="AH260" s="74"/>
      <c r="AM260" s="75"/>
    </row>
    <row r="261" spans="24:39" x14ac:dyDescent="0.3">
      <c r="X261" s="74"/>
      <c r="AF261" s="75"/>
      <c r="AH261" s="74"/>
      <c r="AM261" s="75"/>
    </row>
    <row r="262" spans="24:39" x14ac:dyDescent="0.3">
      <c r="X262" s="74"/>
      <c r="AF262" s="75"/>
      <c r="AH262" s="74"/>
      <c r="AM262" s="75"/>
    </row>
    <row r="263" spans="24:39" x14ac:dyDescent="0.3">
      <c r="X263" s="74"/>
      <c r="AF263" s="75"/>
      <c r="AH263" s="74"/>
      <c r="AM263" s="75"/>
    </row>
    <row r="264" spans="24:39" x14ac:dyDescent="0.3">
      <c r="X264" s="74"/>
      <c r="AF264" s="75"/>
      <c r="AH264" s="74"/>
      <c r="AM264" s="75"/>
    </row>
    <row r="265" spans="24:39" x14ac:dyDescent="0.3">
      <c r="X265" s="74"/>
      <c r="AF265" s="75"/>
      <c r="AH265" s="74"/>
      <c r="AM265" s="75"/>
    </row>
    <row r="266" spans="24:39" x14ac:dyDescent="0.3">
      <c r="X266" s="74"/>
      <c r="AF266" s="75"/>
      <c r="AH266" s="74"/>
      <c r="AM266" s="75"/>
    </row>
    <row r="267" spans="24:39" x14ac:dyDescent="0.3">
      <c r="X267" s="74"/>
      <c r="AF267" s="75"/>
      <c r="AH267" s="74"/>
      <c r="AM267" s="75"/>
    </row>
    <row r="268" spans="24:39" x14ac:dyDescent="0.3">
      <c r="X268" s="74"/>
      <c r="AF268" s="75"/>
      <c r="AH268" s="74"/>
      <c r="AM268" s="75"/>
    </row>
    <row r="269" spans="24:39" x14ac:dyDescent="0.3">
      <c r="X269" s="74"/>
      <c r="AF269" s="75"/>
      <c r="AH269" s="74"/>
      <c r="AM269" s="75"/>
    </row>
    <row r="270" spans="24:39" x14ac:dyDescent="0.3">
      <c r="X270" s="74"/>
      <c r="AF270" s="75"/>
      <c r="AH270" s="74"/>
      <c r="AM270" s="75"/>
    </row>
    <row r="271" spans="24:39" x14ac:dyDescent="0.3">
      <c r="X271" s="74"/>
      <c r="AF271" s="75"/>
      <c r="AH271" s="74"/>
      <c r="AM271" s="75"/>
    </row>
    <row r="272" spans="24:39" x14ac:dyDescent="0.3">
      <c r="X272" s="74"/>
      <c r="AF272" s="75"/>
      <c r="AH272" s="74"/>
      <c r="AM272" s="75"/>
    </row>
    <row r="273" spans="24:39" x14ac:dyDescent="0.3">
      <c r="X273" s="74"/>
      <c r="AF273" s="75"/>
      <c r="AH273" s="74"/>
      <c r="AM273" s="75"/>
    </row>
    <row r="274" spans="24:39" x14ac:dyDescent="0.3">
      <c r="X274" s="74"/>
      <c r="AF274" s="75"/>
      <c r="AH274" s="74"/>
      <c r="AM274" s="75"/>
    </row>
    <row r="275" spans="24:39" x14ac:dyDescent="0.3">
      <c r="X275" s="74"/>
      <c r="AF275" s="75"/>
      <c r="AH275" s="74"/>
      <c r="AM275" s="75"/>
    </row>
    <row r="276" spans="24:39" x14ac:dyDescent="0.3">
      <c r="X276" s="74"/>
      <c r="AF276" s="75"/>
      <c r="AH276" s="74"/>
      <c r="AM276" s="75"/>
    </row>
    <row r="277" spans="24:39" x14ac:dyDescent="0.3">
      <c r="X277" s="74"/>
      <c r="AF277" s="75"/>
      <c r="AH277" s="74"/>
      <c r="AM277" s="75"/>
    </row>
    <row r="278" spans="24:39" x14ac:dyDescent="0.3">
      <c r="X278" s="74"/>
      <c r="AF278" s="75"/>
      <c r="AH278" s="74"/>
      <c r="AM278" s="75"/>
    </row>
    <row r="279" spans="24:39" x14ac:dyDescent="0.3">
      <c r="X279" s="74"/>
      <c r="AF279" s="75"/>
      <c r="AH279" s="74"/>
      <c r="AM279" s="75"/>
    </row>
    <row r="280" spans="24:39" x14ac:dyDescent="0.3">
      <c r="X280" s="74"/>
      <c r="AF280" s="75"/>
      <c r="AH280" s="74"/>
      <c r="AM280" s="75"/>
    </row>
    <row r="281" spans="24:39" x14ac:dyDescent="0.3">
      <c r="X281" s="74"/>
      <c r="AF281" s="75"/>
      <c r="AH281" s="74"/>
      <c r="AM281" s="75"/>
    </row>
    <row r="282" spans="24:39" x14ac:dyDescent="0.3">
      <c r="X282" s="74"/>
      <c r="AF282" s="75"/>
      <c r="AH282" s="74"/>
      <c r="AM282" s="75"/>
    </row>
    <row r="283" spans="24:39" x14ac:dyDescent="0.3">
      <c r="X283" s="74"/>
      <c r="AF283" s="75"/>
      <c r="AH283" s="74"/>
      <c r="AM283" s="75"/>
    </row>
    <row r="284" spans="24:39" x14ac:dyDescent="0.3">
      <c r="X284" s="74"/>
      <c r="AF284" s="75"/>
      <c r="AH284" s="74"/>
      <c r="AM284" s="75"/>
    </row>
    <row r="285" spans="24:39" x14ac:dyDescent="0.3">
      <c r="X285" s="74"/>
      <c r="AF285" s="75"/>
      <c r="AH285" s="74"/>
      <c r="AM285" s="75"/>
    </row>
    <row r="286" spans="24:39" x14ac:dyDescent="0.3">
      <c r="X286" s="74"/>
      <c r="AF286" s="75"/>
      <c r="AH286" s="74"/>
      <c r="AM286" s="75"/>
    </row>
    <row r="287" spans="24:39" x14ac:dyDescent="0.3">
      <c r="X287" s="74"/>
      <c r="AF287" s="75"/>
      <c r="AH287" s="74"/>
      <c r="AM287" s="75"/>
    </row>
    <row r="288" spans="24:39" x14ac:dyDescent="0.3">
      <c r="X288" s="74"/>
      <c r="AF288" s="75"/>
      <c r="AH288" s="74"/>
      <c r="AM288" s="75"/>
    </row>
    <row r="289" spans="24:39" x14ac:dyDescent="0.3">
      <c r="X289" s="74"/>
      <c r="AF289" s="75"/>
      <c r="AH289" s="74"/>
      <c r="AM289" s="75"/>
    </row>
    <row r="290" spans="24:39" x14ac:dyDescent="0.3">
      <c r="X290" s="74"/>
      <c r="AF290" s="75"/>
      <c r="AH290" s="74"/>
      <c r="AM290" s="75"/>
    </row>
    <row r="291" spans="24:39" x14ac:dyDescent="0.3">
      <c r="X291" s="74"/>
      <c r="AF291" s="75"/>
      <c r="AH291" s="74"/>
      <c r="AM291" s="75"/>
    </row>
    <row r="292" spans="24:39" x14ac:dyDescent="0.3">
      <c r="X292" s="74"/>
      <c r="AF292" s="75"/>
      <c r="AH292" s="74"/>
      <c r="AM292" s="75"/>
    </row>
    <row r="293" spans="24:39" x14ac:dyDescent="0.3">
      <c r="X293" s="74"/>
      <c r="AF293" s="75"/>
      <c r="AH293" s="74"/>
      <c r="AM293" s="75"/>
    </row>
    <row r="294" spans="24:39" x14ac:dyDescent="0.3">
      <c r="X294" s="74"/>
      <c r="AF294" s="75"/>
      <c r="AH294" s="74"/>
      <c r="AM294" s="75"/>
    </row>
    <row r="295" spans="24:39" x14ac:dyDescent="0.3">
      <c r="X295" s="74"/>
      <c r="AF295" s="75"/>
      <c r="AH295" s="74"/>
      <c r="AM295" s="75"/>
    </row>
    <row r="296" spans="24:39" x14ac:dyDescent="0.3">
      <c r="X296" s="74"/>
      <c r="AF296" s="75"/>
      <c r="AH296" s="74"/>
      <c r="AM296" s="75"/>
    </row>
    <row r="297" spans="24:39" x14ac:dyDescent="0.3">
      <c r="X297" s="74"/>
      <c r="AF297" s="75"/>
      <c r="AH297" s="74"/>
      <c r="AM297" s="75"/>
    </row>
    <row r="298" spans="24:39" x14ac:dyDescent="0.3">
      <c r="X298" s="74"/>
      <c r="AF298" s="75"/>
      <c r="AH298" s="74"/>
      <c r="AM298" s="75"/>
    </row>
    <row r="299" spans="24:39" x14ac:dyDescent="0.3">
      <c r="X299" s="74"/>
      <c r="AF299" s="75"/>
      <c r="AH299" s="74"/>
      <c r="AM299" s="75"/>
    </row>
    <row r="300" spans="24:39" x14ac:dyDescent="0.3">
      <c r="X300" s="74"/>
      <c r="AF300" s="75"/>
      <c r="AH300" s="74"/>
      <c r="AM300" s="75"/>
    </row>
    <row r="301" spans="24:39" x14ac:dyDescent="0.3">
      <c r="X301" s="74"/>
      <c r="AF301" s="75"/>
      <c r="AH301" s="74"/>
      <c r="AM301" s="75"/>
    </row>
    <row r="302" spans="24:39" x14ac:dyDescent="0.3">
      <c r="X302" s="74"/>
      <c r="AF302" s="75"/>
      <c r="AH302" s="74"/>
      <c r="AM302" s="75"/>
    </row>
    <row r="303" spans="24:39" x14ac:dyDescent="0.3">
      <c r="X303" s="74"/>
      <c r="AF303" s="75"/>
      <c r="AH303" s="74"/>
      <c r="AM303" s="75"/>
    </row>
    <row r="304" spans="24:39" x14ac:dyDescent="0.3">
      <c r="X304" s="74"/>
      <c r="AF304" s="75"/>
      <c r="AH304" s="74"/>
      <c r="AM304" s="75"/>
    </row>
    <row r="305" spans="24:39" x14ac:dyDescent="0.3">
      <c r="X305" s="74"/>
      <c r="AF305" s="75"/>
      <c r="AH305" s="74"/>
      <c r="AM305" s="75"/>
    </row>
    <row r="306" spans="24:39" x14ac:dyDescent="0.3">
      <c r="X306" s="74"/>
      <c r="AF306" s="75"/>
      <c r="AH306" s="74"/>
      <c r="AM306" s="75"/>
    </row>
    <row r="307" spans="24:39" x14ac:dyDescent="0.3">
      <c r="X307" s="74"/>
      <c r="AF307" s="75"/>
      <c r="AH307" s="74"/>
      <c r="AM307" s="75"/>
    </row>
    <row r="308" spans="24:39" x14ac:dyDescent="0.3">
      <c r="X308" s="74"/>
      <c r="AF308" s="75"/>
      <c r="AH308" s="74"/>
      <c r="AM308" s="75"/>
    </row>
    <row r="309" spans="24:39" x14ac:dyDescent="0.3">
      <c r="X309" s="74"/>
      <c r="AF309" s="75"/>
      <c r="AH309" s="74"/>
      <c r="AM309" s="75"/>
    </row>
    <row r="310" spans="24:39" x14ac:dyDescent="0.3">
      <c r="X310" s="74"/>
      <c r="AF310" s="75"/>
      <c r="AH310" s="74"/>
      <c r="AM310" s="75"/>
    </row>
    <row r="311" spans="24:39" x14ac:dyDescent="0.3">
      <c r="X311" s="74"/>
      <c r="AF311" s="75"/>
      <c r="AH311" s="74"/>
      <c r="AM311" s="75"/>
    </row>
    <row r="312" spans="24:39" x14ac:dyDescent="0.3">
      <c r="X312" s="74"/>
      <c r="AF312" s="75"/>
      <c r="AH312" s="74"/>
      <c r="AM312" s="75"/>
    </row>
    <row r="313" spans="24:39" x14ac:dyDescent="0.3">
      <c r="X313" s="74"/>
      <c r="AF313" s="75"/>
      <c r="AH313" s="74"/>
      <c r="AM313" s="75"/>
    </row>
    <row r="314" spans="24:39" x14ac:dyDescent="0.3">
      <c r="X314" s="74"/>
      <c r="AF314" s="75"/>
      <c r="AH314" s="74"/>
      <c r="AM314" s="75"/>
    </row>
    <row r="315" spans="24:39" x14ac:dyDescent="0.3">
      <c r="X315" s="74"/>
      <c r="AF315" s="75"/>
      <c r="AH315" s="74"/>
      <c r="AM315" s="75"/>
    </row>
    <row r="316" spans="24:39" x14ac:dyDescent="0.3">
      <c r="X316" s="74"/>
      <c r="AF316" s="75"/>
      <c r="AH316" s="74"/>
      <c r="AM316" s="75"/>
    </row>
    <row r="317" spans="24:39" x14ac:dyDescent="0.3">
      <c r="X317" s="74"/>
      <c r="AF317" s="75"/>
      <c r="AH317" s="74"/>
      <c r="AM317" s="75"/>
    </row>
    <row r="318" spans="24:39" x14ac:dyDescent="0.3">
      <c r="X318" s="74"/>
      <c r="AF318" s="75"/>
      <c r="AH318" s="74"/>
      <c r="AM318" s="75"/>
    </row>
    <row r="319" spans="24:39" x14ac:dyDescent="0.3">
      <c r="X319" s="74"/>
      <c r="AF319" s="75"/>
      <c r="AH319" s="74"/>
      <c r="AM319" s="75"/>
    </row>
    <row r="320" spans="24:39" x14ac:dyDescent="0.3">
      <c r="X320" s="74"/>
      <c r="AF320" s="75"/>
      <c r="AH320" s="74"/>
      <c r="AM320" s="75"/>
    </row>
    <row r="321" spans="24:39" x14ac:dyDescent="0.3">
      <c r="X321" s="74"/>
      <c r="AF321" s="75"/>
      <c r="AH321" s="74"/>
      <c r="AM321" s="75"/>
    </row>
    <row r="322" spans="24:39" x14ac:dyDescent="0.3">
      <c r="X322" s="74"/>
      <c r="AF322" s="75"/>
      <c r="AH322" s="74"/>
      <c r="AM322" s="75"/>
    </row>
    <row r="323" spans="24:39" x14ac:dyDescent="0.3">
      <c r="X323" s="74"/>
      <c r="AF323" s="75"/>
      <c r="AH323" s="74"/>
      <c r="AM323" s="75"/>
    </row>
    <row r="324" spans="24:39" x14ac:dyDescent="0.3">
      <c r="X324" s="74"/>
      <c r="AF324" s="75"/>
      <c r="AH324" s="74"/>
      <c r="AM324" s="75"/>
    </row>
    <row r="325" spans="24:39" x14ac:dyDescent="0.3">
      <c r="X325" s="74"/>
      <c r="AF325" s="75"/>
      <c r="AH325" s="74"/>
      <c r="AM325" s="75"/>
    </row>
    <row r="326" spans="24:39" x14ac:dyDescent="0.3">
      <c r="X326" s="74"/>
      <c r="AF326" s="75"/>
      <c r="AH326" s="74"/>
      <c r="AM326" s="75"/>
    </row>
    <row r="327" spans="24:39" x14ac:dyDescent="0.3">
      <c r="X327" s="74"/>
      <c r="AF327" s="75"/>
      <c r="AH327" s="74"/>
      <c r="AM327" s="75"/>
    </row>
    <row r="328" spans="24:39" x14ac:dyDescent="0.3">
      <c r="X328" s="74"/>
      <c r="AF328" s="75"/>
      <c r="AH328" s="74"/>
      <c r="AM328" s="75"/>
    </row>
    <row r="329" spans="24:39" x14ac:dyDescent="0.3">
      <c r="X329" s="74"/>
      <c r="AF329" s="75"/>
      <c r="AH329" s="74"/>
      <c r="AM329" s="75"/>
    </row>
    <row r="330" spans="24:39" x14ac:dyDescent="0.3">
      <c r="X330" s="74"/>
      <c r="AF330" s="75"/>
      <c r="AH330" s="74"/>
      <c r="AM330" s="75"/>
    </row>
    <row r="331" spans="24:39" x14ac:dyDescent="0.3">
      <c r="X331" s="74"/>
      <c r="AF331" s="75"/>
      <c r="AH331" s="74"/>
      <c r="AM331" s="75"/>
    </row>
    <row r="332" spans="24:39" x14ac:dyDescent="0.3">
      <c r="X332" s="74"/>
      <c r="AF332" s="75"/>
      <c r="AH332" s="74"/>
      <c r="AM332" s="75"/>
    </row>
    <row r="333" spans="24:39" x14ac:dyDescent="0.3">
      <c r="X333" s="74"/>
      <c r="AF333" s="75"/>
      <c r="AH333" s="74"/>
      <c r="AM333" s="75"/>
    </row>
    <row r="334" spans="24:39" x14ac:dyDescent="0.3">
      <c r="X334" s="74"/>
      <c r="AF334" s="75"/>
      <c r="AH334" s="74"/>
      <c r="AM334" s="75"/>
    </row>
    <row r="335" spans="24:39" x14ac:dyDescent="0.3">
      <c r="X335" s="74"/>
      <c r="AF335" s="75"/>
      <c r="AH335" s="74"/>
      <c r="AM335" s="75"/>
    </row>
    <row r="336" spans="24:39" x14ac:dyDescent="0.3">
      <c r="X336" s="74"/>
      <c r="AF336" s="75"/>
      <c r="AH336" s="74"/>
      <c r="AM336" s="75"/>
    </row>
    <row r="337" spans="24:39" x14ac:dyDescent="0.3">
      <c r="X337" s="74"/>
      <c r="AF337" s="75"/>
      <c r="AH337" s="74"/>
      <c r="AM337" s="75"/>
    </row>
    <row r="338" spans="24:39" x14ac:dyDescent="0.3">
      <c r="X338" s="74"/>
      <c r="AF338" s="75"/>
      <c r="AH338" s="74"/>
      <c r="AM338" s="75"/>
    </row>
    <row r="339" spans="24:39" x14ac:dyDescent="0.3">
      <c r="X339" s="74"/>
      <c r="AF339" s="75"/>
      <c r="AH339" s="74"/>
      <c r="AM339" s="75"/>
    </row>
    <row r="340" spans="24:39" x14ac:dyDescent="0.3">
      <c r="X340" s="74"/>
      <c r="AF340" s="75"/>
      <c r="AH340" s="74"/>
      <c r="AM340" s="75"/>
    </row>
    <row r="341" spans="24:39" x14ac:dyDescent="0.3">
      <c r="X341" s="74"/>
      <c r="AF341" s="75"/>
      <c r="AH341" s="74"/>
      <c r="AM341" s="75"/>
    </row>
    <row r="342" spans="24:39" x14ac:dyDescent="0.3">
      <c r="X342" s="74"/>
      <c r="AF342" s="75"/>
      <c r="AH342" s="74"/>
      <c r="AM342" s="75"/>
    </row>
    <row r="343" spans="24:39" x14ac:dyDescent="0.3">
      <c r="X343" s="74"/>
      <c r="AF343" s="75"/>
      <c r="AH343" s="74"/>
      <c r="AM343" s="75"/>
    </row>
    <row r="344" spans="24:39" x14ac:dyDescent="0.3">
      <c r="X344" s="74"/>
      <c r="AF344" s="75"/>
      <c r="AH344" s="74"/>
      <c r="AM344" s="75"/>
    </row>
    <row r="345" spans="24:39" x14ac:dyDescent="0.3">
      <c r="X345" s="74"/>
      <c r="AF345" s="75"/>
      <c r="AH345" s="74"/>
      <c r="AM345" s="75"/>
    </row>
    <row r="346" spans="24:39" x14ac:dyDescent="0.3">
      <c r="X346" s="74"/>
      <c r="AF346" s="75"/>
      <c r="AH346" s="74"/>
      <c r="AM346" s="75"/>
    </row>
    <row r="347" spans="24:39" x14ac:dyDescent="0.3">
      <c r="X347" s="74"/>
      <c r="AF347" s="75"/>
      <c r="AH347" s="74"/>
      <c r="AM347" s="75"/>
    </row>
    <row r="348" spans="24:39" x14ac:dyDescent="0.3">
      <c r="X348" s="74"/>
      <c r="AF348" s="75"/>
      <c r="AH348" s="74"/>
      <c r="AM348" s="75"/>
    </row>
    <row r="349" spans="24:39" x14ac:dyDescent="0.3">
      <c r="X349" s="74"/>
      <c r="AF349" s="75"/>
      <c r="AH349" s="74"/>
      <c r="AM349" s="75"/>
    </row>
    <row r="350" spans="24:39" x14ac:dyDescent="0.3">
      <c r="X350" s="74"/>
      <c r="AF350" s="75"/>
      <c r="AH350" s="74"/>
      <c r="AM350" s="75"/>
    </row>
    <row r="351" spans="24:39" x14ac:dyDescent="0.3">
      <c r="X351" s="74"/>
      <c r="AF351" s="75"/>
      <c r="AH351" s="74"/>
      <c r="AM351" s="75"/>
    </row>
    <row r="352" spans="24:39" x14ac:dyDescent="0.3">
      <c r="X352" s="74"/>
      <c r="AF352" s="75"/>
      <c r="AH352" s="74"/>
      <c r="AM352" s="75"/>
    </row>
    <row r="353" spans="24:39" x14ac:dyDescent="0.3">
      <c r="X353" s="74"/>
      <c r="AF353" s="75"/>
      <c r="AH353" s="74"/>
      <c r="AM353" s="75"/>
    </row>
    <row r="354" spans="24:39" x14ac:dyDescent="0.3">
      <c r="X354" s="74"/>
      <c r="AF354" s="75"/>
      <c r="AH354" s="74"/>
      <c r="AM354" s="75"/>
    </row>
    <row r="355" spans="24:39" x14ac:dyDescent="0.3">
      <c r="X355" s="74"/>
      <c r="AF355" s="75"/>
      <c r="AH355" s="74"/>
      <c r="AM355" s="75"/>
    </row>
    <row r="356" spans="24:39" x14ac:dyDescent="0.3">
      <c r="X356" s="74"/>
      <c r="AF356" s="75"/>
      <c r="AH356" s="74"/>
      <c r="AM356" s="75"/>
    </row>
    <row r="357" spans="24:39" x14ac:dyDescent="0.3">
      <c r="X357" s="74"/>
      <c r="AF357" s="75"/>
      <c r="AH357" s="74"/>
      <c r="AM357" s="75"/>
    </row>
    <row r="358" spans="24:39" x14ac:dyDescent="0.3">
      <c r="X358" s="74"/>
      <c r="AF358" s="75"/>
      <c r="AH358" s="74"/>
      <c r="AM358" s="75"/>
    </row>
    <row r="359" spans="24:39" x14ac:dyDescent="0.3">
      <c r="X359" s="74"/>
      <c r="AF359" s="75"/>
      <c r="AH359" s="74"/>
      <c r="AM359" s="75"/>
    </row>
    <row r="360" spans="24:39" x14ac:dyDescent="0.3">
      <c r="X360" s="74"/>
      <c r="AF360" s="75"/>
      <c r="AH360" s="74"/>
      <c r="AM360" s="75"/>
    </row>
    <row r="361" spans="24:39" x14ac:dyDescent="0.3">
      <c r="X361" s="74"/>
      <c r="AF361" s="75"/>
      <c r="AH361" s="74"/>
      <c r="AM361" s="75"/>
    </row>
    <row r="362" spans="24:39" x14ac:dyDescent="0.3">
      <c r="X362" s="74"/>
      <c r="AF362" s="75"/>
      <c r="AH362" s="74"/>
      <c r="AM362" s="75"/>
    </row>
    <row r="363" spans="24:39" x14ac:dyDescent="0.3">
      <c r="X363" s="74"/>
      <c r="AF363" s="75"/>
      <c r="AH363" s="74"/>
      <c r="AM363" s="75"/>
    </row>
    <row r="364" spans="24:39" x14ac:dyDescent="0.3">
      <c r="X364" s="74"/>
      <c r="AF364" s="75"/>
      <c r="AH364" s="74"/>
      <c r="AM364" s="75"/>
    </row>
    <row r="365" spans="24:39" x14ac:dyDescent="0.3">
      <c r="X365" s="74"/>
      <c r="AF365" s="75"/>
      <c r="AH365" s="74"/>
      <c r="AM365" s="75"/>
    </row>
    <row r="366" spans="24:39" x14ac:dyDescent="0.3">
      <c r="X366" s="74"/>
      <c r="AF366" s="75"/>
      <c r="AH366" s="74"/>
      <c r="AM366" s="75"/>
    </row>
    <row r="367" spans="24:39" x14ac:dyDescent="0.3">
      <c r="X367" s="74"/>
      <c r="AF367" s="75"/>
      <c r="AH367" s="74"/>
      <c r="AM367" s="75"/>
    </row>
    <row r="368" spans="24:39" x14ac:dyDescent="0.3">
      <c r="X368" s="74"/>
      <c r="AF368" s="75"/>
      <c r="AH368" s="74"/>
      <c r="AM368" s="75"/>
    </row>
    <row r="369" spans="24:39" x14ac:dyDescent="0.3">
      <c r="X369" s="74"/>
      <c r="AF369" s="75"/>
      <c r="AH369" s="74"/>
      <c r="AM369" s="75"/>
    </row>
    <row r="370" spans="24:39" x14ac:dyDescent="0.3">
      <c r="X370" s="74"/>
      <c r="AF370" s="75"/>
      <c r="AH370" s="74"/>
      <c r="AM370" s="75"/>
    </row>
    <row r="371" spans="24:39" x14ac:dyDescent="0.3">
      <c r="X371" s="74"/>
      <c r="AF371" s="75"/>
      <c r="AH371" s="74"/>
      <c r="AM371" s="75"/>
    </row>
    <row r="372" spans="24:39" x14ac:dyDescent="0.3">
      <c r="X372" s="74"/>
      <c r="AF372" s="75"/>
      <c r="AH372" s="74"/>
      <c r="AM372" s="75"/>
    </row>
    <row r="373" spans="24:39" x14ac:dyDescent="0.3">
      <c r="X373" s="74"/>
      <c r="AF373" s="75"/>
      <c r="AH373" s="74"/>
      <c r="AM373" s="75"/>
    </row>
    <row r="374" spans="24:39" x14ac:dyDescent="0.3">
      <c r="X374" s="74"/>
      <c r="AF374" s="75"/>
      <c r="AH374" s="74"/>
      <c r="AM374" s="75"/>
    </row>
    <row r="375" spans="24:39" x14ac:dyDescent="0.3">
      <c r="X375" s="74"/>
      <c r="AF375" s="75"/>
      <c r="AH375" s="74"/>
      <c r="AM375" s="75"/>
    </row>
    <row r="376" spans="24:39" x14ac:dyDescent="0.3">
      <c r="X376" s="74"/>
      <c r="AF376" s="75"/>
      <c r="AH376" s="74"/>
      <c r="AM376" s="75"/>
    </row>
    <row r="377" spans="24:39" x14ac:dyDescent="0.3">
      <c r="X377" s="74"/>
      <c r="AF377" s="75"/>
      <c r="AH377" s="74"/>
      <c r="AM377" s="75"/>
    </row>
    <row r="378" spans="24:39" x14ac:dyDescent="0.3">
      <c r="X378" s="74"/>
      <c r="AF378" s="75"/>
      <c r="AH378" s="74"/>
      <c r="AM378" s="75"/>
    </row>
    <row r="379" spans="24:39" x14ac:dyDescent="0.3">
      <c r="X379" s="74"/>
      <c r="AF379" s="75"/>
      <c r="AH379" s="74"/>
      <c r="AM379" s="75"/>
    </row>
    <row r="380" spans="24:39" x14ac:dyDescent="0.3">
      <c r="X380" s="74"/>
      <c r="AF380" s="75"/>
      <c r="AH380" s="74"/>
      <c r="AM380" s="75"/>
    </row>
    <row r="381" spans="24:39" x14ac:dyDescent="0.3">
      <c r="X381" s="74"/>
      <c r="AF381" s="75"/>
      <c r="AH381" s="74"/>
      <c r="AM381" s="75"/>
    </row>
    <row r="382" spans="24:39" x14ac:dyDescent="0.3">
      <c r="X382" s="74"/>
      <c r="AF382" s="75"/>
      <c r="AH382" s="74"/>
      <c r="AM382" s="75"/>
    </row>
    <row r="383" spans="24:39" x14ac:dyDescent="0.3">
      <c r="X383" s="74"/>
      <c r="AF383" s="75"/>
      <c r="AH383" s="74"/>
      <c r="AM383" s="75"/>
    </row>
    <row r="384" spans="24:39" x14ac:dyDescent="0.3">
      <c r="X384" s="74"/>
      <c r="AF384" s="75"/>
      <c r="AH384" s="74"/>
      <c r="AM384" s="75"/>
    </row>
    <row r="385" spans="24:39" x14ac:dyDescent="0.3">
      <c r="X385" s="74"/>
      <c r="AF385" s="75"/>
      <c r="AH385" s="74"/>
      <c r="AM385" s="75"/>
    </row>
    <row r="386" spans="24:39" x14ac:dyDescent="0.3">
      <c r="X386" s="74"/>
      <c r="AF386" s="75"/>
      <c r="AH386" s="74"/>
      <c r="AM386" s="75"/>
    </row>
    <row r="387" spans="24:39" x14ac:dyDescent="0.3">
      <c r="X387" s="74"/>
      <c r="AF387" s="75"/>
      <c r="AH387" s="74"/>
      <c r="AM387" s="75"/>
    </row>
    <row r="388" spans="24:39" x14ac:dyDescent="0.3">
      <c r="X388" s="74"/>
      <c r="AF388" s="75"/>
      <c r="AH388" s="74"/>
      <c r="AM388" s="75"/>
    </row>
    <row r="389" spans="24:39" x14ac:dyDescent="0.3">
      <c r="X389" s="74"/>
      <c r="AF389" s="75"/>
      <c r="AH389" s="74"/>
      <c r="AM389" s="75"/>
    </row>
    <row r="390" spans="24:39" x14ac:dyDescent="0.3">
      <c r="X390" s="74"/>
      <c r="AF390" s="75"/>
      <c r="AH390" s="74"/>
      <c r="AM390" s="75"/>
    </row>
    <row r="391" spans="24:39" x14ac:dyDescent="0.3">
      <c r="X391" s="74"/>
      <c r="AF391" s="75"/>
      <c r="AH391" s="74"/>
      <c r="AM391" s="75"/>
    </row>
    <row r="392" spans="24:39" x14ac:dyDescent="0.3">
      <c r="X392" s="74"/>
      <c r="AF392" s="75"/>
      <c r="AH392" s="74"/>
      <c r="AM392" s="75"/>
    </row>
    <row r="393" spans="24:39" x14ac:dyDescent="0.3">
      <c r="X393" s="74"/>
      <c r="AF393" s="75"/>
      <c r="AH393" s="74"/>
      <c r="AM393" s="75"/>
    </row>
    <row r="394" spans="24:39" x14ac:dyDescent="0.3">
      <c r="X394" s="74"/>
      <c r="AF394" s="75"/>
      <c r="AH394" s="74"/>
      <c r="AM394" s="75"/>
    </row>
    <row r="395" spans="24:39" x14ac:dyDescent="0.3">
      <c r="X395" s="74"/>
      <c r="AF395" s="75"/>
      <c r="AH395" s="74"/>
      <c r="AM395" s="75"/>
    </row>
    <row r="396" spans="24:39" x14ac:dyDescent="0.3">
      <c r="X396" s="74"/>
      <c r="AF396" s="75"/>
      <c r="AH396" s="74"/>
      <c r="AM396" s="75"/>
    </row>
    <row r="397" spans="24:39" x14ac:dyDescent="0.3">
      <c r="X397" s="74"/>
      <c r="AF397" s="75"/>
      <c r="AH397" s="74"/>
      <c r="AM397" s="75"/>
    </row>
    <row r="398" spans="24:39" x14ac:dyDescent="0.3">
      <c r="X398" s="74"/>
      <c r="AF398" s="75"/>
      <c r="AH398" s="74"/>
      <c r="AM398" s="75"/>
    </row>
    <row r="399" spans="24:39" x14ac:dyDescent="0.3">
      <c r="X399" s="74"/>
      <c r="AF399" s="75"/>
      <c r="AH399" s="74"/>
      <c r="AM399" s="75"/>
    </row>
    <row r="400" spans="24:39" x14ac:dyDescent="0.3">
      <c r="X400" s="74"/>
      <c r="AF400" s="75"/>
      <c r="AH400" s="74"/>
      <c r="AM400" s="75"/>
    </row>
    <row r="401" spans="24:39" x14ac:dyDescent="0.3">
      <c r="X401" s="74"/>
      <c r="AF401" s="75"/>
      <c r="AH401" s="74"/>
      <c r="AM401" s="75"/>
    </row>
    <row r="402" spans="24:39" x14ac:dyDescent="0.3">
      <c r="X402" s="74"/>
      <c r="AF402" s="75"/>
      <c r="AH402" s="74"/>
      <c r="AM402" s="75"/>
    </row>
    <row r="403" spans="24:39" x14ac:dyDescent="0.3">
      <c r="X403" s="74"/>
      <c r="AF403" s="75"/>
      <c r="AH403" s="74"/>
      <c r="AM403" s="75"/>
    </row>
    <row r="404" spans="24:39" x14ac:dyDescent="0.3">
      <c r="X404" s="74"/>
      <c r="AF404" s="75"/>
      <c r="AH404" s="74"/>
      <c r="AM404" s="75"/>
    </row>
    <row r="405" spans="24:39" x14ac:dyDescent="0.3">
      <c r="X405" s="74"/>
      <c r="AF405" s="75"/>
      <c r="AH405" s="74"/>
      <c r="AM405" s="75"/>
    </row>
    <row r="406" spans="24:39" x14ac:dyDescent="0.3">
      <c r="X406" s="74"/>
      <c r="AF406" s="75"/>
      <c r="AH406" s="74"/>
      <c r="AM406" s="75"/>
    </row>
    <row r="407" spans="24:39" x14ac:dyDescent="0.3">
      <c r="X407" s="74"/>
      <c r="AF407" s="75"/>
      <c r="AH407" s="74"/>
      <c r="AM407" s="75"/>
    </row>
    <row r="408" spans="24:39" x14ac:dyDescent="0.3">
      <c r="X408" s="74"/>
      <c r="AF408" s="75"/>
      <c r="AH408" s="74"/>
      <c r="AM408" s="75"/>
    </row>
    <row r="409" spans="24:39" x14ac:dyDescent="0.3">
      <c r="X409" s="74"/>
      <c r="AF409" s="75"/>
      <c r="AH409" s="74"/>
      <c r="AM409" s="75"/>
    </row>
    <row r="410" spans="24:39" x14ac:dyDescent="0.3">
      <c r="X410" s="74"/>
      <c r="AF410" s="75"/>
      <c r="AH410" s="74"/>
      <c r="AM410" s="75"/>
    </row>
    <row r="411" spans="24:39" x14ac:dyDescent="0.3">
      <c r="X411" s="74"/>
      <c r="AF411" s="75"/>
      <c r="AH411" s="74"/>
      <c r="AM411" s="75"/>
    </row>
    <row r="412" spans="24:39" x14ac:dyDescent="0.3">
      <c r="X412" s="74"/>
      <c r="AF412" s="75"/>
      <c r="AH412" s="74"/>
      <c r="AM412" s="75"/>
    </row>
    <row r="413" spans="24:39" x14ac:dyDescent="0.3">
      <c r="X413" s="74"/>
      <c r="AF413" s="75"/>
      <c r="AH413" s="74"/>
      <c r="AM413" s="75"/>
    </row>
    <row r="414" spans="24:39" x14ac:dyDescent="0.3">
      <c r="X414" s="74"/>
      <c r="AF414" s="75"/>
      <c r="AH414" s="74"/>
      <c r="AM414" s="75"/>
    </row>
    <row r="415" spans="24:39" x14ac:dyDescent="0.3">
      <c r="X415" s="74"/>
      <c r="AF415" s="75"/>
      <c r="AH415" s="74"/>
      <c r="AM415" s="75"/>
    </row>
    <row r="416" spans="24:39" x14ac:dyDescent="0.3">
      <c r="X416" s="74"/>
      <c r="AF416" s="75"/>
      <c r="AH416" s="74"/>
      <c r="AM416" s="75"/>
    </row>
    <row r="417" spans="24:39" x14ac:dyDescent="0.3">
      <c r="X417" s="74"/>
      <c r="AF417" s="75"/>
      <c r="AH417" s="74"/>
      <c r="AM417" s="75"/>
    </row>
    <row r="418" spans="24:39" x14ac:dyDescent="0.3">
      <c r="X418" s="74"/>
      <c r="AF418" s="75"/>
      <c r="AH418" s="74"/>
      <c r="AM418" s="75"/>
    </row>
    <row r="419" spans="24:39" x14ac:dyDescent="0.3">
      <c r="X419" s="74"/>
      <c r="AF419" s="75"/>
      <c r="AH419" s="74"/>
      <c r="AM419" s="75"/>
    </row>
    <row r="420" spans="24:39" x14ac:dyDescent="0.3">
      <c r="X420" s="74"/>
      <c r="AF420" s="75"/>
      <c r="AH420" s="74"/>
      <c r="AM420" s="75"/>
    </row>
    <row r="421" spans="24:39" x14ac:dyDescent="0.3">
      <c r="X421" s="74"/>
      <c r="AF421" s="75"/>
      <c r="AH421" s="74"/>
      <c r="AM421" s="75"/>
    </row>
    <row r="422" spans="24:39" x14ac:dyDescent="0.3">
      <c r="X422" s="74"/>
      <c r="AF422" s="75"/>
      <c r="AH422" s="74"/>
      <c r="AM422" s="75"/>
    </row>
    <row r="423" spans="24:39" x14ac:dyDescent="0.3">
      <c r="X423" s="74"/>
      <c r="AF423" s="75"/>
      <c r="AH423" s="74"/>
      <c r="AM423" s="75"/>
    </row>
    <row r="424" spans="24:39" x14ac:dyDescent="0.3">
      <c r="X424" s="74"/>
      <c r="AF424" s="75"/>
      <c r="AH424" s="74"/>
      <c r="AM424" s="75"/>
    </row>
    <row r="425" spans="24:39" x14ac:dyDescent="0.3">
      <c r="X425" s="74"/>
      <c r="AF425" s="75"/>
      <c r="AH425" s="74"/>
      <c r="AM425" s="75"/>
    </row>
    <row r="426" spans="24:39" x14ac:dyDescent="0.3">
      <c r="X426" s="74"/>
      <c r="AF426" s="75"/>
      <c r="AH426" s="74"/>
      <c r="AM426" s="75"/>
    </row>
    <row r="427" spans="24:39" x14ac:dyDescent="0.3">
      <c r="X427" s="74"/>
      <c r="AF427" s="75"/>
      <c r="AH427" s="74"/>
      <c r="AM427" s="75"/>
    </row>
    <row r="428" spans="24:39" x14ac:dyDescent="0.3">
      <c r="X428" s="74"/>
      <c r="AF428" s="75"/>
      <c r="AH428" s="74"/>
      <c r="AM428" s="75"/>
    </row>
    <row r="429" spans="24:39" x14ac:dyDescent="0.3">
      <c r="X429" s="74"/>
      <c r="AF429" s="75"/>
      <c r="AH429" s="74"/>
      <c r="AM429" s="75"/>
    </row>
    <row r="430" spans="24:39" x14ac:dyDescent="0.3">
      <c r="X430" s="74"/>
      <c r="AF430" s="75"/>
      <c r="AH430" s="74"/>
      <c r="AM430" s="75"/>
    </row>
    <row r="431" spans="24:39" x14ac:dyDescent="0.3">
      <c r="X431" s="74"/>
      <c r="AF431" s="75"/>
      <c r="AH431" s="74"/>
      <c r="AM431" s="75"/>
    </row>
    <row r="432" spans="24:39" x14ac:dyDescent="0.3">
      <c r="X432" s="74"/>
      <c r="AF432" s="75"/>
      <c r="AH432" s="74"/>
      <c r="AM432" s="75"/>
    </row>
    <row r="433" spans="24:39" x14ac:dyDescent="0.3">
      <c r="X433" s="74"/>
      <c r="AF433" s="75"/>
      <c r="AH433" s="74"/>
      <c r="AM433" s="75"/>
    </row>
    <row r="434" spans="24:39" x14ac:dyDescent="0.3">
      <c r="X434" s="74"/>
      <c r="AF434" s="75"/>
      <c r="AH434" s="74"/>
      <c r="AM434" s="75"/>
    </row>
    <row r="435" spans="24:39" x14ac:dyDescent="0.3">
      <c r="X435" s="74"/>
      <c r="AF435" s="75"/>
      <c r="AH435" s="74"/>
      <c r="AM435" s="75"/>
    </row>
    <row r="436" spans="24:39" x14ac:dyDescent="0.3">
      <c r="X436" s="74"/>
      <c r="AF436" s="75"/>
      <c r="AH436" s="74"/>
      <c r="AM436" s="75"/>
    </row>
    <row r="437" spans="24:39" x14ac:dyDescent="0.3">
      <c r="X437" s="74"/>
      <c r="AF437" s="75"/>
      <c r="AH437" s="74"/>
      <c r="AM437" s="75"/>
    </row>
    <row r="438" spans="24:39" x14ac:dyDescent="0.3">
      <c r="X438" s="74"/>
      <c r="AF438" s="75"/>
      <c r="AH438" s="74"/>
      <c r="AM438" s="75"/>
    </row>
    <row r="439" spans="24:39" x14ac:dyDescent="0.3">
      <c r="X439" s="74"/>
      <c r="AF439" s="75"/>
      <c r="AH439" s="74"/>
      <c r="AM439" s="75"/>
    </row>
    <row r="440" spans="24:39" x14ac:dyDescent="0.3">
      <c r="X440" s="74"/>
      <c r="AF440" s="75"/>
      <c r="AH440" s="74"/>
      <c r="AM440" s="75"/>
    </row>
    <row r="441" spans="24:39" x14ac:dyDescent="0.3">
      <c r="X441" s="74"/>
      <c r="AF441" s="75"/>
      <c r="AH441" s="74"/>
      <c r="AM441" s="75"/>
    </row>
    <row r="442" spans="24:39" x14ac:dyDescent="0.3">
      <c r="X442" s="74"/>
      <c r="AF442" s="75"/>
      <c r="AH442" s="74"/>
      <c r="AM442" s="75"/>
    </row>
    <row r="443" spans="24:39" x14ac:dyDescent="0.3">
      <c r="X443" s="74"/>
      <c r="AF443" s="75"/>
      <c r="AH443" s="74"/>
      <c r="AM443" s="75"/>
    </row>
    <row r="444" spans="24:39" x14ac:dyDescent="0.3">
      <c r="X444" s="74"/>
      <c r="AF444" s="75"/>
      <c r="AH444" s="74"/>
      <c r="AM444" s="75"/>
    </row>
    <row r="445" spans="24:39" x14ac:dyDescent="0.3">
      <c r="X445" s="74"/>
      <c r="AF445" s="75"/>
      <c r="AH445" s="74"/>
      <c r="AM445" s="75"/>
    </row>
    <row r="446" spans="24:39" x14ac:dyDescent="0.3">
      <c r="X446" s="74"/>
      <c r="AF446" s="75"/>
      <c r="AH446" s="74"/>
      <c r="AM446" s="75"/>
    </row>
    <row r="447" spans="24:39" x14ac:dyDescent="0.3">
      <c r="X447" s="74"/>
      <c r="AF447" s="75"/>
      <c r="AH447" s="74"/>
      <c r="AM447" s="75"/>
    </row>
    <row r="448" spans="24:39" x14ac:dyDescent="0.3">
      <c r="X448" s="74"/>
      <c r="AF448" s="75"/>
      <c r="AH448" s="74"/>
      <c r="AM448" s="75"/>
    </row>
    <row r="449" spans="24:39" x14ac:dyDescent="0.3">
      <c r="X449" s="74"/>
      <c r="AF449" s="75"/>
      <c r="AH449" s="74"/>
      <c r="AM449" s="75"/>
    </row>
    <row r="450" spans="24:39" x14ac:dyDescent="0.3">
      <c r="X450" s="74"/>
      <c r="AF450" s="75"/>
      <c r="AH450" s="74"/>
      <c r="AM450" s="75"/>
    </row>
    <row r="451" spans="24:39" x14ac:dyDescent="0.3">
      <c r="X451" s="74"/>
      <c r="AF451" s="75"/>
      <c r="AH451" s="74"/>
      <c r="AM451" s="75"/>
    </row>
    <row r="452" spans="24:39" x14ac:dyDescent="0.3">
      <c r="X452" s="74"/>
      <c r="AF452" s="75"/>
      <c r="AH452" s="74"/>
      <c r="AM452" s="75"/>
    </row>
    <row r="453" spans="24:39" x14ac:dyDescent="0.3">
      <c r="X453" s="74"/>
      <c r="AF453" s="75"/>
      <c r="AH453" s="74"/>
      <c r="AM453" s="75"/>
    </row>
    <row r="454" spans="24:39" x14ac:dyDescent="0.3">
      <c r="X454" s="74"/>
      <c r="AF454" s="75"/>
      <c r="AH454" s="74"/>
      <c r="AM454" s="75"/>
    </row>
    <row r="455" spans="24:39" x14ac:dyDescent="0.3">
      <c r="X455" s="74"/>
      <c r="AF455" s="75"/>
      <c r="AH455" s="74"/>
      <c r="AM455" s="75"/>
    </row>
    <row r="456" spans="24:39" x14ac:dyDescent="0.3">
      <c r="X456" s="74"/>
      <c r="AF456" s="75"/>
      <c r="AH456" s="74"/>
      <c r="AM456" s="75"/>
    </row>
    <row r="457" spans="24:39" x14ac:dyDescent="0.3">
      <c r="X457" s="74"/>
      <c r="AF457" s="75"/>
      <c r="AH457" s="74"/>
      <c r="AM457" s="75"/>
    </row>
    <row r="458" spans="24:39" x14ac:dyDescent="0.3">
      <c r="X458" s="74"/>
      <c r="AF458" s="75"/>
      <c r="AH458" s="74"/>
      <c r="AM458" s="75"/>
    </row>
    <row r="459" spans="24:39" x14ac:dyDescent="0.3">
      <c r="X459" s="74"/>
      <c r="AF459" s="75"/>
      <c r="AH459" s="74"/>
      <c r="AM459" s="75"/>
    </row>
    <row r="460" spans="24:39" x14ac:dyDescent="0.3">
      <c r="X460" s="74"/>
      <c r="AF460" s="75"/>
      <c r="AH460" s="74"/>
      <c r="AM460" s="75"/>
    </row>
    <row r="461" spans="24:39" x14ac:dyDescent="0.3">
      <c r="X461" s="74"/>
      <c r="AF461" s="75"/>
      <c r="AH461" s="74"/>
      <c r="AM461" s="75"/>
    </row>
    <row r="462" spans="24:39" x14ac:dyDescent="0.3">
      <c r="X462" s="74"/>
      <c r="AF462" s="75"/>
      <c r="AH462" s="74"/>
      <c r="AM462" s="75"/>
    </row>
    <row r="463" spans="24:39" x14ac:dyDescent="0.3">
      <c r="X463" s="74"/>
      <c r="AF463" s="75"/>
      <c r="AH463" s="74"/>
      <c r="AM463" s="75"/>
    </row>
    <row r="464" spans="24:39" x14ac:dyDescent="0.3">
      <c r="X464" s="74"/>
      <c r="AF464" s="75"/>
      <c r="AH464" s="74"/>
      <c r="AM464" s="75"/>
    </row>
    <row r="465" spans="24:39" x14ac:dyDescent="0.3">
      <c r="X465" s="74"/>
      <c r="AF465" s="75"/>
      <c r="AH465" s="74"/>
      <c r="AM465" s="75"/>
    </row>
    <row r="466" spans="24:39" x14ac:dyDescent="0.3">
      <c r="X466" s="74"/>
      <c r="AF466" s="75"/>
      <c r="AH466" s="74"/>
      <c r="AM466" s="75"/>
    </row>
    <row r="467" spans="24:39" x14ac:dyDescent="0.3">
      <c r="X467" s="74"/>
      <c r="AF467" s="75"/>
      <c r="AH467" s="74"/>
      <c r="AM467" s="75"/>
    </row>
    <row r="468" spans="24:39" x14ac:dyDescent="0.3">
      <c r="X468" s="74"/>
      <c r="AF468" s="75"/>
      <c r="AH468" s="74"/>
      <c r="AM468" s="75"/>
    </row>
    <row r="469" spans="24:39" x14ac:dyDescent="0.3">
      <c r="X469" s="74"/>
      <c r="AF469" s="75"/>
      <c r="AH469" s="74"/>
      <c r="AM469" s="75"/>
    </row>
    <row r="470" spans="24:39" x14ac:dyDescent="0.3">
      <c r="X470" s="74"/>
      <c r="AF470" s="75"/>
      <c r="AH470" s="74"/>
      <c r="AM470" s="75"/>
    </row>
    <row r="471" spans="24:39" x14ac:dyDescent="0.3">
      <c r="X471" s="74"/>
      <c r="AF471" s="75"/>
      <c r="AH471" s="74"/>
      <c r="AM471" s="75"/>
    </row>
    <row r="472" spans="24:39" x14ac:dyDescent="0.3">
      <c r="X472" s="74"/>
      <c r="AF472" s="75"/>
      <c r="AH472" s="74"/>
      <c r="AM472" s="75"/>
    </row>
    <row r="473" spans="24:39" x14ac:dyDescent="0.3">
      <c r="X473" s="74"/>
      <c r="AF473" s="75"/>
      <c r="AH473" s="74"/>
      <c r="AM473" s="75"/>
    </row>
    <row r="474" spans="24:39" x14ac:dyDescent="0.3">
      <c r="X474" s="74"/>
      <c r="AF474" s="75"/>
      <c r="AH474" s="74"/>
      <c r="AM474" s="75"/>
    </row>
    <row r="475" spans="24:39" x14ac:dyDescent="0.3">
      <c r="X475" s="74"/>
      <c r="AF475" s="75"/>
      <c r="AH475" s="74"/>
      <c r="AM475" s="75"/>
    </row>
    <row r="476" spans="24:39" x14ac:dyDescent="0.3">
      <c r="X476" s="74"/>
      <c r="AF476" s="75"/>
      <c r="AH476" s="74"/>
      <c r="AM476" s="75"/>
    </row>
    <row r="477" spans="24:39" x14ac:dyDescent="0.3">
      <c r="X477" s="74"/>
      <c r="AF477" s="75"/>
      <c r="AH477" s="74"/>
      <c r="AM477" s="75"/>
    </row>
    <row r="478" spans="24:39" x14ac:dyDescent="0.3">
      <c r="X478" s="74"/>
      <c r="AF478" s="75"/>
      <c r="AH478" s="74"/>
      <c r="AM478" s="75"/>
    </row>
    <row r="479" spans="24:39" x14ac:dyDescent="0.3">
      <c r="X479" s="74"/>
      <c r="AF479" s="75"/>
      <c r="AH479" s="74"/>
      <c r="AM479" s="75"/>
    </row>
    <row r="480" spans="24:39" x14ac:dyDescent="0.3">
      <c r="X480" s="74"/>
      <c r="AF480" s="75"/>
      <c r="AH480" s="74"/>
      <c r="AM480" s="75"/>
    </row>
    <row r="481" spans="24:39" x14ac:dyDescent="0.3">
      <c r="X481" s="74"/>
      <c r="AF481" s="75"/>
      <c r="AH481" s="74"/>
      <c r="AM481" s="75"/>
    </row>
    <row r="482" spans="24:39" x14ac:dyDescent="0.3">
      <c r="X482" s="74"/>
      <c r="AF482" s="75"/>
      <c r="AH482" s="74"/>
      <c r="AM482" s="75"/>
    </row>
    <row r="483" spans="24:39" x14ac:dyDescent="0.3">
      <c r="X483" s="74"/>
      <c r="AF483" s="75"/>
      <c r="AH483" s="74"/>
      <c r="AM483" s="75"/>
    </row>
    <row r="484" spans="24:39" x14ac:dyDescent="0.3">
      <c r="X484" s="74"/>
      <c r="AF484" s="75"/>
      <c r="AH484" s="74"/>
      <c r="AM484" s="75"/>
    </row>
    <row r="485" spans="24:39" x14ac:dyDescent="0.3">
      <c r="X485" s="74"/>
      <c r="AF485" s="75"/>
      <c r="AH485" s="74"/>
      <c r="AM485" s="75"/>
    </row>
    <row r="486" spans="24:39" x14ac:dyDescent="0.3">
      <c r="X486" s="74"/>
      <c r="AF486" s="75"/>
      <c r="AH486" s="74"/>
      <c r="AM486" s="75"/>
    </row>
    <row r="487" spans="24:39" x14ac:dyDescent="0.3">
      <c r="X487" s="74"/>
      <c r="AF487" s="75"/>
      <c r="AH487" s="74"/>
      <c r="AM487" s="75"/>
    </row>
    <row r="488" spans="24:39" x14ac:dyDescent="0.3">
      <c r="X488" s="74"/>
      <c r="AF488" s="75"/>
      <c r="AH488" s="74"/>
      <c r="AM488" s="75"/>
    </row>
    <row r="489" spans="24:39" x14ac:dyDescent="0.3">
      <c r="X489" s="74"/>
      <c r="AF489" s="75"/>
      <c r="AH489" s="74"/>
      <c r="AM489" s="75"/>
    </row>
    <row r="490" spans="24:39" x14ac:dyDescent="0.3">
      <c r="X490" s="74"/>
      <c r="AF490" s="75"/>
      <c r="AH490" s="74"/>
      <c r="AM490" s="75"/>
    </row>
    <row r="491" spans="24:39" x14ac:dyDescent="0.3">
      <c r="X491" s="74"/>
      <c r="AF491" s="75"/>
      <c r="AH491" s="74"/>
      <c r="AM491" s="75"/>
    </row>
    <row r="492" spans="24:39" x14ac:dyDescent="0.3">
      <c r="X492" s="74"/>
      <c r="AF492" s="75"/>
      <c r="AH492" s="74"/>
      <c r="AM492" s="75"/>
    </row>
    <row r="493" spans="24:39" x14ac:dyDescent="0.3">
      <c r="X493" s="74"/>
      <c r="AF493" s="75"/>
      <c r="AH493" s="74"/>
      <c r="AM493" s="75"/>
    </row>
    <row r="494" spans="24:39" x14ac:dyDescent="0.3">
      <c r="X494" s="74"/>
      <c r="AF494" s="75"/>
      <c r="AH494" s="74"/>
      <c r="AM494" s="75"/>
    </row>
    <row r="495" spans="24:39" x14ac:dyDescent="0.3">
      <c r="X495" s="74"/>
      <c r="AF495" s="75"/>
      <c r="AH495" s="74"/>
      <c r="AM495" s="75"/>
    </row>
    <row r="496" spans="24:39" x14ac:dyDescent="0.3">
      <c r="X496" s="74"/>
      <c r="AF496" s="75"/>
      <c r="AH496" s="74"/>
      <c r="AM496" s="75"/>
    </row>
    <row r="497" spans="24:39" x14ac:dyDescent="0.3">
      <c r="X497" s="74"/>
      <c r="AF497" s="75"/>
      <c r="AH497" s="74"/>
      <c r="AM497" s="75"/>
    </row>
    <row r="498" spans="24:39" x14ac:dyDescent="0.3">
      <c r="X498" s="74"/>
      <c r="AF498" s="75"/>
      <c r="AH498" s="74"/>
      <c r="AM498" s="75"/>
    </row>
    <row r="499" spans="24:39" x14ac:dyDescent="0.3">
      <c r="X499" s="74"/>
      <c r="AF499" s="75"/>
      <c r="AH499" s="74"/>
      <c r="AM499" s="75"/>
    </row>
    <row r="500" spans="24:39" x14ac:dyDescent="0.3">
      <c r="X500" s="74"/>
      <c r="AF500" s="75"/>
      <c r="AH500" s="74"/>
      <c r="AM500" s="75"/>
    </row>
    <row r="501" spans="24:39" x14ac:dyDescent="0.3">
      <c r="X501" s="74"/>
      <c r="AF501" s="75"/>
      <c r="AH501" s="74"/>
      <c r="AM501" s="75"/>
    </row>
    <row r="502" spans="24:39" x14ac:dyDescent="0.3">
      <c r="X502" s="74"/>
      <c r="AF502" s="75"/>
      <c r="AH502" s="74"/>
      <c r="AM502" s="75"/>
    </row>
    <row r="503" spans="24:39" x14ac:dyDescent="0.3">
      <c r="X503" s="74"/>
      <c r="AF503" s="75"/>
      <c r="AH503" s="74"/>
      <c r="AM503" s="75"/>
    </row>
    <row r="504" spans="24:39" x14ac:dyDescent="0.3">
      <c r="X504" s="74"/>
      <c r="AF504" s="75"/>
      <c r="AH504" s="74"/>
      <c r="AM504" s="75"/>
    </row>
    <row r="505" spans="24:39" x14ac:dyDescent="0.3">
      <c r="X505" s="74"/>
      <c r="AF505" s="75"/>
      <c r="AH505" s="74"/>
      <c r="AM505" s="75"/>
    </row>
    <row r="506" spans="24:39" x14ac:dyDescent="0.3">
      <c r="X506" s="74"/>
      <c r="AF506" s="75"/>
      <c r="AH506" s="74"/>
      <c r="AM506" s="75"/>
    </row>
    <row r="507" spans="24:39" x14ac:dyDescent="0.3">
      <c r="X507" s="74"/>
      <c r="AF507" s="75"/>
      <c r="AH507" s="74"/>
      <c r="AM507" s="75"/>
    </row>
    <row r="508" spans="24:39" x14ac:dyDescent="0.3">
      <c r="X508" s="74"/>
      <c r="AF508" s="75"/>
      <c r="AH508" s="74"/>
      <c r="AM508" s="75"/>
    </row>
    <row r="509" spans="24:39" x14ac:dyDescent="0.3">
      <c r="X509" s="74"/>
      <c r="AF509" s="75"/>
      <c r="AH509" s="74"/>
      <c r="AM509" s="75"/>
    </row>
    <row r="510" spans="24:39" x14ac:dyDescent="0.3">
      <c r="X510" s="74"/>
      <c r="AF510" s="75"/>
      <c r="AH510" s="74"/>
      <c r="AM510" s="75"/>
    </row>
    <row r="511" spans="24:39" x14ac:dyDescent="0.3">
      <c r="X511" s="74"/>
      <c r="AF511" s="75"/>
      <c r="AH511" s="74"/>
      <c r="AM511" s="75"/>
    </row>
    <row r="512" spans="24:39" x14ac:dyDescent="0.3">
      <c r="X512" s="74"/>
      <c r="AF512" s="75"/>
      <c r="AH512" s="74"/>
      <c r="AM512" s="75"/>
    </row>
    <row r="513" spans="24:39" x14ac:dyDescent="0.3">
      <c r="X513" s="74"/>
      <c r="AF513" s="75"/>
      <c r="AH513" s="74"/>
      <c r="AM513" s="75"/>
    </row>
    <row r="514" spans="24:39" x14ac:dyDescent="0.3">
      <c r="X514" s="74"/>
      <c r="AF514" s="75"/>
      <c r="AH514" s="74"/>
      <c r="AM514" s="75"/>
    </row>
    <row r="515" spans="24:39" x14ac:dyDescent="0.3">
      <c r="X515" s="74"/>
      <c r="AF515" s="75"/>
      <c r="AH515" s="74"/>
      <c r="AM515" s="75"/>
    </row>
    <row r="516" spans="24:39" x14ac:dyDescent="0.3">
      <c r="X516" s="74"/>
      <c r="AF516" s="75"/>
      <c r="AH516" s="74"/>
      <c r="AM516" s="75"/>
    </row>
    <row r="517" spans="24:39" x14ac:dyDescent="0.3">
      <c r="X517" s="74"/>
      <c r="AF517" s="75"/>
      <c r="AH517" s="74"/>
      <c r="AM517" s="75"/>
    </row>
    <row r="518" spans="24:39" x14ac:dyDescent="0.3">
      <c r="X518" s="74"/>
      <c r="AF518" s="75"/>
      <c r="AH518" s="74"/>
      <c r="AM518" s="75"/>
    </row>
    <row r="519" spans="24:39" x14ac:dyDescent="0.3">
      <c r="X519" s="74"/>
      <c r="AF519" s="75"/>
      <c r="AH519" s="74"/>
      <c r="AM519" s="75"/>
    </row>
    <row r="520" spans="24:39" x14ac:dyDescent="0.3">
      <c r="X520" s="74"/>
      <c r="AF520" s="75"/>
      <c r="AH520" s="74"/>
      <c r="AM520" s="75"/>
    </row>
    <row r="521" spans="24:39" x14ac:dyDescent="0.3">
      <c r="X521" s="74"/>
      <c r="AF521" s="75"/>
      <c r="AH521" s="74"/>
      <c r="AM521" s="75"/>
    </row>
    <row r="522" spans="24:39" x14ac:dyDescent="0.3">
      <c r="X522" s="74"/>
      <c r="AF522" s="75"/>
      <c r="AH522" s="74"/>
      <c r="AM522" s="75"/>
    </row>
    <row r="523" spans="24:39" x14ac:dyDescent="0.3">
      <c r="X523" s="74"/>
      <c r="AF523" s="75"/>
      <c r="AH523" s="74"/>
      <c r="AM523" s="75"/>
    </row>
    <row r="524" spans="24:39" x14ac:dyDescent="0.3">
      <c r="X524" s="74"/>
      <c r="AF524" s="75"/>
      <c r="AH524" s="74"/>
      <c r="AM524" s="75"/>
    </row>
    <row r="525" spans="24:39" x14ac:dyDescent="0.3">
      <c r="X525" s="74"/>
      <c r="AF525" s="75"/>
      <c r="AH525" s="74"/>
      <c r="AM525" s="75"/>
    </row>
    <row r="526" spans="24:39" x14ac:dyDescent="0.3">
      <c r="X526" s="74"/>
      <c r="AF526" s="75"/>
      <c r="AH526" s="74"/>
      <c r="AM526" s="75"/>
    </row>
    <row r="527" spans="24:39" x14ac:dyDescent="0.3">
      <c r="X527" s="74"/>
      <c r="AF527" s="75"/>
      <c r="AH527" s="74"/>
      <c r="AM527" s="75"/>
    </row>
    <row r="528" spans="24:39" x14ac:dyDescent="0.3">
      <c r="X528" s="74"/>
      <c r="AF528" s="75"/>
      <c r="AH528" s="74"/>
      <c r="AM528" s="75"/>
    </row>
    <row r="529" spans="24:39" x14ac:dyDescent="0.3">
      <c r="X529" s="74"/>
      <c r="AF529" s="75"/>
      <c r="AH529" s="74"/>
      <c r="AM529" s="75"/>
    </row>
    <row r="530" spans="24:39" x14ac:dyDescent="0.3">
      <c r="X530" s="74"/>
      <c r="AF530" s="75"/>
      <c r="AH530" s="74"/>
      <c r="AM530" s="75"/>
    </row>
    <row r="531" spans="24:39" x14ac:dyDescent="0.3">
      <c r="X531" s="74"/>
      <c r="AF531" s="75"/>
      <c r="AH531" s="74"/>
      <c r="AM531" s="75"/>
    </row>
    <row r="532" spans="24:39" x14ac:dyDescent="0.3">
      <c r="X532" s="74"/>
      <c r="AF532" s="75"/>
      <c r="AH532" s="74"/>
      <c r="AM532" s="75"/>
    </row>
    <row r="533" spans="24:39" x14ac:dyDescent="0.3">
      <c r="X533" s="74"/>
      <c r="AF533" s="75"/>
      <c r="AH533" s="74"/>
      <c r="AM533" s="75"/>
    </row>
    <row r="534" spans="24:39" x14ac:dyDescent="0.3">
      <c r="X534" s="74"/>
      <c r="AF534" s="75"/>
      <c r="AH534" s="74"/>
      <c r="AM534" s="75"/>
    </row>
    <row r="535" spans="24:39" x14ac:dyDescent="0.3">
      <c r="X535" s="74"/>
      <c r="AF535" s="75"/>
      <c r="AH535" s="74"/>
      <c r="AM535" s="75"/>
    </row>
    <row r="536" spans="24:39" x14ac:dyDescent="0.3">
      <c r="X536" s="74"/>
      <c r="AF536" s="75"/>
      <c r="AH536" s="74"/>
      <c r="AM536" s="75"/>
    </row>
    <row r="537" spans="24:39" x14ac:dyDescent="0.3">
      <c r="X537" s="74"/>
      <c r="AF537" s="75"/>
      <c r="AH537" s="74"/>
      <c r="AM537" s="75"/>
    </row>
    <row r="538" spans="24:39" x14ac:dyDescent="0.3">
      <c r="X538" s="74"/>
      <c r="AF538" s="75"/>
      <c r="AH538" s="74"/>
      <c r="AM538" s="75"/>
    </row>
    <row r="539" spans="24:39" x14ac:dyDescent="0.3">
      <c r="X539" s="74"/>
      <c r="AF539" s="75"/>
      <c r="AH539" s="74"/>
      <c r="AM539" s="75"/>
    </row>
    <row r="540" spans="24:39" x14ac:dyDescent="0.3">
      <c r="X540" s="74"/>
      <c r="AF540" s="75"/>
      <c r="AH540" s="74"/>
      <c r="AM540" s="75"/>
    </row>
    <row r="541" spans="24:39" x14ac:dyDescent="0.3">
      <c r="X541" s="74"/>
      <c r="AF541" s="75"/>
      <c r="AH541" s="74"/>
      <c r="AM541" s="75"/>
    </row>
    <row r="542" spans="24:39" x14ac:dyDescent="0.3">
      <c r="X542" s="74"/>
      <c r="AF542" s="75"/>
      <c r="AH542" s="74"/>
      <c r="AM542" s="75"/>
    </row>
    <row r="543" spans="24:39" x14ac:dyDescent="0.3">
      <c r="X543" s="74"/>
      <c r="AF543" s="75"/>
      <c r="AH543" s="74"/>
      <c r="AM543" s="75"/>
    </row>
    <row r="544" spans="24:39" x14ac:dyDescent="0.3">
      <c r="X544" s="74"/>
      <c r="AF544" s="75"/>
      <c r="AH544" s="74"/>
      <c r="AM544" s="75"/>
    </row>
    <row r="545" spans="24:39" x14ac:dyDescent="0.3">
      <c r="X545" s="74"/>
      <c r="AF545" s="75"/>
      <c r="AH545" s="74"/>
      <c r="AM545" s="75"/>
    </row>
    <row r="546" spans="24:39" x14ac:dyDescent="0.3">
      <c r="X546" s="74"/>
      <c r="AF546" s="75"/>
      <c r="AH546" s="74"/>
      <c r="AM546" s="75"/>
    </row>
    <row r="547" spans="24:39" x14ac:dyDescent="0.3">
      <c r="X547" s="74"/>
      <c r="AF547" s="75"/>
      <c r="AH547" s="74"/>
      <c r="AM547" s="75"/>
    </row>
    <row r="548" spans="24:39" x14ac:dyDescent="0.3">
      <c r="X548" s="74"/>
      <c r="AF548" s="75"/>
      <c r="AH548" s="74"/>
      <c r="AM548" s="75"/>
    </row>
    <row r="549" spans="24:39" x14ac:dyDescent="0.3">
      <c r="X549" s="74"/>
      <c r="AF549" s="75"/>
      <c r="AH549" s="74"/>
      <c r="AM549" s="75"/>
    </row>
    <row r="550" spans="24:39" x14ac:dyDescent="0.3">
      <c r="X550" s="74"/>
      <c r="AF550" s="75"/>
      <c r="AH550" s="74"/>
      <c r="AM550" s="75"/>
    </row>
    <row r="551" spans="24:39" x14ac:dyDescent="0.3">
      <c r="X551" s="74"/>
      <c r="AF551" s="75"/>
      <c r="AH551" s="74"/>
      <c r="AM551" s="75"/>
    </row>
    <row r="552" spans="24:39" x14ac:dyDescent="0.3">
      <c r="X552" s="74"/>
      <c r="AF552" s="75"/>
      <c r="AH552" s="74"/>
      <c r="AM552" s="75"/>
    </row>
    <row r="553" spans="24:39" x14ac:dyDescent="0.3">
      <c r="X553" s="74"/>
      <c r="AF553" s="75"/>
      <c r="AH553" s="74"/>
      <c r="AM553" s="75"/>
    </row>
    <row r="554" spans="24:39" x14ac:dyDescent="0.3">
      <c r="X554" s="74"/>
      <c r="AF554" s="75"/>
      <c r="AH554" s="74"/>
      <c r="AM554" s="75"/>
    </row>
    <row r="555" spans="24:39" x14ac:dyDescent="0.3">
      <c r="X555" s="74"/>
      <c r="AF555" s="75"/>
      <c r="AH555" s="74"/>
      <c r="AM555" s="75"/>
    </row>
    <row r="556" spans="24:39" x14ac:dyDescent="0.3">
      <c r="X556" s="74"/>
      <c r="AF556" s="75"/>
      <c r="AH556" s="74"/>
      <c r="AM556" s="75"/>
    </row>
    <row r="557" spans="24:39" x14ac:dyDescent="0.3">
      <c r="X557" s="74"/>
      <c r="AF557" s="75"/>
      <c r="AH557" s="74"/>
      <c r="AM557" s="75"/>
    </row>
    <row r="558" spans="24:39" x14ac:dyDescent="0.3">
      <c r="X558" s="74"/>
      <c r="AF558" s="75"/>
      <c r="AH558" s="74"/>
      <c r="AM558" s="75"/>
    </row>
    <row r="559" spans="24:39" x14ac:dyDescent="0.3">
      <c r="X559" s="74"/>
      <c r="AF559" s="75"/>
      <c r="AH559" s="74"/>
      <c r="AM559" s="75"/>
    </row>
    <row r="560" spans="24:39" x14ac:dyDescent="0.3">
      <c r="X560" s="74"/>
      <c r="AF560" s="75"/>
      <c r="AH560" s="74"/>
      <c r="AM560" s="75"/>
    </row>
    <row r="561" spans="24:39" x14ac:dyDescent="0.3">
      <c r="X561" s="74"/>
      <c r="AF561" s="75"/>
      <c r="AH561" s="74"/>
      <c r="AM561" s="75"/>
    </row>
    <row r="562" spans="24:39" x14ac:dyDescent="0.3">
      <c r="X562" s="74"/>
      <c r="AF562" s="75"/>
      <c r="AH562" s="74"/>
      <c r="AM562" s="75"/>
    </row>
    <row r="563" spans="24:39" x14ac:dyDescent="0.3">
      <c r="X563" s="74"/>
      <c r="AF563" s="75"/>
      <c r="AH563" s="74"/>
      <c r="AM563" s="75"/>
    </row>
    <row r="564" spans="24:39" x14ac:dyDescent="0.3">
      <c r="X564" s="74"/>
      <c r="AF564" s="75"/>
      <c r="AH564" s="74"/>
      <c r="AM564" s="75"/>
    </row>
    <row r="565" spans="24:39" x14ac:dyDescent="0.3">
      <c r="X565" s="74"/>
      <c r="AF565" s="75"/>
      <c r="AH565" s="74"/>
      <c r="AM565" s="75"/>
    </row>
    <row r="566" spans="24:39" x14ac:dyDescent="0.3">
      <c r="X566" s="98"/>
      <c r="Y566" s="99"/>
      <c r="Z566" s="99"/>
      <c r="AA566" s="99"/>
      <c r="AB566" s="99"/>
      <c r="AC566" s="99"/>
      <c r="AD566" s="99"/>
      <c r="AE566" s="99"/>
      <c r="AF566" s="101"/>
      <c r="AH566" s="98"/>
      <c r="AI566" s="99"/>
      <c r="AJ566" s="99"/>
      <c r="AK566" s="99"/>
      <c r="AL566" s="99"/>
      <c r="AM566" s="101"/>
    </row>
  </sheetData>
  <mergeCells count="6">
    <mergeCell ref="H198:I198"/>
    <mergeCell ref="Y1:AD1"/>
    <mergeCell ref="AH1:AM1"/>
    <mergeCell ref="H107:J107"/>
    <mergeCell ref="H137:J137"/>
    <mergeCell ref="H167:J167"/>
  </mergeCells>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FB77-EF6D-430E-8263-48F5ECFF3658}">
  <dimension ref="A1:M162"/>
  <sheetViews>
    <sheetView showGridLines="0" tabSelected="1" workbookViewId="0"/>
  </sheetViews>
  <sheetFormatPr defaultRowHeight="14.4" x14ac:dyDescent="0.3"/>
  <cols>
    <col min="1" max="1" width="9.88671875" customWidth="1"/>
    <col min="7" max="7" width="9.21875" bestFit="1" customWidth="1"/>
    <col min="9" max="10" width="9" customWidth="1"/>
    <col min="11" max="14" width="13.77734375" customWidth="1"/>
    <col min="15" max="15" width="10" bestFit="1" customWidth="1"/>
  </cols>
  <sheetData>
    <row r="1" spans="1:13" x14ac:dyDescent="0.3">
      <c r="A1" s="184" t="s">
        <v>10</v>
      </c>
      <c r="B1" s="184" t="s">
        <v>26</v>
      </c>
      <c r="C1" s="184" t="s">
        <v>36</v>
      </c>
      <c r="D1" s="184" t="s">
        <v>30</v>
      </c>
      <c r="E1" s="184" t="s">
        <v>28</v>
      </c>
      <c r="F1" s="184" t="s">
        <v>22</v>
      </c>
      <c r="G1" s="184" t="s">
        <v>39</v>
      </c>
      <c r="I1" s="181" t="s">
        <v>170</v>
      </c>
    </row>
    <row r="2" spans="1:13" x14ac:dyDescent="0.3">
      <c r="A2">
        <v>-2.6351342722165862E-2</v>
      </c>
      <c r="B2">
        <v>0.15618271904039116</v>
      </c>
      <c r="C2">
        <v>-2.8691592065499111E-2</v>
      </c>
      <c r="D2">
        <v>6.1215692242263517E-2</v>
      </c>
      <c r="E2">
        <v>7.9394102444440437E-2</v>
      </c>
      <c r="F2">
        <v>8.3381608939051E-2</v>
      </c>
      <c r="G2">
        <v>4.5740050444141186E-2</v>
      </c>
      <c r="I2" s="184" t="s">
        <v>169</v>
      </c>
      <c r="J2" s="184" t="s">
        <v>116</v>
      </c>
      <c r="K2" s="184" t="s">
        <v>174</v>
      </c>
      <c r="L2" s="184" t="s">
        <v>173</v>
      </c>
    </row>
    <row r="3" spans="1:13" x14ac:dyDescent="0.3">
      <c r="A3">
        <v>4.2132376505365443E-2</v>
      </c>
      <c r="B3">
        <v>7.178514595639568E-2</v>
      </c>
      <c r="C3">
        <v>3.0310802029959363E-3</v>
      </c>
      <c r="D3">
        <v>-0.10686236883849803</v>
      </c>
      <c r="E3">
        <v>-2.987632504366142E-2</v>
      </c>
      <c r="F3">
        <v>-3.1887665786489279E-2</v>
      </c>
      <c r="G3">
        <v>-5.2491752845566793E-2</v>
      </c>
      <c r="I3" t="s">
        <v>10</v>
      </c>
      <c r="J3" s="177">
        <f>B57</f>
        <v>1.3267400214328884</v>
      </c>
      <c r="K3" s="182">
        <v>0.21430162628100682</v>
      </c>
      <c r="L3" s="176">
        <f>J3*K3</f>
        <v>0.28432254424516584</v>
      </c>
    </row>
    <row r="4" spans="1:13" x14ac:dyDescent="0.3">
      <c r="A4">
        <v>-4.871021536542286E-2</v>
      </c>
      <c r="B4">
        <v>-8.4826608719506091E-2</v>
      </c>
      <c r="C4">
        <v>1.2455121261411826E-3</v>
      </c>
      <c r="D4">
        <v>-3.824148466574414E-2</v>
      </c>
      <c r="E4">
        <v>-5.0444552280060437E-2</v>
      </c>
      <c r="F4">
        <v>-7.1423702944450385E-2</v>
      </c>
      <c r="G4">
        <v>-3.6429197643606311E-2</v>
      </c>
      <c r="I4" t="s">
        <v>26</v>
      </c>
      <c r="J4" s="177">
        <f>B78</f>
        <v>0.91196506737692884</v>
      </c>
      <c r="K4" s="182">
        <v>0.68987411723701553</v>
      </c>
      <c r="L4" s="176">
        <f t="shared" ref="L4:L8" si="0">J4*K4</f>
        <v>0.6291410958076542</v>
      </c>
    </row>
    <row r="5" spans="1:13" x14ac:dyDescent="0.3">
      <c r="A5">
        <v>1.4414544655726613E-2</v>
      </c>
      <c r="B5">
        <v>0.14259190774743033</v>
      </c>
      <c r="C5">
        <v>3.3053615851793797E-2</v>
      </c>
      <c r="D5">
        <v>6.5640491501736634E-2</v>
      </c>
      <c r="E5">
        <v>8.5861305110575322E-3</v>
      </c>
      <c r="F5">
        <v>2.1600637345687335E-2</v>
      </c>
      <c r="G5">
        <v>2.7851506545516099E-2</v>
      </c>
      <c r="I5" t="s">
        <v>36</v>
      </c>
      <c r="J5" s="177">
        <f>B99</f>
        <v>0.91737214001035527</v>
      </c>
      <c r="K5" s="182">
        <v>9.5824256481978162E-2</v>
      </c>
      <c r="L5" s="176">
        <f t="shared" si="0"/>
        <v>8.790650323377347E-2</v>
      </c>
      <c r="M5" t="s">
        <v>172</v>
      </c>
    </row>
    <row r="6" spans="1:13" x14ac:dyDescent="0.3">
      <c r="A6">
        <v>0.11779615075472594</v>
      </c>
      <c r="B6">
        <v>3.6780670042876808E-2</v>
      </c>
      <c r="C6">
        <v>-2.1210826301047838E-2</v>
      </c>
      <c r="D6">
        <v>1.4624707776475602E-2</v>
      </c>
      <c r="E6">
        <v>-3.4993773462181272E-3</v>
      </c>
      <c r="F6">
        <v>-1.8534683605803529E-2</v>
      </c>
      <c r="G6">
        <v>2.9623164260368897E-2</v>
      </c>
      <c r="I6" t="s">
        <v>30</v>
      </c>
      <c r="J6" s="177">
        <f>B120</f>
        <v>1.045084784897327</v>
      </c>
      <c r="K6" s="183">
        <v>0</v>
      </c>
      <c r="L6" s="176">
        <f t="shared" si="0"/>
        <v>0</v>
      </c>
    </row>
    <row r="7" spans="1:13" x14ac:dyDescent="0.3">
      <c r="A7">
        <v>-1.6215775979043192E-2</v>
      </c>
      <c r="B7">
        <v>4.3066630052157946E-2</v>
      </c>
      <c r="C7">
        <v>-0.14842701340148526</v>
      </c>
      <c r="D7">
        <v>3.4982709884252068E-2</v>
      </c>
      <c r="E7">
        <v>-3.110612360527365E-2</v>
      </c>
      <c r="F7">
        <v>-3.8839797955585662E-2</v>
      </c>
      <c r="G7">
        <v>-2.8967323092011317E-3</v>
      </c>
      <c r="I7" t="s">
        <v>28</v>
      </c>
      <c r="J7" s="177">
        <f>B141</f>
        <v>1.2370018671728475</v>
      </c>
      <c r="K7" s="183">
        <v>0</v>
      </c>
      <c r="L7" s="176">
        <f t="shared" si="0"/>
        <v>0</v>
      </c>
    </row>
    <row r="8" spans="1:13" x14ac:dyDescent="0.3">
      <c r="A8">
        <v>7.3718703397237045E-2</v>
      </c>
      <c r="B8">
        <v>4.7511690962388803E-2</v>
      </c>
      <c r="C8">
        <v>5.6852598642680358E-2</v>
      </c>
      <c r="D8">
        <v>1.1682849415577193E-2</v>
      </c>
      <c r="E8">
        <v>9.5932903463740962E-2</v>
      </c>
      <c r="F8">
        <v>9.9864499793360276E-2</v>
      </c>
      <c r="G8">
        <v>3.1283744327018838E-2</v>
      </c>
      <c r="I8" t="s">
        <v>22</v>
      </c>
      <c r="J8" s="177">
        <f>B162</f>
        <v>1.4938586315750224</v>
      </c>
      <c r="K8" s="183">
        <v>0</v>
      </c>
      <c r="L8" s="185">
        <f t="shared" si="0"/>
        <v>0</v>
      </c>
    </row>
    <row r="9" spans="1:13" x14ac:dyDescent="0.3">
      <c r="A9">
        <v>0.12513394970932074</v>
      </c>
      <c r="B9">
        <v>0.12649641935420547</v>
      </c>
      <c r="C9">
        <v>3.0345567867948665E-2</v>
      </c>
      <c r="D9">
        <v>4.3756040102645909E-2</v>
      </c>
      <c r="E9">
        <v>-4.419243678853893E-3</v>
      </c>
      <c r="F9">
        <v>-3.5262418895967047E-3</v>
      </c>
      <c r="G9">
        <v>2.9199563839652248E-2</v>
      </c>
      <c r="L9" s="176">
        <f>SUM(L3:L8)</f>
        <v>1.0013701432865934</v>
      </c>
    </row>
    <row r="10" spans="1:13" x14ac:dyDescent="0.3">
      <c r="A10">
        <v>-4.8286122071812569E-3</v>
      </c>
      <c r="B10">
        <v>-1.738477477433524E-2</v>
      </c>
      <c r="C10">
        <v>3.7581234574347776E-2</v>
      </c>
      <c r="D10">
        <v>1.2213023525675583E-2</v>
      </c>
      <c r="E10">
        <v>-1.4432806713886292E-2</v>
      </c>
      <c r="F10">
        <v>-4.9031008849079447E-2</v>
      </c>
      <c r="G10">
        <v>9.5752375113128431E-3</v>
      </c>
    </row>
    <row r="11" spans="1:13" x14ac:dyDescent="0.3">
      <c r="A11">
        <v>-2.242683673301463E-2</v>
      </c>
      <c r="B11">
        <v>-0.18518147269058507</v>
      </c>
      <c r="C11">
        <v>5.3423067733714115E-2</v>
      </c>
      <c r="D11">
        <v>-0.14010399483735389</v>
      </c>
      <c r="E11">
        <v>-4.0638430238518763E-2</v>
      </c>
      <c r="F11">
        <v>-6.4066493156149956E-2</v>
      </c>
      <c r="G11">
        <v>-6.5061352139062376E-2</v>
      </c>
    </row>
    <row r="12" spans="1:13" x14ac:dyDescent="0.3">
      <c r="A12">
        <v>-0.18428546041061042</v>
      </c>
      <c r="B12">
        <v>6.2168591608329736E-2</v>
      </c>
      <c r="C12">
        <v>0.14088106984624588</v>
      </c>
      <c r="D12">
        <v>7.0679364229171964E-3</v>
      </c>
      <c r="E12">
        <v>2.9475011292307323E-2</v>
      </c>
      <c r="F12">
        <v>2.5911014799647646E-2</v>
      </c>
      <c r="G12">
        <v>1.808125574821828E-2</v>
      </c>
      <c r="I12" s="181" t="s">
        <v>171</v>
      </c>
    </row>
    <row r="13" spans="1:13" x14ac:dyDescent="0.3">
      <c r="A13">
        <v>-0.15729384606008082</v>
      </c>
      <c r="B13">
        <v>-0.14109466394035791</v>
      </c>
      <c r="C13">
        <v>-4.8256973007773318E-2</v>
      </c>
      <c r="D13">
        <v>-5.2701737390760658E-2</v>
      </c>
      <c r="E13">
        <v>-0.12239316719893789</v>
      </c>
      <c r="F13">
        <v>-0.13403214365010854</v>
      </c>
      <c r="G13">
        <v>-0.10587949826443957</v>
      </c>
      <c r="I13" s="184" t="s">
        <v>169</v>
      </c>
      <c r="J13" s="184" t="s">
        <v>116</v>
      </c>
      <c r="K13" s="184" t="s">
        <v>174</v>
      </c>
      <c r="L13" s="184" t="s">
        <v>173</v>
      </c>
    </row>
    <row r="14" spans="1:13" x14ac:dyDescent="0.3">
      <c r="A14">
        <v>5.3026870662741588E-2</v>
      </c>
      <c r="B14">
        <v>5.5047182093607434E-2</v>
      </c>
      <c r="C14">
        <v>5.7253435064647869E-2</v>
      </c>
      <c r="D14">
        <v>6.706919657464952E-2</v>
      </c>
      <c r="E14">
        <v>4.4990107138762857E-2</v>
      </c>
      <c r="F14">
        <v>0.12841013305869081</v>
      </c>
      <c r="G14">
        <v>7.5372666356343973E-2</v>
      </c>
      <c r="I14" t="s">
        <v>10</v>
      </c>
      <c r="J14" s="177">
        <f>J3</f>
        <v>1.3267400214328884</v>
      </c>
      <c r="K14" s="182">
        <v>0.51320927025740315</v>
      </c>
      <c r="L14" s="176">
        <f>J14*K14</f>
        <v>0.68089527822086404</v>
      </c>
    </row>
    <row r="15" spans="1:13" x14ac:dyDescent="0.3">
      <c r="A15">
        <v>4.949908430861534E-2</v>
      </c>
      <c r="B15">
        <v>2.7594577461196982E-2</v>
      </c>
      <c r="C15">
        <v>3.9440877972678257E-2</v>
      </c>
      <c r="D15">
        <v>4.3297302859194049E-3</v>
      </c>
      <c r="E15">
        <v>5.2806325763864095E-3</v>
      </c>
      <c r="F15">
        <v>3.2244084108937844E-2</v>
      </c>
      <c r="G15">
        <v>3.5269035092621311E-2</v>
      </c>
      <c r="I15" t="s">
        <v>26</v>
      </c>
      <c r="J15" s="177">
        <f t="shared" ref="J15:J19" si="1">J4</f>
        <v>0.91196506737692884</v>
      </c>
      <c r="K15" s="182">
        <v>0.80413292000138692</v>
      </c>
      <c r="L15" s="176">
        <f t="shared" ref="L15:L19" si="2">J15*K15</f>
        <v>0.7333411325690713</v>
      </c>
    </row>
    <row r="16" spans="1:13" x14ac:dyDescent="0.3">
      <c r="A16">
        <v>8.8914674017500375E-2</v>
      </c>
      <c r="B16">
        <v>8.1780077888283731E-2</v>
      </c>
      <c r="C16">
        <v>4.2959455090064984E-2</v>
      </c>
      <c r="D16">
        <v>5.5001919310888395E-2</v>
      </c>
      <c r="E16">
        <v>2.0088876608564134E-3</v>
      </c>
      <c r="F16">
        <v>-2.6622073517519888E-2</v>
      </c>
      <c r="G16">
        <v>2.2396049356711932E-2</v>
      </c>
      <c r="I16" t="s">
        <v>36</v>
      </c>
      <c r="J16" s="177">
        <f t="shared" si="1"/>
        <v>0.91737214001035527</v>
      </c>
      <c r="K16" s="182">
        <v>0.8152412692349863</v>
      </c>
      <c r="L16" s="176">
        <f t="shared" si="2"/>
        <v>0.74787962778285755</v>
      </c>
      <c r="M16" t="s">
        <v>172</v>
      </c>
    </row>
    <row r="17" spans="1:12" x14ac:dyDescent="0.3">
      <c r="A17">
        <v>9.6051474812119356E-2</v>
      </c>
      <c r="B17">
        <v>5.2259575050575789E-2</v>
      </c>
      <c r="C17">
        <v>4.7011535884717848E-2</v>
      </c>
      <c r="D17">
        <v>1.6023078753289521E-2</v>
      </c>
      <c r="E17">
        <v>9.5796622325943673E-2</v>
      </c>
      <c r="F17">
        <v>5.8520061272977805E-2</v>
      </c>
      <c r="G17">
        <v>1.9527742293536189E-2</v>
      </c>
      <c r="I17" t="s">
        <v>30</v>
      </c>
      <c r="J17" s="177">
        <f t="shared" si="1"/>
        <v>1.045084784897327</v>
      </c>
      <c r="K17" s="183">
        <v>-0.24264364884033221</v>
      </c>
      <c r="L17" s="176">
        <f t="shared" si="2"/>
        <v>-0.25358318555500114</v>
      </c>
    </row>
    <row r="18" spans="1:12" x14ac:dyDescent="0.3">
      <c r="A18">
        <v>-0.1945564596832261</v>
      </c>
      <c r="B18">
        <v>-0.12157972757670552</v>
      </c>
      <c r="C18">
        <v>-1.6912020317189629E-2</v>
      </c>
      <c r="D18">
        <v>-4.754092293387005E-2</v>
      </c>
      <c r="E18">
        <v>-7.8553182126845297E-2</v>
      </c>
      <c r="F18">
        <v>-0.12591248731278701</v>
      </c>
      <c r="G18">
        <v>-6.3279507775552982E-2</v>
      </c>
      <c r="I18" t="s">
        <v>28</v>
      </c>
      <c r="J18" s="177">
        <f t="shared" si="1"/>
        <v>1.2370018671728475</v>
      </c>
      <c r="K18" s="183">
        <v>0.1100601887687499</v>
      </c>
      <c r="L18" s="176">
        <f t="shared" si="2"/>
        <v>0.13614465900833969</v>
      </c>
    </row>
    <row r="19" spans="1:12" x14ac:dyDescent="0.3">
      <c r="A19">
        <v>0.15101328960644472</v>
      </c>
      <c r="B19">
        <v>0.12714616214827695</v>
      </c>
      <c r="C19">
        <v>0.10371920226092196</v>
      </c>
      <c r="D19">
        <v>0.10368158481653647</v>
      </c>
      <c r="E19">
        <v>6.561816543743329E-2</v>
      </c>
      <c r="F19">
        <v>9.7760494125868583E-2</v>
      </c>
      <c r="G19">
        <v>7.7070346681671939E-2</v>
      </c>
      <c r="I19" t="s">
        <v>22</v>
      </c>
      <c r="J19" s="177">
        <f t="shared" si="1"/>
        <v>1.4938586315750224</v>
      </c>
      <c r="K19" s="183">
        <v>-1</v>
      </c>
      <c r="L19" s="185">
        <f t="shared" si="2"/>
        <v>-1.4938586315750224</v>
      </c>
    </row>
    <row r="20" spans="1:12" x14ac:dyDescent="0.3">
      <c r="A20">
        <v>3.3565705662021258E-2</v>
      </c>
      <c r="B20">
        <v>-3.5407952666281529E-2</v>
      </c>
      <c r="C20">
        <v>0.12052577059039092</v>
      </c>
      <c r="D20">
        <v>1.2053763176200487E-2</v>
      </c>
      <c r="E20">
        <v>-6.5307618356369645E-3</v>
      </c>
      <c r="F20">
        <v>2.3765076538932975E-3</v>
      </c>
      <c r="G20">
        <v>-3.6398148293744605E-3</v>
      </c>
      <c r="L20" s="176">
        <f>SUM(L14:L19)</f>
        <v>0.55081888045110894</v>
      </c>
    </row>
    <row r="21" spans="1:12" x14ac:dyDescent="0.3">
      <c r="A21">
        <v>-1.3184437858271442E-2</v>
      </c>
      <c r="B21">
        <v>-3.593098028042116E-2</v>
      </c>
      <c r="C21">
        <v>1.446811647456437E-2</v>
      </c>
      <c r="D21">
        <v>5.1464799905438056E-2</v>
      </c>
      <c r="E21">
        <v>-3.9553724849586795E-2</v>
      </c>
      <c r="F21">
        <v>-8.6364254503271717E-2</v>
      </c>
      <c r="G21">
        <v>-1.6140750389178029E-2</v>
      </c>
    </row>
    <row r="22" spans="1:12" x14ac:dyDescent="0.3">
      <c r="A22">
        <v>8.785772269228273E-2</v>
      </c>
      <c r="B22">
        <v>-3.0744202328753998E-2</v>
      </c>
      <c r="C22">
        <v>-0.11207696058051</v>
      </c>
      <c r="D22">
        <v>3.0805445290754109E-2</v>
      </c>
      <c r="E22">
        <v>6.2400365579554543E-2</v>
      </c>
      <c r="F22">
        <v>5.0109671772870373E-2</v>
      </c>
      <c r="G22">
        <v>1.1624139698728391E-2</v>
      </c>
    </row>
    <row r="23" spans="1:12" x14ac:dyDescent="0.3">
      <c r="A23">
        <v>0.13019760353783549</v>
      </c>
      <c r="B23">
        <v>3.1637760018856195E-2</v>
      </c>
      <c r="C23">
        <v>-3.8892516416445172E-2</v>
      </c>
      <c r="D23">
        <v>2.6729715815457782E-2</v>
      </c>
      <c r="E23">
        <v>0.10076320273443642</v>
      </c>
      <c r="F23">
        <v>0.11166961824280625</v>
      </c>
      <c r="G23">
        <v>4.217592831609078E-2</v>
      </c>
    </row>
    <row r="24" spans="1:12" x14ac:dyDescent="0.3">
      <c r="A24">
        <v>3.2080891870921106E-2</v>
      </c>
      <c r="B24">
        <v>-5.5078951374863943E-3</v>
      </c>
      <c r="C24">
        <v>1.6212072899578718E-2</v>
      </c>
      <c r="D24">
        <v>-8.6743295836497453E-2</v>
      </c>
      <c r="E24">
        <v>2.8312130897198185E-2</v>
      </c>
      <c r="F24">
        <v>4.9987442092417372E-2</v>
      </c>
      <c r="G24">
        <v>1.5195785526017379E-2</v>
      </c>
    </row>
    <row r="25" spans="1:12" x14ac:dyDescent="0.3">
      <c r="A25">
        <v>0.12839349261760602</v>
      </c>
      <c r="B25">
        <v>6.3294077852948744E-2</v>
      </c>
      <c r="C25">
        <v>5.4981625427422479E-2</v>
      </c>
      <c r="D25">
        <v>9.3305150231241633E-3</v>
      </c>
      <c r="E25">
        <v>7.061925995955709E-2</v>
      </c>
      <c r="F25">
        <v>6.401487411223962E-2</v>
      </c>
      <c r="G25">
        <v>4.520114301318541E-2</v>
      </c>
    </row>
    <row r="26" spans="1:12" x14ac:dyDescent="0.3">
      <c r="A26">
        <v>2.7291872500166743E-2</v>
      </c>
      <c r="B26">
        <v>5.4439031397349333E-2</v>
      </c>
      <c r="C26">
        <v>-3.809762740505522E-2</v>
      </c>
      <c r="D26">
        <v>5.2671699975064261E-2</v>
      </c>
      <c r="E26">
        <v>-5.627077312975582E-2</v>
      </c>
      <c r="F26">
        <v>-7.7870487130003954E-2</v>
      </c>
      <c r="G26">
        <v>-2.7448351814003263E-3</v>
      </c>
    </row>
    <row r="27" spans="1:12" x14ac:dyDescent="0.3">
      <c r="A27">
        <v>-3.2432453917571671E-2</v>
      </c>
      <c r="B27">
        <v>-2.5391983434831514E-2</v>
      </c>
      <c r="C27">
        <v>-4.3120939225169873E-2</v>
      </c>
      <c r="D27">
        <v>-6.9342005217094384E-3</v>
      </c>
      <c r="E27">
        <v>-9.3048349544389147E-2</v>
      </c>
      <c r="F27">
        <v>-0.11562430815536623</v>
      </c>
      <c r="G27">
        <v>-5.0077111626337253E-2</v>
      </c>
    </row>
    <row r="28" spans="1:12" x14ac:dyDescent="0.3">
      <c r="A28">
        <v>-0.21538447015096318</v>
      </c>
      <c r="B28">
        <v>-2.3954636301223842E-2</v>
      </c>
      <c r="C28">
        <v>-0.27425795266240738</v>
      </c>
      <c r="D28">
        <v>-0.25250175857190349</v>
      </c>
      <c r="E28">
        <v>-0.36498546613568983</v>
      </c>
      <c r="F28">
        <v>-0.39580814207635118</v>
      </c>
      <c r="G28">
        <v>-0.22382496249289724</v>
      </c>
    </row>
    <row r="29" spans="1:12" x14ac:dyDescent="0.3">
      <c r="A29">
        <v>0.1822454646276635</v>
      </c>
      <c r="B29">
        <v>0.18092273160282191</v>
      </c>
      <c r="C29">
        <v>0.1641385346933264</v>
      </c>
      <c r="D29">
        <v>0.20178970593683676</v>
      </c>
      <c r="E29">
        <v>0.10019069105939203</v>
      </c>
      <c r="F29">
        <v>0.15480080445737324</v>
      </c>
      <c r="G29">
        <v>0.13610700427772937</v>
      </c>
    </row>
    <row r="30" spans="1:12" x14ac:dyDescent="0.3">
      <c r="A30">
        <v>0.10741672236386687</v>
      </c>
      <c r="B30">
        <v>7.7818050311381948E-2</v>
      </c>
      <c r="C30">
        <v>5.9579763600007885E-2</v>
      </c>
      <c r="D30">
        <v>0.12345534729795066</v>
      </c>
      <c r="E30">
        <v>5.5787182800688964E-2</v>
      </c>
      <c r="F30">
        <v>6.4186463396953622E-2</v>
      </c>
      <c r="G30">
        <v>7.649095303437628E-2</v>
      </c>
    </row>
    <row r="31" spans="1:12" x14ac:dyDescent="0.3">
      <c r="A31">
        <v>0.12337035248869016</v>
      </c>
      <c r="B31">
        <v>0.15269965861597676</v>
      </c>
      <c r="C31">
        <v>-5.6332595275285245E-2</v>
      </c>
      <c r="D31">
        <v>3.4716691681262223E-3</v>
      </c>
      <c r="E31">
        <v>-5.5679928499017879E-2</v>
      </c>
      <c r="F31">
        <v>-5.6417757946333927E-2</v>
      </c>
      <c r="G31">
        <v>1.9486680986710678E-2</v>
      </c>
    </row>
    <row r="32" spans="1:12" x14ac:dyDescent="0.3">
      <c r="A32">
        <v>0.17961270855651609</v>
      </c>
      <c r="B32">
        <v>7.7891456336624379E-2</v>
      </c>
      <c r="C32">
        <v>1.9662253308009449E-2</v>
      </c>
      <c r="D32">
        <v>7.013936750589049E-2</v>
      </c>
      <c r="E32">
        <v>2.9997982338996004E-2</v>
      </c>
      <c r="F32">
        <v>7.1740597756342603E-2</v>
      </c>
      <c r="G32">
        <v>5.5782602193490183E-2</v>
      </c>
    </row>
    <row r="33" spans="1:7" x14ac:dyDescent="0.3">
      <c r="A33">
        <v>0.20840780668577238</v>
      </c>
      <c r="B33">
        <v>0.1172812282223426</v>
      </c>
      <c r="C33">
        <v>0.13079590126602023</v>
      </c>
      <c r="D33">
        <v>7.1609260235076327E-2</v>
      </c>
      <c r="E33">
        <v>4.1179901751186972E-2</v>
      </c>
      <c r="F33">
        <v>2.8404237535564997E-2</v>
      </c>
      <c r="G33">
        <v>6.8060612056981953E-2</v>
      </c>
    </row>
    <row r="34" spans="1:7" x14ac:dyDescent="0.3">
      <c r="A34">
        <v>-0.13880467111316111</v>
      </c>
      <c r="B34">
        <v>-8.2738861816574541E-2</v>
      </c>
      <c r="C34">
        <v>7.9865578288075192E-3</v>
      </c>
      <c r="D34">
        <v>-2.9528751458759106E-2</v>
      </c>
      <c r="E34">
        <v>-3.2167534286856564E-2</v>
      </c>
      <c r="F34">
        <v>-6.466814188581653E-2</v>
      </c>
      <c r="G34">
        <v>-4.2236043973300684E-2</v>
      </c>
    </row>
    <row r="35" spans="1:7" x14ac:dyDescent="0.3">
      <c r="A35">
        <v>-7.1141925328226926E-2</v>
      </c>
      <c r="B35">
        <v>-6.9668110768245486E-2</v>
      </c>
      <c r="C35">
        <v>-8.9167055314897554E-3</v>
      </c>
      <c r="D35">
        <v>-2.5094340314899457E-2</v>
      </c>
      <c r="E35">
        <v>3.3265403557756063E-2</v>
      </c>
      <c r="F35">
        <v>-8.3022005598913087E-4</v>
      </c>
      <c r="G35">
        <v>-2.1091673566359281E-2</v>
      </c>
    </row>
    <row r="36" spans="1:7" x14ac:dyDescent="0.3">
      <c r="A36">
        <v>0.12066981224295296</v>
      </c>
      <c r="B36">
        <v>6.9301690114817516E-2</v>
      </c>
      <c r="C36">
        <v>0.13930160359928664</v>
      </c>
      <c r="D36">
        <v>2.1413527100797736E-2</v>
      </c>
      <c r="E36">
        <v>0.17765564260767114</v>
      </c>
      <c r="F36">
        <v>0.17516704440800288</v>
      </c>
      <c r="G36">
        <v>0.10111162805956882</v>
      </c>
    </row>
    <row r="39" spans="1:7" x14ac:dyDescent="0.3">
      <c r="A39" s="178" t="s">
        <v>10</v>
      </c>
    </row>
    <row r="40" spans="1:7" x14ac:dyDescent="0.3">
      <c r="A40" t="s">
        <v>146</v>
      </c>
    </row>
    <row r="41" spans="1:7" ht="15" thickBot="1" x14ac:dyDescent="0.35"/>
    <row r="42" spans="1:7" x14ac:dyDescent="0.3">
      <c r="A42" s="175" t="s">
        <v>147</v>
      </c>
      <c r="B42" s="175"/>
    </row>
    <row r="43" spans="1:7" x14ac:dyDescent="0.3">
      <c r="A43" s="172" t="s">
        <v>148</v>
      </c>
      <c r="B43" s="172">
        <v>0.77549319874412914</v>
      </c>
    </row>
    <row r="44" spans="1:7" x14ac:dyDescent="0.3">
      <c r="A44" s="172" t="s">
        <v>149</v>
      </c>
      <c r="B44" s="172">
        <v>0.6013897012984013</v>
      </c>
    </row>
    <row r="45" spans="1:7" x14ac:dyDescent="0.3">
      <c r="A45" s="172" t="s">
        <v>150</v>
      </c>
      <c r="B45" s="172">
        <v>0.58931060133774682</v>
      </c>
    </row>
    <row r="46" spans="1:7" x14ac:dyDescent="0.3">
      <c r="A46" s="172" t="s">
        <v>151</v>
      </c>
      <c r="B46" s="172">
        <v>7.1010632341503024E-2</v>
      </c>
    </row>
    <row r="47" spans="1:7" ht="15" thickBot="1" x14ac:dyDescent="0.35">
      <c r="A47" s="173" t="s">
        <v>152</v>
      </c>
      <c r="B47" s="173">
        <v>35</v>
      </c>
    </row>
    <row r="49" spans="1:9" ht="15" thickBot="1" x14ac:dyDescent="0.35">
      <c r="A49" t="s">
        <v>153</v>
      </c>
    </row>
    <row r="50" spans="1:9" x14ac:dyDescent="0.3">
      <c r="A50" s="174"/>
      <c r="B50" s="174" t="s">
        <v>157</v>
      </c>
      <c r="C50" s="174" t="s">
        <v>158</v>
      </c>
      <c r="D50" s="174" t="s">
        <v>159</v>
      </c>
      <c r="E50" s="174" t="s">
        <v>160</v>
      </c>
      <c r="F50" s="174" t="s">
        <v>161</v>
      </c>
    </row>
    <row r="51" spans="1:9" x14ac:dyDescent="0.3">
      <c r="A51" s="172" t="s">
        <v>154</v>
      </c>
      <c r="B51" s="172">
        <v>1</v>
      </c>
      <c r="C51" s="172">
        <v>0.25105459312075123</v>
      </c>
      <c r="D51" s="172">
        <v>0.25105459312075123</v>
      </c>
      <c r="E51" s="172">
        <v>49.787625175494853</v>
      </c>
      <c r="F51" s="172">
        <v>4.4769113287702776E-8</v>
      </c>
    </row>
    <row r="52" spans="1:9" x14ac:dyDescent="0.3">
      <c r="A52" s="172" t="s">
        <v>155</v>
      </c>
      <c r="B52" s="172">
        <v>33</v>
      </c>
      <c r="C52" s="172">
        <v>0.16640282688282382</v>
      </c>
      <c r="D52" s="172">
        <v>5.0425099055401157E-3</v>
      </c>
      <c r="E52" s="172"/>
      <c r="F52" s="172"/>
    </row>
    <row r="53" spans="1:9" ht="15" thickBot="1" x14ac:dyDescent="0.35">
      <c r="A53" s="173" t="s">
        <v>93</v>
      </c>
      <c r="B53" s="173">
        <v>34</v>
      </c>
      <c r="C53" s="173">
        <v>0.41745742000357505</v>
      </c>
      <c r="D53" s="173"/>
      <c r="E53" s="173"/>
      <c r="F53" s="173"/>
    </row>
    <row r="54" spans="1:9" ht="15" thickBot="1" x14ac:dyDescent="0.35"/>
    <row r="55" spans="1:9" x14ac:dyDescent="0.3">
      <c r="A55" s="174"/>
      <c r="B55" s="174" t="s">
        <v>162</v>
      </c>
      <c r="C55" s="174" t="s">
        <v>151</v>
      </c>
      <c r="D55" s="174" t="s">
        <v>163</v>
      </c>
      <c r="E55" s="174" t="s">
        <v>164</v>
      </c>
      <c r="F55" s="174" t="s">
        <v>165</v>
      </c>
      <c r="G55" s="174" t="s">
        <v>166</v>
      </c>
      <c r="H55" s="174" t="s">
        <v>167</v>
      </c>
      <c r="I55" s="174" t="s">
        <v>168</v>
      </c>
    </row>
    <row r="56" spans="1:9" x14ac:dyDescent="0.3">
      <c r="A56" s="172" t="s">
        <v>156</v>
      </c>
      <c r="B56" s="172">
        <v>1.8303915342300452E-2</v>
      </c>
      <c r="C56" s="172">
        <v>1.2115354792660349E-2</v>
      </c>
      <c r="D56" s="172">
        <v>1.5108030805164054</v>
      </c>
      <c r="E56" s="172">
        <v>0.14035598614185865</v>
      </c>
      <c r="F56" s="172">
        <v>-6.3449593173931992E-3</v>
      </c>
      <c r="G56" s="172">
        <v>4.2952790001994104E-2</v>
      </c>
      <c r="H56" s="172">
        <v>-6.3449593173931992E-3</v>
      </c>
      <c r="I56" s="172">
        <v>4.2952790001994104E-2</v>
      </c>
    </row>
    <row r="57" spans="1:9" ht="15" thickBot="1" x14ac:dyDescent="0.35">
      <c r="A57" s="173" t="s">
        <v>39</v>
      </c>
      <c r="B57" s="173">
        <v>1.3267400214328884</v>
      </c>
      <c r="C57" s="173">
        <v>0.18802912466632696</v>
      </c>
      <c r="D57" s="173">
        <v>7.056034663711257</v>
      </c>
      <c r="E57" s="173">
        <v>4.4769113287702862E-8</v>
      </c>
      <c r="F57" s="173">
        <v>0.94419189093323719</v>
      </c>
      <c r="G57" s="173">
        <v>1.7092881519325396</v>
      </c>
      <c r="H57" s="173">
        <v>0.94419189093323719</v>
      </c>
      <c r="I57" s="173">
        <v>1.7092881519325396</v>
      </c>
    </row>
    <row r="59" spans="1:9" s="11" customFormat="1" x14ac:dyDescent="0.3"/>
    <row r="60" spans="1:9" s="179" customFormat="1" x14ac:dyDescent="0.3">
      <c r="A60" s="178" t="s">
        <v>26</v>
      </c>
    </row>
    <row r="61" spans="1:9" x14ac:dyDescent="0.3">
      <c r="A61" t="s">
        <v>146</v>
      </c>
    </row>
    <row r="62" spans="1:9" ht="15" thickBot="1" x14ac:dyDescent="0.35"/>
    <row r="63" spans="1:9" x14ac:dyDescent="0.3">
      <c r="A63" s="175" t="s">
        <v>147</v>
      </c>
      <c r="B63" s="175"/>
    </row>
    <row r="64" spans="1:9" x14ac:dyDescent="0.3">
      <c r="A64" s="172" t="s">
        <v>148</v>
      </c>
      <c r="B64" s="172">
        <v>0.67050388175663234</v>
      </c>
    </row>
    <row r="65" spans="1:9" x14ac:dyDescent="0.3">
      <c r="A65" s="172" t="s">
        <v>149</v>
      </c>
      <c r="B65" s="172">
        <v>0.44957545545071192</v>
      </c>
    </row>
    <row r="66" spans="1:9" x14ac:dyDescent="0.3">
      <c r="A66" s="172" t="s">
        <v>150</v>
      </c>
      <c r="B66" s="172">
        <v>0.4328959237977032</v>
      </c>
    </row>
    <row r="67" spans="1:9" x14ac:dyDescent="0.3">
      <c r="A67" s="172" t="s">
        <v>151</v>
      </c>
      <c r="B67" s="172">
        <v>6.6338720107163865E-2</v>
      </c>
    </row>
    <row r="68" spans="1:9" ht="15" thickBot="1" x14ac:dyDescent="0.35">
      <c r="A68" s="173" t="s">
        <v>152</v>
      </c>
      <c r="B68" s="173">
        <v>35</v>
      </c>
    </row>
    <row r="70" spans="1:9" ht="15" thickBot="1" x14ac:dyDescent="0.35">
      <c r="A70" t="s">
        <v>153</v>
      </c>
    </row>
    <row r="71" spans="1:9" x14ac:dyDescent="0.3">
      <c r="A71" s="174"/>
      <c r="B71" s="174" t="s">
        <v>157</v>
      </c>
      <c r="C71" s="174" t="s">
        <v>158</v>
      </c>
      <c r="D71" s="174" t="s">
        <v>159</v>
      </c>
      <c r="E71" s="174" t="s">
        <v>160</v>
      </c>
      <c r="F71" s="174" t="s">
        <v>161</v>
      </c>
    </row>
    <row r="72" spans="1:9" x14ac:dyDescent="0.3">
      <c r="A72" s="172" t="s">
        <v>154</v>
      </c>
      <c r="B72" s="172">
        <v>1</v>
      </c>
      <c r="C72" s="172">
        <v>0.11861863378514043</v>
      </c>
      <c r="D72" s="172">
        <v>0.11861863378514043</v>
      </c>
      <c r="E72" s="172">
        <v>26.953721771295388</v>
      </c>
      <c r="F72" s="172">
        <v>1.0480891566189294E-5</v>
      </c>
    </row>
    <row r="73" spans="1:9" x14ac:dyDescent="0.3">
      <c r="A73" s="172" t="s">
        <v>155</v>
      </c>
      <c r="B73" s="172">
        <v>33</v>
      </c>
      <c r="C73" s="172">
        <v>0.14522725092006872</v>
      </c>
      <c r="D73" s="172">
        <v>4.4008257854566274E-3</v>
      </c>
      <c r="E73" s="172"/>
      <c r="F73" s="172"/>
    </row>
    <row r="74" spans="1:9" ht="15" thickBot="1" x14ac:dyDescent="0.35">
      <c r="A74" s="173" t="s">
        <v>93</v>
      </c>
      <c r="B74" s="173">
        <v>34</v>
      </c>
      <c r="C74" s="173">
        <v>0.26384588470520914</v>
      </c>
      <c r="D74" s="173"/>
      <c r="E74" s="173"/>
      <c r="F74" s="173"/>
    </row>
    <row r="75" spans="1:9" ht="15" thickBot="1" x14ac:dyDescent="0.35"/>
    <row r="76" spans="1:9" x14ac:dyDescent="0.3">
      <c r="A76" s="174"/>
      <c r="B76" s="174" t="s">
        <v>162</v>
      </c>
      <c r="C76" s="174" t="s">
        <v>151</v>
      </c>
      <c r="D76" s="174" t="s">
        <v>163</v>
      </c>
      <c r="E76" s="174" t="s">
        <v>164</v>
      </c>
      <c r="F76" s="174" t="s">
        <v>165</v>
      </c>
      <c r="G76" s="174" t="s">
        <v>166</v>
      </c>
      <c r="H76" s="174" t="s">
        <v>167</v>
      </c>
      <c r="I76" s="174" t="s">
        <v>168</v>
      </c>
    </row>
    <row r="77" spans="1:9" x14ac:dyDescent="0.3">
      <c r="A77" s="172" t="s">
        <v>156</v>
      </c>
      <c r="B77" s="172">
        <v>2.0480811964835813E-2</v>
      </c>
      <c r="C77" s="172">
        <v>1.1318264661044837E-2</v>
      </c>
      <c r="D77" s="172">
        <v>1.8095364067008082</v>
      </c>
      <c r="E77" s="172">
        <v>7.9484612673399804E-2</v>
      </c>
      <c r="F77" s="172">
        <v>-2.5463706286401738E-3</v>
      </c>
      <c r="G77" s="172">
        <v>4.3507994558311801E-2</v>
      </c>
      <c r="H77" s="172">
        <v>-2.5463706286401738E-3</v>
      </c>
      <c r="I77" s="172">
        <v>4.3507994558311801E-2</v>
      </c>
    </row>
    <row r="78" spans="1:9" ht="15" thickBot="1" x14ac:dyDescent="0.35">
      <c r="A78" s="173" t="s">
        <v>39</v>
      </c>
      <c r="B78" s="173">
        <v>0.91196506737692884</v>
      </c>
      <c r="C78" s="173">
        <v>0.1756583635707766</v>
      </c>
      <c r="D78" s="173">
        <v>5.1916973882628605</v>
      </c>
      <c r="E78" s="173">
        <v>1.0480891566189235E-5</v>
      </c>
      <c r="F78" s="173">
        <v>0.55458543956726603</v>
      </c>
      <c r="G78" s="173">
        <v>1.2693446951865917</v>
      </c>
      <c r="H78" s="173">
        <v>0.55458543956726603</v>
      </c>
      <c r="I78" s="173">
        <v>1.2693446951865917</v>
      </c>
    </row>
    <row r="80" spans="1:9" s="11" customFormat="1" x14ac:dyDescent="0.3"/>
    <row r="81" spans="1:6" s="179" customFormat="1" x14ac:dyDescent="0.3">
      <c r="A81" s="178" t="s">
        <v>36</v>
      </c>
    </row>
    <row r="82" spans="1:6" x14ac:dyDescent="0.3">
      <c r="A82" t="s">
        <v>146</v>
      </c>
    </row>
    <row r="83" spans="1:6" ht="15" thickBot="1" x14ac:dyDescent="0.35"/>
    <row r="84" spans="1:6" x14ac:dyDescent="0.3">
      <c r="A84" s="175" t="s">
        <v>147</v>
      </c>
      <c r="B84" s="175"/>
    </row>
    <row r="85" spans="1:6" x14ac:dyDescent="0.3">
      <c r="A85" s="172" t="s">
        <v>148</v>
      </c>
      <c r="B85" s="172">
        <v>0.69575293521246684</v>
      </c>
    </row>
    <row r="86" spans="1:6" x14ac:dyDescent="0.3">
      <c r="A86" s="172" t="s">
        <v>149</v>
      </c>
      <c r="B86" s="172">
        <v>0.48407214685676309</v>
      </c>
    </row>
    <row r="87" spans="1:6" x14ac:dyDescent="0.3">
      <c r="A87" s="172" t="s">
        <v>150</v>
      </c>
      <c r="B87" s="172">
        <v>0.46843796948878624</v>
      </c>
    </row>
    <row r="88" spans="1:6" x14ac:dyDescent="0.3">
      <c r="A88" s="172" t="s">
        <v>151</v>
      </c>
      <c r="B88" s="172">
        <v>6.2262459555827848E-2</v>
      </c>
    </row>
    <row r="89" spans="1:6" ht="15" thickBot="1" x14ac:dyDescent="0.35">
      <c r="A89" s="173" t="s">
        <v>152</v>
      </c>
      <c r="B89" s="173">
        <v>35</v>
      </c>
    </row>
    <row r="91" spans="1:6" ht="15" thickBot="1" x14ac:dyDescent="0.35">
      <c r="A91" t="s">
        <v>153</v>
      </c>
    </row>
    <row r="92" spans="1:6" x14ac:dyDescent="0.3">
      <c r="A92" s="174"/>
      <c r="B92" s="174" t="s">
        <v>157</v>
      </c>
      <c r="C92" s="174" t="s">
        <v>158</v>
      </c>
      <c r="D92" s="174" t="s">
        <v>159</v>
      </c>
      <c r="E92" s="174" t="s">
        <v>160</v>
      </c>
      <c r="F92" s="174" t="s">
        <v>161</v>
      </c>
    </row>
    <row r="93" spans="1:6" x14ac:dyDescent="0.3">
      <c r="A93" s="172" t="s">
        <v>154</v>
      </c>
      <c r="B93" s="172">
        <v>1</v>
      </c>
      <c r="C93" s="172">
        <v>0.12002939165835538</v>
      </c>
      <c r="D93" s="172">
        <v>0.12002939165835538</v>
      </c>
      <c r="E93" s="172">
        <v>30.962431566644298</v>
      </c>
      <c r="F93" s="172">
        <v>3.4855115323111447E-6</v>
      </c>
    </row>
    <row r="94" spans="1:6" x14ac:dyDescent="0.3">
      <c r="A94" s="172" t="s">
        <v>155</v>
      </c>
      <c r="B94" s="172">
        <v>33</v>
      </c>
      <c r="C94" s="172">
        <v>0.12792825770805624</v>
      </c>
      <c r="D94" s="172">
        <v>3.8766138699410984E-3</v>
      </c>
      <c r="E94" s="172"/>
      <c r="F94" s="172"/>
    </row>
    <row r="95" spans="1:6" ht="15" thickBot="1" x14ac:dyDescent="0.35">
      <c r="A95" s="173" t="s">
        <v>93</v>
      </c>
      <c r="B95" s="173">
        <v>34</v>
      </c>
      <c r="C95" s="173">
        <v>0.24795764936641163</v>
      </c>
      <c r="D95" s="173"/>
      <c r="E95" s="173"/>
      <c r="F95" s="173"/>
    </row>
    <row r="96" spans="1:6" ht="15" thickBot="1" x14ac:dyDescent="0.35"/>
    <row r="97" spans="1:9" x14ac:dyDescent="0.3">
      <c r="A97" s="174"/>
      <c r="B97" s="174" t="s">
        <v>162</v>
      </c>
      <c r="C97" s="174" t="s">
        <v>151</v>
      </c>
      <c r="D97" s="174" t="s">
        <v>163</v>
      </c>
      <c r="E97" s="174" t="s">
        <v>164</v>
      </c>
      <c r="F97" s="174" t="s">
        <v>165</v>
      </c>
      <c r="G97" s="174" t="s">
        <v>166</v>
      </c>
      <c r="H97" s="174" t="s">
        <v>167</v>
      </c>
      <c r="I97" s="174" t="s">
        <v>168</v>
      </c>
    </row>
    <row r="98" spans="1:9" x14ac:dyDescent="0.3">
      <c r="A98" s="172" t="s">
        <v>156</v>
      </c>
      <c r="B98" s="172">
        <v>7.3755164906902908E-3</v>
      </c>
      <c r="C98" s="172">
        <v>1.0622800599138471E-2</v>
      </c>
      <c r="D98" s="172">
        <v>0.69430998180352355</v>
      </c>
      <c r="E98" s="172">
        <v>0.49234722815682597</v>
      </c>
      <c r="F98" s="172">
        <v>-1.4236733830010942E-2</v>
      </c>
      <c r="G98" s="172">
        <v>2.8987766811391522E-2</v>
      </c>
      <c r="H98" s="172">
        <v>-1.4236733830010942E-2</v>
      </c>
      <c r="I98" s="172">
        <v>2.8987766811391522E-2</v>
      </c>
    </row>
    <row r="99" spans="1:9" ht="15" thickBot="1" x14ac:dyDescent="0.35">
      <c r="A99" s="173" t="s">
        <v>39</v>
      </c>
      <c r="B99" s="173">
        <v>0.91737214001035527</v>
      </c>
      <c r="C99" s="173">
        <v>0.16486482916463913</v>
      </c>
      <c r="D99" s="173">
        <v>5.5643895951527602</v>
      </c>
      <c r="E99" s="173">
        <v>3.4855115323111447E-6</v>
      </c>
      <c r="F99" s="173">
        <v>0.58195212306352495</v>
      </c>
      <c r="G99" s="173">
        <v>1.2527921569571856</v>
      </c>
      <c r="H99" s="173">
        <v>0.58195212306352495</v>
      </c>
      <c r="I99" s="173">
        <v>1.2527921569571856</v>
      </c>
    </row>
    <row r="101" spans="1:9" s="11" customFormat="1" x14ac:dyDescent="0.3"/>
    <row r="102" spans="1:9" s="179" customFormat="1" x14ac:dyDescent="0.3">
      <c r="A102" s="180" t="s">
        <v>30</v>
      </c>
    </row>
    <row r="103" spans="1:9" x14ac:dyDescent="0.3">
      <c r="A103" t="s">
        <v>146</v>
      </c>
    </row>
    <row r="104" spans="1:9" ht="15" thickBot="1" x14ac:dyDescent="0.35"/>
    <row r="105" spans="1:9" x14ac:dyDescent="0.3">
      <c r="A105" s="175" t="s">
        <v>147</v>
      </c>
      <c r="B105" s="175"/>
    </row>
    <row r="106" spans="1:9" x14ac:dyDescent="0.3">
      <c r="A106" s="172" t="s">
        <v>148</v>
      </c>
      <c r="B106" s="172">
        <v>0.86083428413391505</v>
      </c>
    </row>
    <row r="107" spans="1:9" x14ac:dyDescent="0.3">
      <c r="A107" s="172" t="s">
        <v>149</v>
      </c>
      <c r="B107" s="172">
        <v>0.74103566474034999</v>
      </c>
    </row>
    <row r="108" spans="1:9" x14ac:dyDescent="0.3">
      <c r="A108" s="172" t="s">
        <v>150</v>
      </c>
      <c r="B108" s="172">
        <v>0.73318826064157272</v>
      </c>
    </row>
    <row r="109" spans="1:9" x14ac:dyDescent="0.3">
      <c r="A109" s="172" t="s">
        <v>151</v>
      </c>
      <c r="B109" s="172">
        <v>4.0615633741375098E-2</v>
      </c>
    </row>
    <row r="110" spans="1:9" ht="15" thickBot="1" x14ac:dyDescent="0.35">
      <c r="A110" s="173" t="s">
        <v>152</v>
      </c>
      <c r="B110" s="173">
        <v>35</v>
      </c>
    </row>
    <row r="112" spans="1:9" ht="15" thickBot="1" x14ac:dyDescent="0.35">
      <c r="A112" t="s">
        <v>153</v>
      </c>
    </row>
    <row r="113" spans="1:9" x14ac:dyDescent="0.3">
      <c r="A113" s="174"/>
      <c r="B113" s="174" t="s">
        <v>157</v>
      </c>
      <c r="C113" s="174" t="s">
        <v>158</v>
      </c>
      <c r="D113" s="174" t="s">
        <v>159</v>
      </c>
      <c r="E113" s="174" t="s">
        <v>160</v>
      </c>
      <c r="F113" s="174" t="s">
        <v>161</v>
      </c>
    </row>
    <row r="114" spans="1:9" x14ac:dyDescent="0.3">
      <c r="A114" s="172" t="s">
        <v>154</v>
      </c>
      <c r="B114" s="172">
        <v>1</v>
      </c>
      <c r="C114" s="172">
        <v>0.1557756461946147</v>
      </c>
      <c r="D114" s="172">
        <v>0.1557756461946147</v>
      </c>
      <c r="E114" s="172">
        <v>94.430674833708736</v>
      </c>
      <c r="F114" s="172">
        <v>3.3013683727447327E-11</v>
      </c>
    </row>
    <row r="115" spans="1:9" x14ac:dyDescent="0.3">
      <c r="A115" s="172" t="s">
        <v>155</v>
      </c>
      <c r="B115" s="172">
        <v>33</v>
      </c>
      <c r="C115" s="172">
        <v>5.4437780239046399E-2</v>
      </c>
      <c r="D115" s="172">
        <v>1.6496297042135272E-3</v>
      </c>
      <c r="E115" s="172"/>
      <c r="F115" s="172"/>
    </row>
    <row r="116" spans="1:9" ht="15" thickBot="1" x14ac:dyDescent="0.35">
      <c r="A116" s="173" t="s">
        <v>93</v>
      </c>
      <c r="B116" s="173">
        <v>34</v>
      </c>
      <c r="C116" s="173">
        <v>0.21021342643366109</v>
      </c>
      <c r="D116" s="173"/>
      <c r="E116" s="173"/>
      <c r="F116" s="173"/>
    </row>
    <row r="117" spans="1:9" ht="15" thickBot="1" x14ac:dyDescent="0.35"/>
    <row r="118" spans="1:9" x14ac:dyDescent="0.3">
      <c r="A118" s="174"/>
      <c r="B118" s="174" t="s">
        <v>162</v>
      </c>
      <c r="C118" s="174" t="s">
        <v>151</v>
      </c>
      <c r="D118" s="174" t="s">
        <v>163</v>
      </c>
      <c r="E118" s="174" t="s">
        <v>164</v>
      </c>
      <c r="F118" s="174" t="s">
        <v>165</v>
      </c>
      <c r="G118" s="174" t="s">
        <v>166</v>
      </c>
      <c r="H118" s="174" t="s">
        <v>167</v>
      </c>
      <c r="I118" s="174" t="s">
        <v>168</v>
      </c>
    </row>
    <row r="119" spans="1:9" x14ac:dyDescent="0.3">
      <c r="A119" s="172" t="s">
        <v>156</v>
      </c>
      <c r="B119" s="172">
        <v>1.8777663386198001E-3</v>
      </c>
      <c r="C119" s="172">
        <v>6.9295652873366722E-3</v>
      </c>
      <c r="D119" s="172">
        <v>0.27097895189057464</v>
      </c>
      <c r="E119" s="172">
        <v>0.78809505404462998</v>
      </c>
      <c r="F119" s="172">
        <v>-1.2220540243140588E-2</v>
      </c>
      <c r="G119" s="172">
        <v>1.597607292038019E-2</v>
      </c>
      <c r="H119" s="172">
        <v>-1.2220540243140588E-2</v>
      </c>
      <c r="I119" s="172">
        <v>1.597607292038019E-2</v>
      </c>
    </row>
    <row r="120" spans="1:9" ht="15" thickBot="1" x14ac:dyDescent="0.35">
      <c r="A120" s="173" t="s">
        <v>39</v>
      </c>
      <c r="B120" s="173">
        <v>1.045084784897327</v>
      </c>
      <c r="C120" s="173">
        <v>0.1075461773587869</v>
      </c>
      <c r="D120" s="173">
        <v>9.7175446916239459</v>
      </c>
      <c r="E120" s="173">
        <v>3.3013683727447327E-11</v>
      </c>
      <c r="F120" s="173">
        <v>0.82628044187867533</v>
      </c>
      <c r="G120" s="173">
        <v>1.2638891279159787</v>
      </c>
      <c r="H120" s="173">
        <v>0.82628044187867533</v>
      </c>
      <c r="I120" s="173">
        <v>1.2638891279159787</v>
      </c>
    </row>
    <row r="122" spans="1:9" s="11" customFormat="1" x14ac:dyDescent="0.3"/>
    <row r="123" spans="1:9" s="179" customFormat="1" x14ac:dyDescent="0.3">
      <c r="A123" s="180" t="s">
        <v>28</v>
      </c>
    </row>
    <row r="124" spans="1:9" x14ac:dyDescent="0.3">
      <c r="A124" t="s">
        <v>146</v>
      </c>
    </row>
    <row r="125" spans="1:9" ht="15" thickBot="1" x14ac:dyDescent="0.35"/>
    <row r="126" spans="1:9" x14ac:dyDescent="0.3">
      <c r="A126" s="175" t="s">
        <v>147</v>
      </c>
      <c r="B126" s="175"/>
    </row>
    <row r="127" spans="1:9" x14ac:dyDescent="0.3">
      <c r="A127" s="172" t="s">
        <v>148</v>
      </c>
      <c r="B127" s="172">
        <v>0.88577267815296956</v>
      </c>
    </row>
    <row r="128" spans="1:9" x14ac:dyDescent="0.3">
      <c r="A128" s="172" t="s">
        <v>149</v>
      </c>
      <c r="B128" s="172">
        <v>0.78459323736228415</v>
      </c>
    </row>
    <row r="129" spans="1:9" x14ac:dyDescent="0.3">
      <c r="A129" s="172" t="s">
        <v>150</v>
      </c>
      <c r="B129" s="172">
        <v>0.77806575970659575</v>
      </c>
    </row>
    <row r="130" spans="1:9" x14ac:dyDescent="0.3">
      <c r="A130" s="172" t="s">
        <v>151</v>
      </c>
      <c r="B130" s="172">
        <v>4.2610735205469617E-2</v>
      </c>
    </row>
    <row r="131" spans="1:9" ht="15" thickBot="1" x14ac:dyDescent="0.35">
      <c r="A131" s="173" t="s">
        <v>152</v>
      </c>
      <c r="B131" s="173">
        <v>35</v>
      </c>
    </row>
    <row r="133" spans="1:9" ht="15" thickBot="1" x14ac:dyDescent="0.35">
      <c r="A133" t="s">
        <v>153</v>
      </c>
    </row>
    <row r="134" spans="1:9" x14ac:dyDescent="0.3">
      <c r="A134" s="174"/>
      <c r="B134" s="174" t="s">
        <v>157</v>
      </c>
      <c r="C134" s="174" t="s">
        <v>158</v>
      </c>
      <c r="D134" s="174" t="s">
        <v>159</v>
      </c>
      <c r="E134" s="174" t="s">
        <v>160</v>
      </c>
      <c r="F134" s="174" t="s">
        <v>161</v>
      </c>
    </row>
    <row r="135" spans="1:9" x14ac:dyDescent="0.3">
      <c r="A135" s="172" t="s">
        <v>154</v>
      </c>
      <c r="B135" s="172">
        <v>1</v>
      </c>
      <c r="C135" s="172">
        <v>0.21824144163639472</v>
      </c>
      <c r="D135" s="172">
        <v>0.21824144163639472</v>
      </c>
      <c r="E135" s="172">
        <v>120.19853284040757</v>
      </c>
      <c r="F135" s="172">
        <v>1.5399405622232579E-12</v>
      </c>
    </row>
    <row r="136" spans="1:9" x14ac:dyDescent="0.3">
      <c r="A136" s="172" t="s">
        <v>155</v>
      </c>
      <c r="B136" s="172">
        <v>33</v>
      </c>
      <c r="C136" s="172">
        <v>5.9917266906771384E-2</v>
      </c>
      <c r="D136" s="172">
        <v>1.815674754750648E-3</v>
      </c>
      <c r="E136" s="172"/>
      <c r="F136" s="172"/>
    </row>
    <row r="137" spans="1:9" ht="15" thickBot="1" x14ac:dyDescent="0.35">
      <c r="A137" s="173" t="s">
        <v>93</v>
      </c>
      <c r="B137" s="173">
        <v>34</v>
      </c>
      <c r="C137" s="173">
        <v>0.2781587085431661</v>
      </c>
      <c r="D137" s="173"/>
      <c r="E137" s="173"/>
      <c r="F137" s="173"/>
    </row>
    <row r="138" spans="1:9" ht="15" thickBot="1" x14ac:dyDescent="0.35"/>
    <row r="139" spans="1:9" x14ac:dyDescent="0.3">
      <c r="A139" s="174"/>
      <c r="B139" s="174" t="s">
        <v>162</v>
      </c>
      <c r="C139" s="174" t="s">
        <v>151</v>
      </c>
      <c r="D139" s="174" t="s">
        <v>163</v>
      </c>
      <c r="E139" s="174" t="s">
        <v>164</v>
      </c>
      <c r="F139" s="174" t="s">
        <v>165</v>
      </c>
      <c r="G139" s="174" t="s">
        <v>166</v>
      </c>
      <c r="H139" s="174" t="s">
        <v>167</v>
      </c>
      <c r="I139" s="174" t="s">
        <v>168</v>
      </c>
    </row>
    <row r="140" spans="1:9" x14ac:dyDescent="0.3">
      <c r="A140" s="172" t="s">
        <v>156</v>
      </c>
      <c r="B140" s="172">
        <v>-7.8686961109825579E-3</v>
      </c>
      <c r="C140" s="172">
        <v>7.2699560328889261E-3</v>
      </c>
      <c r="D140" s="172">
        <v>-1.0823581429357978</v>
      </c>
      <c r="E140" s="172">
        <v>0.28693924355340356</v>
      </c>
      <c r="F140" s="172">
        <v>-2.2659532871679194E-2</v>
      </c>
      <c r="G140" s="172">
        <v>6.9221406497140779E-3</v>
      </c>
      <c r="H140" s="172">
        <v>-2.2659532871679194E-2</v>
      </c>
      <c r="I140" s="172">
        <v>6.9221406497140779E-3</v>
      </c>
    </row>
    <row r="141" spans="1:9" ht="15" thickBot="1" x14ac:dyDescent="0.35">
      <c r="A141" s="173" t="s">
        <v>39</v>
      </c>
      <c r="B141" s="173">
        <v>1.2370018671728475</v>
      </c>
      <c r="C141" s="173">
        <v>0.11282900852849255</v>
      </c>
      <c r="D141" s="173">
        <v>10.963509148097044</v>
      </c>
      <c r="E141" s="173">
        <v>1.5399405622232527E-12</v>
      </c>
      <c r="F141" s="173">
        <v>1.0074495233255873</v>
      </c>
      <c r="G141" s="173">
        <v>1.4665542110201077</v>
      </c>
      <c r="H141" s="173">
        <v>1.0074495233255873</v>
      </c>
      <c r="I141" s="173">
        <v>1.4665542110201077</v>
      </c>
    </row>
    <row r="143" spans="1:9" s="11" customFormat="1" x14ac:dyDescent="0.3"/>
    <row r="144" spans="1:9" s="179" customFormat="1" x14ac:dyDescent="0.3">
      <c r="A144" s="180" t="s">
        <v>22</v>
      </c>
    </row>
    <row r="145" spans="1:9" x14ac:dyDescent="0.3">
      <c r="A145" t="s">
        <v>146</v>
      </c>
    </row>
    <row r="146" spans="1:9" ht="15" thickBot="1" x14ac:dyDescent="0.35"/>
    <row r="147" spans="1:9" x14ac:dyDescent="0.3">
      <c r="A147" s="175" t="s">
        <v>147</v>
      </c>
      <c r="B147" s="175"/>
    </row>
    <row r="148" spans="1:9" x14ac:dyDescent="0.3">
      <c r="A148" s="172" t="s">
        <v>148</v>
      </c>
      <c r="B148" s="172">
        <v>0.92156543542007963</v>
      </c>
    </row>
    <row r="149" spans="1:9" x14ac:dyDescent="0.3">
      <c r="A149" s="172" t="s">
        <v>149</v>
      </c>
      <c r="B149" s="172">
        <v>0.84928285176100105</v>
      </c>
    </row>
    <row r="150" spans="1:9" x14ac:dyDescent="0.3">
      <c r="A150" s="172" t="s">
        <v>150</v>
      </c>
      <c r="B150" s="172">
        <v>0.8447156654507284</v>
      </c>
    </row>
    <row r="151" spans="1:9" x14ac:dyDescent="0.3">
      <c r="A151" s="172" t="s">
        <v>151</v>
      </c>
      <c r="B151" s="172">
        <v>4.1371945421679768E-2</v>
      </c>
    </row>
    <row r="152" spans="1:9" ht="15" thickBot="1" x14ac:dyDescent="0.35">
      <c r="A152" s="173" t="s">
        <v>152</v>
      </c>
      <c r="B152" s="173">
        <v>35</v>
      </c>
    </row>
    <row r="154" spans="1:9" ht="15" thickBot="1" x14ac:dyDescent="0.35">
      <c r="A154" t="s">
        <v>153</v>
      </c>
    </row>
    <row r="155" spans="1:9" x14ac:dyDescent="0.3">
      <c r="A155" s="174"/>
      <c r="B155" s="174" t="s">
        <v>157</v>
      </c>
      <c r="C155" s="174" t="s">
        <v>158</v>
      </c>
      <c r="D155" s="174" t="s">
        <v>159</v>
      </c>
      <c r="E155" s="174" t="s">
        <v>160</v>
      </c>
      <c r="F155" s="174" t="s">
        <v>161</v>
      </c>
    </row>
    <row r="156" spans="1:9" x14ac:dyDescent="0.3">
      <c r="A156" s="172" t="s">
        <v>154</v>
      </c>
      <c r="B156" s="172">
        <v>1</v>
      </c>
      <c r="C156" s="172">
        <v>0.31828451719296419</v>
      </c>
      <c r="D156" s="172">
        <v>0.31828451719296419</v>
      </c>
      <c r="E156" s="172">
        <v>185.95318738164036</v>
      </c>
      <c r="F156" s="172">
        <v>4.0961403119229276E-15</v>
      </c>
    </row>
    <row r="157" spans="1:9" x14ac:dyDescent="0.3">
      <c r="A157" s="172" t="s">
        <v>155</v>
      </c>
      <c r="B157" s="172">
        <v>33</v>
      </c>
      <c r="C157" s="172">
        <v>5.6484049643156828E-2</v>
      </c>
      <c r="D157" s="172">
        <v>1.7116378679744493E-3</v>
      </c>
      <c r="E157" s="172"/>
      <c r="F157" s="172"/>
    </row>
    <row r="158" spans="1:9" ht="15" thickBot="1" x14ac:dyDescent="0.35">
      <c r="A158" s="173" t="s">
        <v>93</v>
      </c>
      <c r="B158" s="173">
        <v>34</v>
      </c>
      <c r="C158" s="173">
        <v>0.37476856683612103</v>
      </c>
      <c r="D158" s="173"/>
      <c r="E158" s="173"/>
      <c r="F158" s="173"/>
    </row>
    <row r="159" spans="1:9" ht="15" thickBot="1" x14ac:dyDescent="0.35"/>
    <row r="160" spans="1:9" x14ac:dyDescent="0.3">
      <c r="A160" s="174"/>
      <c r="B160" s="174" t="s">
        <v>162</v>
      </c>
      <c r="C160" s="174" t="s">
        <v>151</v>
      </c>
      <c r="D160" s="174" t="s">
        <v>163</v>
      </c>
      <c r="E160" s="174" t="s">
        <v>164</v>
      </c>
      <c r="F160" s="174" t="s">
        <v>165</v>
      </c>
      <c r="G160" s="174" t="s">
        <v>166</v>
      </c>
      <c r="H160" s="174" t="s">
        <v>167</v>
      </c>
      <c r="I160" s="174" t="s">
        <v>168</v>
      </c>
    </row>
    <row r="161" spans="1:9" x14ac:dyDescent="0.3">
      <c r="A161" s="172" t="s">
        <v>156</v>
      </c>
      <c r="B161" s="172">
        <v>-1.4259380107079056E-2</v>
      </c>
      <c r="C161" s="172">
        <v>7.058602081385452E-3</v>
      </c>
      <c r="D161" s="172">
        <v>-2.0201422240082199</v>
      </c>
      <c r="E161" s="172">
        <v>5.1547350745050236E-2</v>
      </c>
      <c r="F161" s="172">
        <v>-2.8620214020265509E-2</v>
      </c>
      <c r="G161" s="172">
        <v>1.0145380610739572E-4</v>
      </c>
      <c r="H161" s="172">
        <v>-2.8620214020265509E-2</v>
      </c>
      <c r="I161" s="172">
        <v>1.0145380610739572E-4</v>
      </c>
    </row>
    <row r="162" spans="1:9" ht="15" thickBot="1" x14ac:dyDescent="0.35">
      <c r="A162" s="173" t="s">
        <v>39</v>
      </c>
      <c r="B162" s="173">
        <v>1.4938586315750224</v>
      </c>
      <c r="C162" s="173">
        <v>0.1095488158163449</v>
      </c>
      <c r="D162" s="173">
        <v>13.63646535512925</v>
      </c>
      <c r="E162" s="173">
        <v>4.0961403119229418E-15</v>
      </c>
      <c r="F162" s="173">
        <v>1.2709798899792086</v>
      </c>
      <c r="G162" s="173">
        <v>1.7167373731708362</v>
      </c>
      <c r="H162" s="173">
        <v>1.2709798899792086</v>
      </c>
      <c r="I162" s="173">
        <v>1.7167373731708362</v>
      </c>
    </row>
  </sheetData>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档" ma:contentTypeID="0x010100B9D88CB272339440913D7EF12DE0498F" ma:contentTypeVersion="2" ma:contentTypeDescription="新建文档。" ma:contentTypeScope="" ma:versionID="323ca13475a56333f94bbf273e1845b3">
  <xsd:schema xmlns:xsd="http://www.w3.org/2001/XMLSchema" xmlns:xs="http://www.w3.org/2001/XMLSchema" xmlns:p="http://schemas.microsoft.com/office/2006/metadata/properties" xmlns:ns2="55470ab8-9f6b-4b4d-882b-ec3568a401a8" targetNamespace="http://schemas.microsoft.com/office/2006/metadata/properties" ma:root="true" ma:fieldsID="6427e830a175028c24ca69a1b9281f99" ns2:_="">
    <xsd:import namespace="55470ab8-9f6b-4b4d-882b-ec3568a401a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470ab8-9f6b-4b4d-882b-ec3568a401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1D2FE54-80E0-40EE-88A6-0E2AEA050F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470ab8-9f6b-4b4d-882b-ec3568a401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D51955-9620-4D81-841B-239E70A5A2CC}">
  <ds:schemaRefs>
    <ds:schemaRef ds:uri="http://schemas.microsoft.com/sharepoint/v3/contenttype/forms"/>
  </ds:schemaRefs>
</ds:datastoreItem>
</file>

<file path=customXml/itemProps3.xml><?xml version="1.0" encoding="utf-8"?>
<ds:datastoreItem xmlns:ds="http://schemas.openxmlformats.org/officeDocument/2006/customXml" ds:itemID="{711ED1A0-1C59-4FE2-AEEF-B5D6560C68D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Team</vt:lpstr>
      <vt:lpstr>Raw Data</vt:lpstr>
      <vt:lpstr>Monthly Returns</vt:lpstr>
      <vt:lpstr>15-Mar-23</vt:lpstr>
      <vt:lpstr>29-Mar-23</vt:lpstr>
      <vt:lpstr>05-Apr-23</vt:lpstr>
      <vt:lpstr>Covariance</vt:lpstr>
      <vt:lpstr>Short-sell-not-allowed</vt:lpstr>
      <vt:lpstr>Short-sell-allowed</vt:lpstr>
      <vt:lpstr>Single-index-model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Budiman Budiman</dc:creator>
  <cp:keywords/>
  <dc:description/>
  <cp:lastModifiedBy>Budiman Budiman</cp:lastModifiedBy>
  <cp:revision/>
  <dcterms:created xsi:type="dcterms:W3CDTF">2023-03-08T17:39:32Z</dcterms:created>
  <dcterms:modified xsi:type="dcterms:W3CDTF">2023-05-12T12:41:11Z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0x010100B9D88CB272339440913D7EF12DE0498F</vt:lpwstr>
  </property>
</Properties>
</file>