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55" firstSheet="0" activeTab="0"/>
  </bookViews>
  <sheets>
    <sheet name="Лист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<sst xmlns="http://schemas.openxmlformats.org/spreadsheetml/2006/main" count="44" uniqueCount="33">
  <si>
    <t>Плановая СГ стоимость</t>
  </si>
  <si>
    <t>Фактическая СГ стоимость</t>
  </si>
  <si>
    <t>Элементы производственных запасов (тыс. рублей)</t>
  </si>
  <si>
    <t>Отклонение</t>
  </si>
  <si>
    <t>Основные материалы</t>
  </si>
  <si>
    <t>Покупные полуфабрикаты</t>
  </si>
  <si>
    <t>Вспомогательные материалы</t>
  </si>
  <si>
    <t>Топливо</t>
  </si>
  <si>
    <t>Тара</t>
  </si>
  <si>
    <t>Запасные части </t>
  </si>
  <si>
    <t>Инструменты МБП</t>
  </si>
  <si>
    <t>Итого:</t>
  </si>
  <si>
    <t>Итого по основным материалам и полуфабр.</t>
  </si>
  <si>
    <t>ОС_нзп_план</t>
  </si>
  <si>
    <t>норма незавершенного производства</t>
  </si>
  <si>
    <t>ОС_нгп_план</t>
  </si>
  <si>
    <t>норма готовой продукции</t>
  </si>
  <si>
    <t>Технико-экономичесие показатели (тыс. рублей)</t>
  </si>
  <si>
    <t>РП</t>
  </si>
  <si>
    <t>ОС_нзп</t>
  </si>
  <si>
    <t>Фактическое состояние элементов производственных запасов</t>
  </si>
  <si>
    <t>Производственный запас</t>
  </si>
  <si>
    <t>Количество ненулевых отклонений</t>
  </si>
  <si>
    <t>Фактические среднегодовые запасы</t>
  </si>
  <si>
    <t>План</t>
  </si>
  <si>
    <t>Отчёт</t>
  </si>
  <si>
    <t>У^пзо_м (основные вспомогательные матералы и покупные полуфабрикаты)</t>
  </si>
  <si>
    <t>У^осо_пз (производственные запасы)</t>
  </si>
  <si>
    <t>У^осо_нзп (незавершенное производство и полуфабрикаты)</t>
  </si>
  <si>
    <t>У^осо_гп (готовая продукция на складе)</t>
  </si>
  <si>
    <t>Нормируемые ОС</t>
  </si>
  <si>
    <t>Коэффициент оборачиваемости</t>
  </si>
  <si>
    <t>Длительность оборота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</si>
</sst>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34" activeCellId="0" sqref="M34"/>
    </sheetView>
  </sheetViews>
  <sheetFormatPr defaultRowHeight="15"/>
  <cols>
    <col collapsed="false" hidden="false" max="1" min="1" style="0" width="27"/>
    <col collapsed="false" hidden="false" max="1025" min="2" style="0" width="8.53441295546559"/>
  </cols>
  <sheetData>
    <row r="1" customFormat="false" ht="15" hidden="false" customHeight="false" outlineLevel="0" collapsed="false">
      <c r="A1" s="1" t="s">
        <v>0</v>
      </c>
      <c r="G1" s="1" t="s">
        <v>1</v>
      </c>
    </row>
    <row r="2" customFormat="false" ht="15" hidden="false" customHeight="false" outlineLevel="0" collapsed="false">
      <c r="A2" s="1" t="s">
        <v>2</v>
      </c>
      <c r="G2" s="1" t="s">
        <v>2</v>
      </c>
      <c r="M2" s="1" t="s">
        <v>3</v>
      </c>
    </row>
    <row r="3" customFormat="false" ht="15" hidden="false" customHeight="false" outlineLevel="0" collapsed="false">
      <c r="A3" s="0" t="s">
        <v>4</v>
      </c>
      <c r="D3" s="0" t="n">
        <v>94</v>
      </c>
      <c r="G3" s="0" t="n">
        <f aca="false">D3*(D23/F23/100+1)</f>
        <v>107.63</v>
      </c>
      <c r="M3" s="0" t="n">
        <f aca="false">G3-D3</f>
        <v>13.63</v>
      </c>
    </row>
    <row r="4" customFormat="false" ht="15" hidden="false" customHeight="false" outlineLevel="0" collapsed="false">
      <c r="A4" s="0" t="s">
        <v>5</v>
      </c>
      <c r="D4" s="0" t="n">
        <v>389</v>
      </c>
      <c r="G4" s="0" t="n">
        <f aca="false">D4*(D24/F24/100+1)</f>
        <v>420.827272727273</v>
      </c>
      <c r="M4" s="0" t="n">
        <f aca="false">G4-D4</f>
        <v>31.8272727272727</v>
      </c>
    </row>
    <row r="5" customFormat="false" ht="15" hidden="false" customHeight="false" outlineLevel="0" collapsed="false">
      <c r="A5" s="0" t="s">
        <v>6</v>
      </c>
      <c r="D5" s="0" t="n">
        <v>3.2</v>
      </c>
      <c r="G5" s="0" t="n">
        <f aca="false">D5*(D25/F25/100+1)</f>
        <v>3.84</v>
      </c>
      <c r="M5" s="0" t="n">
        <f aca="false">G5-D5</f>
        <v>0.64</v>
      </c>
    </row>
    <row r="6" customFormat="false" ht="15" hidden="false" customHeight="false" outlineLevel="0" collapsed="false">
      <c r="A6" s="0" t="s">
        <v>7</v>
      </c>
      <c r="D6" s="0" t="n">
        <v>1.5</v>
      </c>
      <c r="G6" s="0" t="n">
        <f aca="false">D6*(D26/F26/100+1)</f>
        <v>1.86136363636364</v>
      </c>
      <c r="M6" s="0" t="n">
        <f aca="false">G6-D6</f>
        <v>0.361363636363636</v>
      </c>
    </row>
    <row r="7" customFormat="false" ht="15" hidden="false" customHeight="false" outlineLevel="0" collapsed="false">
      <c r="A7" s="0" t="s">
        <v>8</v>
      </c>
      <c r="D7" s="0" t="n">
        <v>2.5</v>
      </c>
      <c r="G7" s="0" t="n">
        <f aca="false">D7*(D27/F27/100+1)</f>
        <v>3.03125</v>
      </c>
      <c r="M7" s="0" t="n">
        <f aca="false">G7-D7</f>
        <v>0.53125</v>
      </c>
    </row>
    <row r="8" customFormat="false" ht="15" hidden="false" customHeight="false" outlineLevel="0" collapsed="false">
      <c r="A8" s="0" t="s">
        <v>9</v>
      </c>
      <c r="D8" s="0" t="n">
        <v>3</v>
      </c>
      <c r="G8" s="0" t="n">
        <f aca="false">D8*(D28/F28/100+1)</f>
        <v>3.15</v>
      </c>
      <c r="M8" s="0" t="n">
        <f aca="false">G8-D8</f>
        <v>0.15</v>
      </c>
    </row>
    <row r="9" customFormat="false" ht="15" hidden="false" customHeight="false" outlineLevel="0" collapsed="false">
      <c r="A9" s="0" t="s">
        <v>10</v>
      </c>
      <c r="D9" s="0" t="n">
        <v>96</v>
      </c>
      <c r="G9" s="0" t="n">
        <f aca="false">D9*(D29/F29/100+1)</f>
        <v>104.4</v>
      </c>
      <c r="M9" s="0" t="n">
        <f aca="false">G9-D9</f>
        <v>8.39999999999999</v>
      </c>
    </row>
    <row r="10" customFormat="false" ht="15" hidden="false" customHeight="false" outlineLevel="0" collapsed="false">
      <c r="A10" s="2" t="s">
        <v>11</v>
      </c>
      <c r="D10" s="2" t="n">
        <f aca="false">SUM(D3:D9)</f>
        <v>589.2</v>
      </c>
      <c r="G10" s="2" t="n">
        <f aca="false">SUM(G3:G9)</f>
        <v>644.739886363636</v>
      </c>
      <c r="M10" s="2" t="n">
        <f aca="false">G10-D10</f>
        <v>55.5398863636364</v>
      </c>
    </row>
    <row r="11" customFormat="false" ht="31.5" hidden="false" customHeight="true" outlineLevel="0" collapsed="false">
      <c r="A11" s="3" t="s">
        <v>12</v>
      </c>
      <c r="D11" s="1" t="n">
        <f aca="false">SUM(D3:D4)</f>
        <v>483</v>
      </c>
      <c r="G11" s="1" t="n">
        <f aca="false">SUM(G3:G4)</f>
        <v>528.457272727273</v>
      </c>
      <c r="M11" s="0" t="n">
        <f aca="false">G11-D11</f>
        <v>45.4572727272728</v>
      </c>
    </row>
    <row r="13" customFormat="false" ht="15" hidden="false" customHeight="false" outlineLevel="0" collapsed="false">
      <c r="A13" s="0" t="s">
        <v>13</v>
      </c>
      <c r="D13" s="0" t="n">
        <v>315.6</v>
      </c>
      <c r="F13" s="0" t="s">
        <v>14</v>
      </c>
    </row>
    <row r="14" customFormat="false" ht="15" hidden="false" customHeight="false" outlineLevel="0" collapsed="false">
      <c r="A14" s="0" t="s">
        <v>15</v>
      </c>
      <c r="D14" s="0" t="n">
        <v>88.2</v>
      </c>
      <c r="F14" s="0" t="s">
        <v>16</v>
      </c>
    </row>
    <row r="15" customFormat="false" ht="15" hidden="false" customHeight="false" outlineLevel="0" collapsed="false">
      <c r="A15" s="2" t="s">
        <v>11</v>
      </c>
      <c r="D15" s="2" t="n">
        <f aca="false">SUM(D13:D14)+SUM(D10)</f>
        <v>993</v>
      </c>
      <c r="G15" s="2" t="n">
        <f aca="false">G10+G19+D19</f>
        <v>1050.73988636364</v>
      </c>
      <c r="M15" s="2" t="n">
        <f aca="false">G15-D15</f>
        <v>57.7398863636363</v>
      </c>
    </row>
    <row r="17" customFormat="false" ht="15" hidden="false" customHeight="false" outlineLevel="0" collapsed="false">
      <c r="A17" s="1" t="s">
        <v>17</v>
      </c>
    </row>
    <row r="18" customFormat="false" ht="15" hidden="false" customHeight="false" outlineLevel="0" collapsed="false">
      <c r="A18" s="0" t="s">
        <v>18</v>
      </c>
      <c r="D18" s="0" t="n">
        <v>3186</v>
      </c>
      <c r="G18" s="0" t="n">
        <v>3192</v>
      </c>
    </row>
    <row r="19" customFormat="false" ht="15" hidden="false" customHeight="false" outlineLevel="0" collapsed="false">
      <c r="A19" s="0" t="s">
        <v>19</v>
      </c>
      <c r="D19" s="0" t="n">
        <v>316</v>
      </c>
      <c r="G19" s="0" t="n">
        <v>90</v>
      </c>
    </row>
    <row r="21" customFormat="false" ht="15" hidden="false" customHeight="false" outlineLevel="0" collapsed="false">
      <c r="A21" s="1" t="s">
        <v>20</v>
      </c>
    </row>
    <row r="22" customFormat="false" ht="15" hidden="false" customHeight="false" outlineLevel="0" collapsed="false">
      <c r="A22" s="0" t="s">
        <v>21</v>
      </c>
      <c r="D22" s="0" t="s">
        <v>3</v>
      </c>
      <c r="F22" s="0" t="s">
        <v>22</v>
      </c>
    </row>
    <row r="23" customFormat="false" ht="15" hidden="false" customHeight="false" outlineLevel="0" collapsed="false">
      <c r="A23" s="0" t="s">
        <v>4</v>
      </c>
      <c r="D23" s="0" t="n">
        <v>145</v>
      </c>
      <c r="F23" s="0" t="n">
        <v>10</v>
      </c>
    </row>
    <row r="24" customFormat="false" ht="15" hidden="false" customHeight="false" outlineLevel="0" collapsed="false">
      <c r="A24" s="0" t="s">
        <v>5</v>
      </c>
      <c r="D24" s="0" t="n">
        <v>90</v>
      </c>
      <c r="F24" s="0" t="n">
        <v>11</v>
      </c>
    </row>
    <row r="25" customFormat="false" ht="15" hidden="false" customHeight="false" outlineLevel="0" collapsed="false">
      <c r="A25" s="0" t="s">
        <v>6</v>
      </c>
      <c r="D25" s="0" t="n">
        <v>200</v>
      </c>
      <c r="F25" s="0" t="n">
        <v>10</v>
      </c>
    </row>
    <row r="26" customFormat="false" ht="15" hidden="false" customHeight="false" outlineLevel="0" collapsed="false">
      <c r="A26" s="0" t="s">
        <v>7</v>
      </c>
      <c r="D26" s="0" t="n">
        <v>265</v>
      </c>
      <c r="F26" s="0" t="n">
        <v>11</v>
      </c>
    </row>
    <row r="27" customFormat="false" ht="15" hidden="false" customHeight="false" outlineLevel="0" collapsed="false">
      <c r="A27" s="0" t="s">
        <v>8</v>
      </c>
      <c r="D27" s="0" t="n">
        <v>170</v>
      </c>
      <c r="F27" s="0" t="n">
        <v>8</v>
      </c>
    </row>
    <row r="28" customFormat="false" ht="15" hidden="false" customHeight="false" outlineLevel="0" collapsed="false">
      <c r="A28" s="0" t="s">
        <v>9</v>
      </c>
      <c r="D28" s="0" t="n">
        <v>40</v>
      </c>
      <c r="F28" s="0" t="n">
        <v>8</v>
      </c>
    </row>
    <row r="29" customFormat="false" ht="15" hidden="false" customHeight="false" outlineLevel="0" collapsed="false">
      <c r="A29" s="0" t="s">
        <v>10</v>
      </c>
      <c r="D29" s="0" t="n">
        <v>70</v>
      </c>
      <c r="F29" s="0" t="n">
        <v>8</v>
      </c>
    </row>
    <row r="31" customFormat="false" ht="15" hidden="false" customHeight="false" outlineLevel="0" collapsed="false">
      <c r="A31" s="0" t="s">
        <v>23</v>
      </c>
      <c r="D31" s="0" t="n">
        <f aca="false">G11+D19+G19</f>
        <v>934.457272727273</v>
      </c>
    </row>
    <row r="33" customFormat="false" ht="15.75" hidden="false" customHeight="true" outlineLevel="0" collapsed="false">
      <c r="D33" s="4" t="s">
        <v>24</v>
      </c>
      <c r="G33" s="4" t="s">
        <v>25</v>
      </c>
      <c r="M33" s="5" t="s">
        <v>3</v>
      </c>
    </row>
    <row r="34" customFormat="false" ht="41.75" hidden="false" customHeight="false" outlineLevel="0" collapsed="false">
      <c r="A34" s="6" t="s">
        <v>26</v>
      </c>
      <c r="D34" s="0" t="n">
        <f aca="false">0.8252</f>
        <v>0.8252</v>
      </c>
      <c r="G34" s="0" t="n">
        <f aca="false">G11/G10</f>
        <v>0.819644144722916</v>
      </c>
      <c r="M34" s="0" t="n">
        <f aca="false">G34-D34</f>
        <v>-0.00555585527708413</v>
      </c>
    </row>
    <row r="35" customFormat="false" ht="13.8" hidden="false" customHeight="false" outlineLevel="0" collapsed="false"/>
    <row r="36" customFormat="false" ht="13.8" hidden="false" customHeight="false" outlineLevel="0" collapsed="false">
      <c r="A36" s="0" t="s">
        <v>27</v>
      </c>
      <c r="D36" s="0" t="n">
        <f aca="false">0.5934</f>
        <v>0.5934</v>
      </c>
      <c r="G36" s="0" t="n">
        <f aca="false">G10/G15</f>
        <v>0.613605607563761</v>
      </c>
      <c r="M36" s="0" t="n">
        <f aca="false">G36-D36</f>
        <v>0.0202056075637612</v>
      </c>
    </row>
    <row r="37" customFormat="false" ht="47.25" hidden="false" customHeight="true" outlineLevel="0" collapsed="false">
      <c r="A37" s="6" t="s">
        <v>28</v>
      </c>
      <c r="D37" s="0" t="n">
        <f aca="false">0.3178</f>
        <v>0.3178</v>
      </c>
      <c r="G37" s="0" t="n">
        <f aca="false">D19/(G15)</f>
        <v>0.300740463078452</v>
      </c>
      <c r="M37" s="0" t="n">
        <f aca="false">G37-D37</f>
        <v>-0.017059536921548</v>
      </c>
    </row>
    <row r="38" customFormat="false" ht="28.35" hidden="false" customHeight="false" outlineLevel="0" collapsed="false">
      <c r="A38" s="6" t="s">
        <v>29</v>
      </c>
      <c r="D38" s="0" t="n">
        <f aca="false">0.0888</f>
        <v>0.0888</v>
      </c>
      <c r="G38" s="0" t="n">
        <f aca="false">G19/(G15)</f>
        <v>0.085653929357787</v>
      </c>
      <c r="M38" s="0" t="n">
        <f aca="false">G38-D38</f>
        <v>-0.00314607064221303</v>
      </c>
    </row>
    <row r="40" customFormat="false" ht="15" hidden="false" customHeight="false" outlineLevel="0" collapsed="false">
      <c r="A40" s="0" t="s">
        <v>30</v>
      </c>
      <c r="D40" s="0" t="n">
        <f aca="false">SUM(D36:D38)</f>
        <v>1</v>
      </c>
      <c r="G40" s="0" t="n">
        <f aca="false">SUM(G36:G38)</f>
        <v>1</v>
      </c>
    </row>
    <row r="42" customFormat="false" ht="15" hidden="false" customHeight="false" outlineLevel="0" collapsed="false">
      <c r="A42" s="2" t="s">
        <v>31</v>
      </c>
      <c r="D42" s="0" t="n">
        <f aca="false">D18/D15</f>
        <v>3.20845921450151</v>
      </c>
      <c r="G42" s="0" t="n">
        <f aca="false">G18/G15</f>
        <v>3.03785936122284</v>
      </c>
    </row>
    <row r="44" customFormat="false" ht="15" hidden="false" customHeight="false" outlineLevel="0" collapsed="false">
      <c r="A44" s="2" t="s">
        <v>32</v>
      </c>
      <c r="D44" s="0" t="n">
        <f aca="false">360/D42</f>
        <v>112.203389830508</v>
      </c>
      <c r="G44" s="0" t="n">
        <f aca="false">360/G42</f>
        <v>118.504498462064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2014-11-02T12:24:41Z</dcterms:modified>
  <cp:revision>1</cp:revision>
</cp:coreProperties>
</file>