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f451f9b1342e121/Документы/bsuir/"/>
    </mc:Choice>
  </mc:AlternateContent>
  <bookViews>
    <workbookView xWindow="0" yWindow="0" windowWidth="25600" windowHeight="12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H22" i="1"/>
  <c r="H21" i="1"/>
  <c r="H20" i="1"/>
  <c r="H19" i="1"/>
  <c r="J16" i="1"/>
  <c r="F22" i="1"/>
  <c r="F21" i="1"/>
  <c r="F20" i="1"/>
  <c r="F19" i="1"/>
  <c r="D19" i="1"/>
  <c r="B22" i="1"/>
  <c r="D22" i="1"/>
  <c r="D21" i="1"/>
  <c r="D20" i="1"/>
  <c r="B19" i="1"/>
  <c r="B21" i="1"/>
  <c r="B20" i="1"/>
  <c r="C11" i="1"/>
  <c r="F3" i="1"/>
  <c r="C10" i="1"/>
  <c r="E3" i="1"/>
  <c r="C13" i="1"/>
  <c r="E2" i="1"/>
  <c r="B17" i="1" l="1"/>
  <c r="D17" i="1" l="1"/>
  <c r="F17" i="1" l="1"/>
  <c r="H17" i="1" l="1"/>
  <c r="J17" i="1" l="1"/>
  <c r="H18" i="1" s="1"/>
  <c r="H23" i="1" s="1"/>
  <c r="H24" i="1" s="1"/>
  <c r="B18" i="1"/>
  <c r="B23" i="1" s="1"/>
  <c r="B24" i="1" s="1"/>
  <c r="D18" i="1" l="1"/>
  <c r="D23" i="1" s="1"/>
  <c r="D24" i="1" s="1"/>
  <c r="F18" i="1"/>
  <c r="F23" i="1" s="1"/>
  <c r="F24" i="1" s="1"/>
</calcChain>
</file>

<file path=xl/sharedStrings.xml><?xml version="1.0" encoding="utf-8"?>
<sst xmlns="http://schemas.openxmlformats.org/spreadsheetml/2006/main" count="33" uniqueCount="32">
  <si>
    <t>Потребность в продукте</t>
  </si>
  <si>
    <t>Цена продукта</t>
  </si>
  <si>
    <t>Затраты предприятия на получение партии</t>
  </si>
  <si>
    <t>Затраты на хранение</t>
  </si>
  <si>
    <t>Потери от дефицита</t>
  </si>
  <si>
    <t>Скрок выполнения заказа</t>
  </si>
  <si>
    <t>V</t>
  </si>
  <si>
    <t>C</t>
  </si>
  <si>
    <t>K</t>
  </si>
  <si>
    <t>S</t>
  </si>
  <si>
    <t>d</t>
  </si>
  <si>
    <t>Theta</t>
  </si>
  <si>
    <t>Стандартное отклонение</t>
  </si>
  <si>
    <t>Sigma</t>
  </si>
  <si>
    <t>Размер заказа</t>
  </si>
  <si>
    <t>q</t>
  </si>
  <si>
    <t>Фактическая потребность в деталях за период</t>
  </si>
  <si>
    <t>V_theta</t>
  </si>
  <si>
    <t>Дисперсия</t>
  </si>
  <si>
    <t>СКО</t>
  </si>
  <si>
    <t>Диапазон значений потребности в деталях</t>
  </si>
  <si>
    <t>Вероятность, P(a&lt;X&lt;b)</t>
  </si>
  <si>
    <t>Средний дефицит, y_1</t>
  </si>
  <si>
    <t>Потребность в поставках, N</t>
  </si>
  <si>
    <t>Затраты на приобретение деталей, Z_приобр</t>
  </si>
  <si>
    <t>Затраты, связанные с партиями, Z_парт</t>
  </si>
  <si>
    <t>Затраты на хранение деталей, Z_хран</t>
  </si>
  <si>
    <t>Потери от дефицита деталей, P_деф</t>
  </si>
  <si>
    <t>Среднегодовые затраты, Z</t>
  </si>
  <si>
    <t>D</t>
  </si>
  <si>
    <t>V_годовое</t>
  </si>
  <si>
    <t>Вероятность дефицита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</si>
</sst>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7" formatCode="0.00000"/>
    <numFmt numFmtId="168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20" zoomScaleNormal="120" workbookViewId="0">
      <selection activeCell="B16" sqref="B16:C16"/>
    </sheetView>
  </sheetViews>
  <sheetFormatPr defaultRowHeight="14.5" x14ac:dyDescent="0.35"/>
  <cols>
    <col min="1" max="1" width="40.90625" customWidth="1"/>
    <col min="3" max="3" width="8.7265625" style="2"/>
    <col min="6" max="6" width="9.26953125" bestFit="1" customWidth="1"/>
  </cols>
  <sheetData>
    <row r="1" spans="1:11" x14ac:dyDescent="0.35">
      <c r="E1" s="2"/>
      <c r="F1" t="s">
        <v>18</v>
      </c>
    </row>
    <row r="2" spans="1:11" x14ac:dyDescent="0.35">
      <c r="A2" t="s">
        <v>0</v>
      </c>
      <c r="B2" s="11" t="s">
        <v>6</v>
      </c>
      <c r="C2" s="10">
        <v>80</v>
      </c>
      <c r="D2" s="12" t="s">
        <v>30</v>
      </c>
      <c r="E2">
        <f>C2*365</f>
        <v>29200</v>
      </c>
    </row>
    <row r="3" spans="1:11" x14ac:dyDescent="0.35">
      <c r="A3" t="s">
        <v>12</v>
      </c>
      <c r="B3" s="11" t="s">
        <v>13</v>
      </c>
      <c r="C3" s="10">
        <v>5</v>
      </c>
      <c r="D3" s="11" t="s">
        <v>29</v>
      </c>
      <c r="E3">
        <f>C3*C3</f>
        <v>25</v>
      </c>
      <c r="F3">
        <f>C8*E3</f>
        <v>200</v>
      </c>
    </row>
    <row r="4" spans="1:11" x14ac:dyDescent="0.35">
      <c r="A4" t="s">
        <v>1</v>
      </c>
      <c r="B4" s="11" t="s">
        <v>7</v>
      </c>
      <c r="C4" s="10">
        <v>4</v>
      </c>
    </row>
    <row r="5" spans="1:11" x14ac:dyDescent="0.35">
      <c r="A5" t="s">
        <v>2</v>
      </c>
      <c r="B5" s="11" t="s">
        <v>8</v>
      </c>
      <c r="C5" s="10">
        <v>30</v>
      </c>
    </row>
    <row r="6" spans="1:11" x14ac:dyDescent="0.35">
      <c r="A6" t="s">
        <v>3</v>
      </c>
      <c r="B6" s="11" t="s">
        <v>9</v>
      </c>
      <c r="C6" s="10">
        <v>0.2</v>
      </c>
    </row>
    <row r="7" spans="1:11" x14ac:dyDescent="0.35">
      <c r="A7" t="s">
        <v>4</v>
      </c>
      <c r="B7" s="11" t="s">
        <v>10</v>
      </c>
      <c r="C7" s="10">
        <v>0.5</v>
      </c>
    </row>
    <row r="8" spans="1:11" x14ac:dyDescent="0.35">
      <c r="A8" t="s">
        <v>5</v>
      </c>
      <c r="B8" s="11" t="s">
        <v>11</v>
      </c>
      <c r="C8" s="10">
        <v>8</v>
      </c>
    </row>
    <row r="9" spans="1:11" x14ac:dyDescent="0.35">
      <c r="B9" s="12"/>
      <c r="C9" s="10"/>
    </row>
    <row r="10" spans="1:11" x14ac:dyDescent="0.35">
      <c r="A10" t="s">
        <v>16</v>
      </c>
      <c r="B10" s="11" t="s">
        <v>17</v>
      </c>
      <c r="C10" s="10">
        <f>C2*C8</f>
        <v>640</v>
      </c>
    </row>
    <row r="11" spans="1:11" x14ac:dyDescent="0.35">
      <c r="A11" t="s">
        <v>12</v>
      </c>
      <c r="B11" s="11" t="s">
        <v>19</v>
      </c>
      <c r="C11" s="15">
        <f>SQRT(F3)</f>
        <v>14.142135623730951</v>
      </c>
    </row>
    <row r="12" spans="1:11" x14ac:dyDescent="0.35">
      <c r="B12" s="12"/>
      <c r="C12" s="1"/>
    </row>
    <row r="13" spans="1:11" x14ac:dyDescent="0.35">
      <c r="A13" t="s">
        <v>14</v>
      </c>
      <c r="B13" s="11" t="s">
        <v>15</v>
      </c>
      <c r="C13" s="13">
        <f>SQRT(2*C5*E2/C6)</f>
        <v>2959.7297173897482</v>
      </c>
    </row>
    <row r="15" spans="1:11" x14ac:dyDescent="0.35">
      <c r="A15" s="3" t="s">
        <v>20</v>
      </c>
      <c r="B15" s="4">
        <v>640</v>
      </c>
      <c r="C15" s="4">
        <v>650</v>
      </c>
      <c r="D15" s="4">
        <v>650</v>
      </c>
      <c r="E15" s="4">
        <v>660</v>
      </c>
      <c r="F15" s="4">
        <v>660</v>
      </c>
      <c r="G15" s="4">
        <v>670</v>
      </c>
      <c r="H15" s="4">
        <v>670</v>
      </c>
      <c r="I15" s="4">
        <v>680</v>
      </c>
      <c r="J15" s="14">
        <v>680</v>
      </c>
      <c r="K15" s="14">
        <v>690</v>
      </c>
    </row>
    <row r="16" spans="1:11" x14ac:dyDescent="0.35">
      <c r="A16" s="3"/>
      <c r="B16" s="5">
        <v>645</v>
      </c>
      <c r="C16" s="5"/>
      <c r="D16" s="5">
        <v>655</v>
      </c>
      <c r="E16" s="5"/>
      <c r="F16" s="16">
        <v>665</v>
      </c>
      <c r="G16" s="16"/>
      <c r="H16" s="5">
        <v>675</v>
      </c>
      <c r="I16" s="5"/>
      <c r="J16" s="5">
        <f>(J15+K15)/2</f>
        <v>685</v>
      </c>
      <c r="K16" s="5"/>
    </row>
    <row r="17" spans="1:11" x14ac:dyDescent="0.35">
      <c r="A17" s="3" t="s">
        <v>21</v>
      </c>
      <c r="B17" s="6">
        <f>NORMDIST(C15,B15,C11,1)-0.5</f>
        <v>0.26024993890652326</v>
      </c>
      <c r="C17" s="6"/>
      <c r="D17" s="6">
        <f>NORMDIST(E15,B15,C11,1)-0.5-B17</f>
        <v>0.16110045756833413</v>
      </c>
      <c r="E17" s="6"/>
      <c r="F17" s="6">
        <f>_xlfn.NORM.DIST(G15,B15,C11,1)-0.5-B17-D17</f>
        <v>6.1702176762797989E-2</v>
      </c>
      <c r="G17" s="6"/>
      <c r="H17" s="6">
        <f>NORMDIST(I15,B15,C11,1)-F17-D17-B17-0.5</f>
        <v>1.4608559271821031E-2</v>
      </c>
      <c r="I17" s="6"/>
      <c r="J17" s="6">
        <f>NORMDIST(K15,B15,C11,1)-H17-F17-D17-B17-0.5</f>
        <v>2.1353914818010855E-3</v>
      </c>
      <c r="K17" s="5"/>
    </row>
    <row r="18" spans="1:11" x14ac:dyDescent="0.35">
      <c r="A18" s="3" t="s">
        <v>22</v>
      </c>
      <c r="B18" s="7">
        <f>(C15-B15)*D17+(E15-B15)*F17+(G15-B15)*H17+(I15-B15)*K17</f>
        <v>3.283304889093932</v>
      </c>
      <c r="C18" s="7"/>
      <c r="D18" s="7">
        <f>(G15-E15)*F17+(I15-E15)*H17+(K15-E15)*J17</f>
        <v>0.97325469751843308</v>
      </c>
      <c r="E18" s="7"/>
      <c r="F18" s="7">
        <f>(I15-G15)*H17+(K15-G15)*J17</f>
        <v>0.18879342235423202</v>
      </c>
      <c r="G18" s="7"/>
      <c r="H18" s="7">
        <f>(K15-I15)*J17</f>
        <v>2.1353914818010855E-2</v>
      </c>
      <c r="I18" s="7"/>
    </row>
    <row r="19" spans="1:11" x14ac:dyDescent="0.35">
      <c r="A19" s="3" t="s">
        <v>23</v>
      </c>
      <c r="B19" s="8">
        <f>E2/C13</f>
        <v>9.8657657246324959</v>
      </c>
      <c r="C19" s="8"/>
      <c r="D19" s="8">
        <f>B19</f>
        <v>9.8657657246324959</v>
      </c>
      <c r="E19" s="5"/>
      <c r="F19" s="8">
        <f>B19</f>
        <v>9.8657657246324959</v>
      </c>
      <c r="G19" s="5"/>
      <c r="H19" s="8">
        <f>B19</f>
        <v>9.8657657246324959</v>
      </c>
      <c r="I19" s="5"/>
    </row>
    <row r="20" spans="1:11" x14ac:dyDescent="0.35">
      <c r="A20" s="3" t="s">
        <v>24</v>
      </c>
      <c r="B20" s="5">
        <f>C4*E2</f>
        <v>116800</v>
      </c>
      <c r="C20" s="5"/>
      <c r="D20" s="5">
        <f>B20</f>
        <v>116800</v>
      </c>
      <c r="E20" s="5"/>
      <c r="F20" s="5">
        <f>B20</f>
        <v>116800</v>
      </c>
      <c r="G20" s="5"/>
      <c r="H20" s="5">
        <f>B20</f>
        <v>116800</v>
      </c>
      <c r="I20" s="5"/>
    </row>
    <row r="21" spans="1:11" x14ac:dyDescent="0.35">
      <c r="A21" s="3" t="s">
        <v>25</v>
      </c>
      <c r="B21" s="9">
        <f>C5*E2/C13</f>
        <v>295.97297173897488</v>
      </c>
      <c r="C21" s="9"/>
      <c r="D21" s="9">
        <f>B21</f>
        <v>295.97297173897488</v>
      </c>
      <c r="E21" s="5"/>
      <c r="F21" s="9">
        <f>B21</f>
        <v>295.97297173897488</v>
      </c>
      <c r="G21" s="5"/>
      <c r="H21" s="9">
        <f>B21</f>
        <v>295.97297173897488</v>
      </c>
      <c r="I21" s="5"/>
    </row>
    <row r="22" spans="1:11" x14ac:dyDescent="0.35">
      <c r="A22" s="3" t="s">
        <v>26</v>
      </c>
      <c r="B22" s="8">
        <f>C6*(C13/2+B16-B15)</f>
        <v>296.97297173897476</v>
      </c>
      <c r="C22" s="8"/>
      <c r="D22" s="8">
        <f>C6*(C13/2+D16-B15)</f>
        <v>298.97297173897476</v>
      </c>
      <c r="E22" s="8"/>
      <c r="F22" s="8">
        <f>C6*(C13/2+F16-B15)</f>
        <v>300.97297173897476</v>
      </c>
      <c r="G22" s="8"/>
      <c r="H22" s="8">
        <f>(C13/2+H16-B15)*C6</f>
        <v>302.97297173897476</v>
      </c>
      <c r="I22" s="8"/>
    </row>
    <row r="23" spans="1:11" x14ac:dyDescent="0.35">
      <c r="A23" s="3" t="s">
        <v>27</v>
      </c>
      <c r="B23" s="7">
        <f>C7*B19*B18</f>
        <v>16.196158419170608</v>
      </c>
      <c r="C23" s="7"/>
      <c r="D23" s="7">
        <f>C7*D18*D19</f>
        <v>4.800951418057462</v>
      </c>
      <c r="E23" s="7"/>
      <c r="F23" s="7">
        <f>$C$7*F18*F19</f>
        <v>0.93129583764922441</v>
      </c>
      <c r="G23" s="7"/>
      <c r="H23" s="7">
        <f>$C$7*H18*H19</f>
        <v>0.10533636044912673</v>
      </c>
      <c r="I23" s="7"/>
    </row>
    <row r="24" spans="1:11" x14ac:dyDescent="0.35">
      <c r="A24" s="3" t="s">
        <v>28</v>
      </c>
      <c r="B24" s="8">
        <f>B20+B21+B22+B23</f>
        <v>117409.14210189712</v>
      </c>
      <c r="C24" s="8"/>
      <c r="D24" s="8">
        <f>SUM(D20:E23)</f>
        <v>117399.746894896</v>
      </c>
      <c r="E24" s="8"/>
      <c r="F24" s="17">
        <f>SUM(F20:G23)</f>
        <v>117397.8772393156</v>
      </c>
      <c r="G24" s="17"/>
      <c r="H24" s="8">
        <f>SUM(H20:I23)</f>
        <v>117399.05127983839</v>
      </c>
      <c r="I24" s="8"/>
    </row>
    <row r="26" spans="1:11" x14ac:dyDescent="0.35">
      <c r="A26" s="18" t="s">
        <v>31</v>
      </c>
      <c r="B26" s="18"/>
      <c r="C26" s="18"/>
      <c r="D26" s="18"/>
      <c r="E26" s="18"/>
      <c r="F26" s="16">
        <f>1-NORMDIST(F16,B15,C11,1)</f>
        <v>3.8549935871770913E-2</v>
      </c>
      <c r="G26" s="16"/>
    </row>
  </sheetData>
  <mergeCells count="40">
    <mergeCell ref="J16:K16"/>
    <mergeCell ref="J17:K17"/>
    <mergeCell ref="F26:G26"/>
    <mergeCell ref="A26:E26"/>
    <mergeCell ref="F21:G21"/>
    <mergeCell ref="F22:G22"/>
    <mergeCell ref="F23:G23"/>
    <mergeCell ref="F24:G24"/>
    <mergeCell ref="H19:I19"/>
    <mergeCell ref="H20:I20"/>
    <mergeCell ref="H21:I21"/>
    <mergeCell ref="H22:I22"/>
    <mergeCell ref="H23:I23"/>
    <mergeCell ref="H24:I24"/>
    <mergeCell ref="B21:C21"/>
    <mergeCell ref="B22:C22"/>
    <mergeCell ref="B23:C23"/>
    <mergeCell ref="B24:C24"/>
    <mergeCell ref="D19:E19"/>
    <mergeCell ref="D21:E21"/>
    <mergeCell ref="D22:E22"/>
    <mergeCell ref="D23:E23"/>
    <mergeCell ref="D24:E24"/>
    <mergeCell ref="B18:C18"/>
    <mergeCell ref="D18:E18"/>
    <mergeCell ref="F18:G18"/>
    <mergeCell ref="H18:I18"/>
    <mergeCell ref="B19:C19"/>
    <mergeCell ref="B20:C20"/>
    <mergeCell ref="D20:E20"/>
    <mergeCell ref="F19:G19"/>
    <mergeCell ref="F20:G20"/>
    <mergeCell ref="B16:C16"/>
    <mergeCell ref="D16:E16"/>
    <mergeCell ref="F16:G16"/>
    <mergeCell ref="H16:I16"/>
    <mergeCell ref="B17:C17"/>
    <mergeCell ref="D17:E17"/>
    <mergeCell ref="F17:G17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2015-10-09T17:21:47Z</dcterms:created>
  <dcterms:modified xsi:type="dcterms:W3CDTF">2015-10-09T19:13:22Z</dcterms:modified>
</cp:coreProperties>
</file>