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ha\Desktop\"/>
    </mc:Choice>
  </mc:AlternateContent>
  <bookViews>
    <workbookView xWindow="0" yWindow="0" windowWidth="19200" windowHeight="8693" activeTab="1"/>
  </bookViews>
  <sheets>
    <sheet name="Печатная плата" sheetId="1" r:id="rId1"/>
    <sheet name="Пожарный извещатель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3" l="1"/>
  <c r="B74" i="3"/>
  <c r="E64" i="3"/>
  <c r="E58" i="3"/>
  <c r="E59" i="3"/>
  <c r="E60" i="3"/>
  <c r="E61" i="3"/>
  <c r="E62" i="3"/>
  <c r="E63" i="3"/>
  <c r="C59" i="3"/>
  <c r="C63" i="3"/>
  <c r="C61" i="3"/>
  <c r="C44" i="3"/>
  <c r="C49" i="3"/>
  <c r="C57" i="3"/>
  <c r="C62" i="3"/>
  <c r="C60" i="3"/>
  <c r="C58" i="3"/>
  <c r="C56" i="3"/>
  <c r="E56" i="3" s="1"/>
  <c r="C53" i="3"/>
  <c r="E53" i="3" s="1"/>
  <c r="C52" i="3"/>
  <c r="E52" i="3" s="1"/>
  <c r="C45" i="3"/>
  <c r="E45" i="3" s="1"/>
  <c r="C55" i="3"/>
  <c r="E55" i="3" s="1"/>
  <c r="C51" i="3"/>
  <c r="E51" i="3" s="1"/>
  <c r="C48" i="3"/>
  <c r="C47" i="3"/>
  <c r="E47" i="3" s="1"/>
  <c r="C46" i="3"/>
  <c r="E46" i="3" s="1"/>
  <c r="C43" i="3"/>
  <c r="E43" i="3" s="1"/>
  <c r="F30" i="3"/>
  <c r="F31" i="3"/>
  <c r="E30" i="3"/>
  <c r="E29" i="3"/>
  <c r="F29" i="3"/>
  <c r="E28" i="3"/>
  <c r="F28" i="3"/>
  <c r="E27" i="3"/>
  <c r="F27" i="3" s="1"/>
  <c r="E26" i="3"/>
  <c r="F26" i="3" s="1"/>
  <c r="E25" i="3"/>
  <c r="F25" i="3"/>
  <c r="E24" i="3"/>
  <c r="F24" i="3" s="1"/>
  <c r="E23" i="3"/>
  <c r="F23" i="3" s="1"/>
  <c r="E22" i="3"/>
  <c r="F22" i="3" s="1"/>
  <c r="E21" i="3"/>
  <c r="F21" i="3"/>
  <c r="E20" i="3"/>
  <c r="F20" i="3" s="1"/>
  <c r="E17" i="3"/>
  <c r="F17" i="3" s="1"/>
  <c r="E18" i="3"/>
  <c r="F18" i="3" s="1"/>
  <c r="E19" i="3"/>
  <c r="F19" i="3" s="1"/>
  <c r="E16" i="3"/>
  <c r="F16" i="3" s="1"/>
  <c r="B59" i="1"/>
  <c r="B60" i="1" s="1"/>
  <c r="B53" i="1"/>
  <c r="E4" i="3"/>
  <c r="E5" i="3"/>
  <c r="E6" i="3"/>
  <c r="E7" i="3"/>
  <c r="E8" i="3"/>
  <c r="E9" i="3"/>
  <c r="E10" i="3"/>
  <c r="F4" i="3"/>
  <c r="E3" i="3"/>
  <c r="F10" i="3"/>
  <c r="E57" i="3"/>
  <c r="E49" i="3"/>
  <c r="E48" i="3"/>
  <c r="E44" i="3"/>
  <c r="F9" i="3"/>
  <c r="F8" i="3"/>
  <c r="F7" i="3"/>
  <c r="F6" i="3"/>
  <c r="F5" i="3"/>
  <c r="F3" i="3"/>
  <c r="B57" i="1"/>
  <c r="B56" i="1"/>
  <c r="B55" i="1"/>
  <c r="B54" i="1"/>
  <c r="B52" i="1"/>
  <c r="B51" i="1"/>
  <c r="E45" i="1"/>
  <c r="E44" i="1"/>
  <c r="E43" i="1"/>
  <c r="E31" i="1"/>
  <c r="E32" i="1"/>
  <c r="E33" i="1"/>
  <c r="E34" i="1"/>
  <c r="E35" i="1"/>
  <c r="E36" i="1"/>
  <c r="E37" i="1"/>
  <c r="E38" i="1"/>
  <c r="E39" i="1"/>
  <c r="E40" i="1"/>
  <c r="E41" i="1"/>
  <c r="E42" i="1"/>
  <c r="E30" i="1"/>
  <c r="C40" i="1"/>
  <c r="C42" i="1"/>
  <c r="C41" i="1"/>
  <c r="C32" i="1"/>
  <c r="C39" i="1"/>
  <c r="C34" i="1"/>
  <c r="C33" i="1"/>
  <c r="C31" i="1"/>
  <c r="C38" i="1"/>
  <c r="C37" i="1"/>
  <c r="C36" i="1"/>
  <c r="C35" i="1"/>
  <c r="C30" i="1"/>
  <c r="B22" i="1"/>
  <c r="E16" i="1"/>
  <c r="F16" i="1" s="1"/>
  <c r="E17" i="1"/>
  <c r="F17" i="1" s="1"/>
  <c r="E18" i="1"/>
  <c r="F18" i="1" s="1"/>
  <c r="E15" i="1"/>
  <c r="F15" i="1" s="1"/>
  <c r="F19" i="1" s="1"/>
  <c r="F20" i="1" s="1"/>
  <c r="F7" i="1"/>
  <c r="E4" i="1"/>
  <c r="F4" i="1" s="1"/>
  <c r="E5" i="1"/>
  <c r="F5" i="1" s="1"/>
  <c r="E6" i="1"/>
  <c r="F6" i="1" s="1"/>
  <c r="E7" i="1"/>
  <c r="E8" i="1"/>
  <c r="F8" i="1" s="1"/>
  <c r="E9" i="1"/>
  <c r="F9" i="1" s="1"/>
  <c r="E3" i="1"/>
  <c r="F3" i="1" s="1"/>
  <c r="F10" i="1" s="1"/>
  <c r="F11" i="1" s="1"/>
  <c r="B62" i="1" l="1"/>
  <c r="F11" i="3"/>
  <c r="F12" i="3" s="1"/>
  <c r="F32" i="3"/>
  <c r="B64" i="1" l="1"/>
  <c r="B66" i="1" s="1"/>
  <c r="B68" i="1" s="1"/>
  <c r="B69" i="1" s="1"/>
  <c r="B70" i="1" s="1"/>
  <c r="B34" i="3"/>
  <c r="E65" i="3"/>
  <c r="E66" i="3" s="1"/>
  <c r="B78" i="3" l="1"/>
  <c r="B77" i="3"/>
  <c r="B72" i="3"/>
  <c r="B73" i="3" s="1"/>
  <c r="B76" i="3"/>
  <c r="B75" i="3"/>
  <c r="B81" i="3" l="1"/>
  <c r="B83" i="3" s="1"/>
  <c r="B85" i="3" l="1"/>
  <c r="B87" i="3" s="1"/>
  <c r="B89" i="3" s="1"/>
  <c r="B90" i="3" s="1"/>
  <c r="B91" i="3" s="1"/>
</calcChain>
</file>

<file path=xl/sharedStrings.xml><?xml version="1.0" encoding="utf-8"?>
<sst xmlns="http://schemas.openxmlformats.org/spreadsheetml/2006/main" count="249" uniqueCount="116">
  <si>
    <t>Содержание операций</t>
  </si>
  <si>
    <t>Разряд работ</t>
  </si>
  <si>
    <t>Норма времени на операции (ч)</t>
  </si>
  <si>
    <t>Часовая тарифная ставка, руб/ч</t>
  </si>
  <si>
    <t>Прямая зарплата в рублях</t>
  </si>
  <si>
    <t>Штамповка печатной платы</t>
  </si>
  <si>
    <t>Покрытие печатной платы фотоустойчивым материалом</t>
  </si>
  <si>
    <t>Травление печатных проводников и печатных площадок</t>
  </si>
  <si>
    <t>Сверление металлизация отверстий</t>
  </si>
  <si>
    <t>Формовка обрезание выводов радиолементов</t>
  </si>
  <si>
    <t>Установка элементов на ПП</t>
  </si>
  <si>
    <t>Установка ПП в кассету</t>
  </si>
  <si>
    <t>Размещение кассеты на конвейере паяльной установки</t>
  </si>
  <si>
    <t>Флюсование ПП и мойка</t>
  </si>
  <si>
    <t>Контроль и пайка</t>
  </si>
  <si>
    <t>Устранение недостатков</t>
  </si>
  <si>
    <t>Выходной контроль</t>
  </si>
  <si>
    <t>Наименование материала</t>
  </si>
  <si>
    <t>Стеклотекстолит</t>
  </si>
  <si>
    <t>кг</t>
  </si>
  <si>
    <t>Ед.измерения</t>
  </si>
  <si>
    <t>Норма расх на единицу</t>
  </si>
  <si>
    <t>Цена за ед. материала</t>
  </si>
  <si>
    <t>Провод</t>
  </si>
  <si>
    <t>м</t>
  </si>
  <si>
    <t>Прирой ПОС-40</t>
  </si>
  <si>
    <t>Флюс конифольный</t>
  </si>
  <si>
    <t>л</t>
  </si>
  <si>
    <t>Трубка</t>
  </si>
  <si>
    <t>Спирто-бензиновая смесь</t>
  </si>
  <si>
    <t>Бумага оберточная</t>
  </si>
  <si>
    <t>Наименование</t>
  </si>
  <si>
    <t>Ед.Имерения</t>
  </si>
  <si>
    <t>Норма расх на ед.</t>
  </si>
  <si>
    <t>Цена за единицу материала</t>
  </si>
  <si>
    <t>Резисторы</t>
  </si>
  <si>
    <t>шт</t>
  </si>
  <si>
    <t>Транзисторы</t>
  </si>
  <si>
    <t>Конденсаторы</t>
  </si>
  <si>
    <t>Разъемы</t>
  </si>
  <si>
    <t>Расчет основной ЗП произодственных рабочих</t>
  </si>
  <si>
    <t>Расчет затрат на материалы</t>
  </si>
  <si>
    <t>Расчет затрат на комплектующие изделия</t>
  </si>
  <si>
    <t>Сумма</t>
  </si>
  <si>
    <t>Цена за ед.материала с учетом варианта</t>
  </si>
  <si>
    <t>Итого</t>
  </si>
  <si>
    <t>Цена за ед. с учетом варианта</t>
  </si>
  <si>
    <t>Всего с учетом транпортно-заготовительных расходов</t>
  </si>
  <si>
    <t>Итого с учетом транспортных расходов</t>
  </si>
  <si>
    <t>О_в</t>
  </si>
  <si>
    <t>руб</t>
  </si>
  <si>
    <t>Тарифная ставка первого разряда</t>
  </si>
  <si>
    <t>руб/час</t>
  </si>
  <si>
    <t>Разряды</t>
  </si>
  <si>
    <t>Тарифный коэффициент</t>
  </si>
  <si>
    <t>Премия 30%</t>
  </si>
  <si>
    <t>Всего с премией</t>
  </si>
  <si>
    <t>З_д</t>
  </si>
  <si>
    <t>Р_соц</t>
  </si>
  <si>
    <t>Норматив доп. ЗП</t>
  </si>
  <si>
    <t>Погашение стоимости инструментов и приспособлений</t>
  </si>
  <si>
    <t>Общепроизводственные расходы</t>
  </si>
  <si>
    <t>Общехозяйственные расходы</t>
  </si>
  <si>
    <t>Прочие произв. Расходы</t>
  </si>
  <si>
    <t>Расходы на реализацию</t>
  </si>
  <si>
    <t>Норматив рентабельности на ед.продукции</t>
  </si>
  <si>
    <t>Норматив отчислений в фонд соц.защиты</t>
  </si>
  <si>
    <t>Обязательное страхование</t>
  </si>
  <si>
    <t>НДС</t>
  </si>
  <si>
    <t>Нормативы косвенных расходов</t>
  </si>
  <si>
    <t>Р_из</t>
  </si>
  <si>
    <t>Р_обх</t>
  </si>
  <si>
    <t>Р_обп</t>
  </si>
  <si>
    <t>Р_пр</t>
  </si>
  <si>
    <t>Р_реа</t>
  </si>
  <si>
    <t>С_пр</t>
  </si>
  <si>
    <t>С_п</t>
  </si>
  <si>
    <t>П_ед</t>
  </si>
  <si>
    <t>Ц_пре</t>
  </si>
  <si>
    <t>Ц_без_НДС</t>
  </si>
  <si>
    <t>Н_дс</t>
  </si>
  <si>
    <t>Ц_отп</t>
  </si>
  <si>
    <t>Припой</t>
  </si>
  <si>
    <t>Лак</t>
  </si>
  <si>
    <t>Спирт технический</t>
  </si>
  <si>
    <t>Клей</t>
  </si>
  <si>
    <t>Масло</t>
  </si>
  <si>
    <t>Труба</t>
  </si>
  <si>
    <t>Р_страхования</t>
  </si>
  <si>
    <t>Микросхема К561ЛЕ5</t>
  </si>
  <si>
    <t>Микросхема К561НЕ16</t>
  </si>
  <si>
    <t>Транзистор КТ3102БМ</t>
  </si>
  <si>
    <t>Полупроводниковый прибор</t>
  </si>
  <si>
    <t>Оповещатель Свирель</t>
  </si>
  <si>
    <t>Колодка КМ-2</t>
  </si>
  <si>
    <t>Микропереключатель</t>
  </si>
  <si>
    <t>Печатная плата</t>
  </si>
  <si>
    <t>Липкая аппликация</t>
  </si>
  <si>
    <t>Крышка</t>
  </si>
  <si>
    <t>Основание</t>
  </si>
  <si>
    <t>Прочие комплектующие</t>
  </si>
  <si>
    <t>Изготовление печатной платы</t>
  </si>
  <si>
    <t>Подготовительные</t>
  </si>
  <si>
    <t>Монтажные</t>
  </si>
  <si>
    <t>Контрольные</t>
  </si>
  <si>
    <t>Сборочная</t>
  </si>
  <si>
    <t>Маркировочная</t>
  </si>
  <si>
    <t>Лакировочная</t>
  </si>
  <si>
    <t>Контрольная</t>
  </si>
  <si>
    <t>Изготовление розетки</t>
  </si>
  <si>
    <t>Сборочные</t>
  </si>
  <si>
    <t>Изготовление извещателя</t>
  </si>
  <si>
    <t>Регулировочные</t>
  </si>
  <si>
    <t>Испытательная</t>
  </si>
  <si>
    <t>Сдача ОТК</t>
  </si>
  <si>
    <t>Р_страхование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</si>
</sst>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2" fillId="0" borderId="0" xfId="0" applyFont="1" applyAlignment="1">
      <alignment horizontal="center"/>
    </xf>
    <xf numFmtId="167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5" workbookViewId="0">
      <selection activeCell="B60" sqref="B60"/>
    </sheetView>
  </sheetViews>
  <sheetFormatPr defaultRowHeight="14.25" x14ac:dyDescent="0.45"/>
  <cols>
    <col min="1" max="1" width="21.46484375" customWidth="1"/>
    <col min="2" max="2" width="14.265625" customWidth="1"/>
    <col min="3" max="3" width="30.265625" customWidth="1"/>
    <col min="4" max="4" width="29.796875" customWidth="1"/>
    <col min="5" max="5" width="26.33203125" customWidth="1"/>
    <col min="6" max="6" width="13.6640625" customWidth="1"/>
    <col min="7" max="7" width="20.59765625" customWidth="1"/>
    <col min="8" max="8" width="18.265625" customWidth="1"/>
    <col min="9" max="9" width="14.86328125" customWidth="1"/>
  </cols>
  <sheetData>
    <row r="1" spans="1:6" x14ac:dyDescent="0.45">
      <c r="A1" s="1" t="s">
        <v>41</v>
      </c>
    </row>
    <row r="2" spans="1:6" x14ac:dyDescent="0.45">
      <c r="A2" t="s">
        <v>17</v>
      </c>
      <c r="B2" t="s">
        <v>20</v>
      </c>
      <c r="C2" t="s">
        <v>21</v>
      </c>
      <c r="D2" t="s">
        <v>22</v>
      </c>
      <c r="E2" t="s">
        <v>44</v>
      </c>
      <c r="F2" t="s">
        <v>43</v>
      </c>
    </row>
    <row r="3" spans="1:6" x14ac:dyDescent="0.45">
      <c r="A3" t="s">
        <v>18</v>
      </c>
      <c r="B3" t="s">
        <v>19</v>
      </c>
      <c r="C3">
        <v>0.36</v>
      </c>
      <c r="D3">
        <v>15530</v>
      </c>
      <c r="E3">
        <f>D3*3</f>
        <v>46590</v>
      </c>
      <c r="F3">
        <f>E3*C3</f>
        <v>16772.399999999998</v>
      </c>
    </row>
    <row r="4" spans="1:6" x14ac:dyDescent="0.45">
      <c r="A4" t="s">
        <v>23</v>
      </c>
      <c r="B4" t="s">
        <v>24</v>
      </c>
      <c r="C4">
        <v>0.08</v>
      </c>
      <c r="D4">
        <v>800</v>
      </c>
      <c r="E4">
        <f t="shared" ref="E4:E9" si="0">D4*3</f>
        <v>2400</v>
      </c>
      <c r="F4">
        <f t="shared" ref="F4:F9" si="1">E4*C4</f>
        <v>192</v>
      </c>
    </row>
    <row r="5" spans="1:6" x14ac:dyDescent="0.45">
      <c r="A5" t="s">
        <v>25</v>
      </c>
      <c r="B5" t="s">
        <v>19</v>
      </c>
      <c r="C5">
        <v>0.05</v>
      </c>
      <c r="D5">
        <v>6006</v>
      </c>
      <c r="E5">
        <f t="shared" si="0"/>
        <v>18018</v>
      </c>
      <c r="F5">
        <f t="shared" si="1"/>
        <v>900.90000000000009</v>
      </c>
    </row>
    <row r="6" spans="1:6" x14ac:dyDescent="0.45">
      <c r="A6" t="s">
        <v>26</v>
      </c>
      <c r="B6" t="s">
        <v>27</v>
      </c>
      <c r="C6">
        <v>0.02</v>
      </c>
      <c r="D6">
        <v>3590</v>
      </c>
      <c r="E6">
        <f t="shared" si="0"/>
        <v>10770</v>
      </c>
      <c r="F6">
        <f t="shared" si="1"/>
        <v>215.4</v>
      </c>
    </row>
    <row r="7" spans="1:6" x14ac:dyDescent="0.45">
      <c r="A7" t="s">
        <v>28</v>
      </c>
      <c r="B7" t="s">
        <v>24</v>
      </c>
      <c r="C7">
        <v>0.1</v>
      </c>
      <c r="D7">
        <v>1200</v>
      </c>
      <c r="E7">
        <f t="shared" si="0"/>
        <v>3600</v>
      </c>
      <c r="F7">
        <f t="shared" si="1"/>
        <v>360</v>
      </c>
    </row>
    <row r="8" spans="1:6" x14ac:dyDescent="0.45">
      <c r="A8" t="s">
        <v>29</v>
      </c>
      <c r="B8" t="s">
        <v>27</v>
      </c>
      <c r="C8">
        <v>0.01</v>
      </c>
      <c r="D8">
        <v>4950</v>
      </c>
      <c r="E8">
        <f t="shared" si="0"/>
        <v>14850</v>
      </c>
      <c r="F8">
        <f t="shared" si="1"/>
        <v>148.5</v>
      </c>
    </row>
    <row r="9" spans="1:6" x14ac:dyDescent="0.45">
      <c r="A9" t="s">
        <v>30</v>
      </c>
      <c r="B9" t="s">
        <v>19</v>
      </c>
      <c r="C9">
        <v>0.02</v>
      </c>
      <c r="D9">
        <v>3465</v>
      </c>
      <c r="E9">
        <f t="shared" si="0"/>
        <v>10395</v>
      </c>
      <c r="F9">
        <f t="shared" si="1"/>
        <v>207.9</v>
      </c>
    </row>
    <row r="10" spans="1:6" x14ac:dyDescent="0.45">
      <c r="A10" s="2" t="s">
        <v>45</v>
      </c>
      <c r="F10" s="2">
        <f>SUM(F3:F9)</f>
        <v>18797.100000000002</v>
      </c>
    </row>
    <row r="11" spans="1:6" x14ac:dyDescent="0.45">
      <c r="A11" s="2" t="s">
        <v>47</v>
      </c>
      <c r="F11" s="2">
        <f>F10*1.1</f>
        <v>20676.810000000005</v>
      </c>
    </row>
    <row r="13" spans="1:6" x14ac:dyDescent="0.45">
      <c r="A13" s="1" t="s">
        <v>42</v>
      </c>
    </row>
    <row r="14" spans="1:6" x14ac:dyDescent="0.45">
      <c r="A14" t="s">
        <v>31</v>
      </c>
      <c r="B14" t="s">
        <v>32</v>
      </c>
      <c r="C14" t="s">
        <v>33</v>
      </c>
      <c r="D14" t="s">
        <v>34</v>
      </c>
      <c r="E14" t="s">
        <v>46</v>
      </c>
      <c r="F14" t="s">
        <v>43</v>
      </c>
    </row>
    <row r="15" spans="1:6" x14ac:dyDescent="0.45">
      <c r="A15" t="s">
        <v>35</v>
      </c>
      <c r="B15" t="s">
        <v>36</v>
      </c>
      <c r="C15">
        <v>38</v>
      </c>
      <c r="D15">
        <v>35</v>
      </c>
      <c r="E15">
        <f>D15*2</f>
        <v>70</v>
      </c>
      <c r="F15">
        <f>E15*C15</f>
        <v>2660</v>
      </c>
    </row>
    <row r="16" spans="1:6" x14ac:dyDescent="0.45">
      <c r="A16" t="s">
        <v>37</v>
      </c>
      <c r="B16" t="s">
        <v>36</v>
      </c>
      <c r="C16">
        <v>12</v>
      </c>
      <c r="D16">
        <v>320</v>
      </c>
      <c r="E16">
        <f t="shared" ref="E16:E18" si="2">D16*2</f>
        <v>640</v>
      </c>
      <c r="F16">
        <f t="shared" ref="F16:F18" si="3">E16*C16</f>
        <v>7680</v>
      </c>
    </row>
    <row r="17" spans="1:6" x14ac:dyDescent="0.45">
      <c r="A17" t="s">
        <v>38</v>
      </c>
      <c r="B17" t="s">
        <v>36</v>
      </c>
      <c r="C17">
        <v>36</v>
      </c>
      <c r="D17">
        <v>65</v>
      </c>
      <c r="E17">
        <f t="shared" si="2"/>
        <v>130</v>
      </c>
      <c r="F17">
        <f t="shared" si="3"/>
        <v>4680</v>
      </c>
    </row>
    <row r="18" spans="1:6" x14ac:dyDescent="0.45">
      <c r="A18" t="s">
        <v>39</v>
      </c>
      <c r="B18" t="s">
        <v>36</v>
      </c>
      <c r="C18">
        <v>2</v>
      </c>
      <c r="D18">
        <v>220</v>
      </c>
      <c r="E18">
        <f t="shared" si="2"/>
        <v>440</v>
      </c>
      <c r="F18">
        <f t="shared" si="3"/>
        <v>880</v>
      </c>
    </row>
    <row r="19" spans="1:6" x14ac:dyDescent="0.45">
      <c r="A19" s="2" t="s">
        <v>45</v>
      </c>
      <c r="F19" s="2">
        <f>SUM(F15:F18)</f>
        <v>15900</v>
      </c>
    </row>
    <row r="20" spans="1:6" x14ac:dyDescent="0.45">
      <c r="A20" s="2" t="s">
        <v>48</v>
      </c>
      <c r="F20" s="2">
        <f>F19*1.1</f>
        <v>17490</v>
      </c>
    </row>
    <row r="22" spans="1:6" x14ac:dyDescent="0.45">
      <c r="A22" t="s">
        <v>49</v>
      </c>
      <c r="B22">
        <f>F11*0.01</f>
        <v>206.76810000000006</v>
      </c>
      <c r="C22" t="s">
        <v>50</v>
      </c>
    </row>
    <row r="24" spans="1:6" x14ac:dyDescent="0.45">
      <c r="A24" t="s">
        <v>51</v>
      </c>
      <c r="B24">
        <v>9821</v>
      </c>
      <c r="C24" t="s">
        <v>52</v>
      </c>
    </row>
    <row r="25" spans="1:6" x14ac:dyDescent="0.45">
      <c r="A25" t="s">
        <v>53</v>
      </c>
      <c r="B25">
        <v>2</v>
      </c>
      <c r="C25">
        <v>3</v>
      </c>
      <c r="D25">
        <v>4</v>
      </c>
      <c r="E25">
        <v>5</v>
      </c>
      <c r="F25">
        <v>6</v>
      </c>
    </row>
    <row r="26" spans="1:6" x14ac:dyDescent="0.45">
      <c r="A26" t="s">
        <v>54</v>
      </c>
      <c r="B26">
        <v>1.1599999999999999</v>
      </c>
      <c r="C26">
        <v>1.35</v>
      </c>
      <c r="D26">
        <v>1.57</v>
      </c>
      <c r="E26">
        <v>1.74</v>
      </c>
      <c r="F26">
        <v>1.9</v>
      </c>
    </row>
    <row r="28" spans="1:6" x14ac:dyDescent="0.45">
      <c r="A28" s="5" t="s">
        <v>40</v>
      </c>
      <c r="B28" s="5"/>
      <c r="C28" s="5"/>
      <c r="D28" s="5"/>
      <c r="E28" s="5"/>
    </row>
    <row r="29" spans="1:6" x14ac:dyDescent="0.45">
      <c r="A29" t="s">
        <v>0</v>
      </c>
      <c r="B29" t="s">
        <v>1</v>
      </c>
      <c r="C29" t="s">
        <v>3</v>
      </c>
      <c r="D29" t="s">
        <v>2</v>
      </c>
      <c r="E29" t="s">
        <v>4</v>
      </c>
    </row>
    <row r="30" spans="1:6" x14ac:dyDescent="0.45">
      <c r="A30" t="s">
        <v>5</v>
      </c>
      <c r="B30">
        <v>3</v>
      </c>
      <c r="C30">
        <f>$B$24*$C$26</f>
        <v>13258.35</v>
      </c>
      <c r="D30">
        <v>0.06</v>
      </c>
      <c r="E30" s="3">
        <f>C30*D30</f>
        <v>795.50099999999998</v>
      </c>
    </row>
    <row r="31" spans="1:6" x14ac:dyDescent="0.45">
      <c r="A31" t="s">
        <v>6</v>
      </c>
      <c r="B31">
        <v>4</v>
      </c>
      <c r="C31">
        <f>$B$24*$D$26</f>
        <v>15418.970000000001</v>
      </c>
      <c r="D31">
        <v>0.02</v>
      </c>
      <c r="E31" s="3">
        <f t="shared" ref="E31:E42" si="4">C31*D31</f>
        <v>308.37940000000003</v>
      </c>
    </row>
    <row r="32" spans="1:6" x14ac:dyDescent="0.45">
      <c r="A32" t="s">
        <v>7</v>
      </c>
      <c r="B32">
        <v>5</v>
      </c>
      <c r="C32">
        <f>$B$24*$E$26</f>
        <v>17088.54</v>
      </c>
      <c r="D32">
        <v>0.06</v>
      </c>
      <c r="E32" s="3">
        <f t="shared" si="4"/>
        <v>1025.3124</v>
      </c>
    </row>
    <row r="33" spans="1:10" x14ac:dyDescent="0.45">
      <c r="A33" t="s">
        <v>8</v>
      </c>
      <c r="B33">
        <v>4</v>
      </c>
      <c r="C33">
        <f>$B$24*$D$26</f>
        <v>15418.970000000001</v>
      </c>
      <c r="D33">
        <v>0.02</v>
      </c>
      <c r="E33" s="3">
        <f t="shared" si="4"/>
        <v>308.37940000000003</v>
      </c>
    </row>
    <row r="34" spans="1:10" x14ac:dyDescent="0.45">
      <c r="B34">
        <v>4</v>
      </c>
      <c r="C34">
        <f>$B$24*$D$26</f>
        <v>15418.970000000001</v>
      </c>
      <c r="D34">
        <v>0.01</v>
      </c>
      <c r="E34" s="3">
        <f t="shared" si="4"/>
        <v>154.18970000000002</v>
      </c>
    </row>
    <row r="35" spans="1:10" x14ac:dyDescent="0.45">
      <c r="A35" t="s">
        <v>9</v>
      </c>
      <c r="B35">
        <v>3</v>
      </c>
      <c r="C35">
        <f>$B$24*$C$26</f>
        <v>13258.35</v>
      </c>
      <c r="D35">
        <v>0.04</v>
      </c>
      <c r="E35" s="3">
        <f t="shared" si="4"/>
        <v>530.33400000000006</v>
      </c>
    </row>
    <row r="36" spans="1:10" x14ac:dyDescent="0.45">
      <c r="A36" t="s">
        <v>10</v>
      </c>
      <c r="B36">
        <v>3</v>
      </c>
      <c r="C36">
        <f>$B$24*$C$26</f>
        <v>13258.35</v>
      </c>
      <c r="D36">
        <v>0.06</v>
      </c>
      <c r="E36" s="3">
        <f t="shared" si="4"/>
        <v>795.50099999999998</v>
      </c>
    </row>
    <row r="37" spans="1:10" x14ac:dyDescent="0.45">
      <c r="A37" t="s">
        <v>11</v>
      </c>
      <c r="B37">
        <v>3</v>
      </c>
      <c r="C37">
        <f>$B$24*$C$26</f>
        <v>13258.35</v>
      </c>
      <c r="D37">
        <v>0.03</v>
      </c>
      <c r="E37" s="3">
        <f t="shared" si="4"/>
        <v>397.75049999999999</v>
      </c>
    </row>
    <row r="38" spans="1:10" x14ac:dyDescent="0.45">
      <c r="A38" t="s">
        <v>12</v>
      </c>
      <c r="B38">
        <v>3</v>
      </c>
      <c r="C38">
        <f>$B$24*$C$26</f>
        <v>13258.35</v>
      </c>
      <c r="D38">
        <v>0.05</v>
      </c>
      <c r="E38" s="3">
        <f t="shared" si="4"/>
        <v>662.91750000000002</v>
      </c>
    </row>
    <row r="39" spans="1:10" x14ac:dyDescent="0.45">
      <c r="A39" t="s">
        <v>13</v>
      </c>
      <c r="B39">
        <v>4</v>
      </c>
      <c r="C39">
        <f>$B$24*$D$26</f>
        <v>15418.970000000001</v>
      </c>
      <c r="D39">
        <v>0.12</v>
      </c>
      <c r="E39" s="3">
        <f t="shared" si="4"/>
        <v>1850.2764</v>
      </c>
    </row>
    <row r="40" spans="1:10" x14ac:dyDescent="0.45">
      <c r="A40" t="s">
        <v>14</v>
      </c>
      <c r="B40">
        <v>2</v>
      </c>
      <c r="C40">
        <f>$B$24*$B$26</f>
        <v>11392.359999999999</v>
      </c>
      <c r="D40">
        <v>0.11</v>
      </c>
      <c r="E40" s="3">
        <f t="shared" si="4"/>
        <v>1253.1596</v>
      </c>
    </row>
    <row r="41" spans="1:10" x14ac:dyDescent="0.45">
      <c r="A41" t="s">
        <v>15</v>
      </c>
      <c r="B41">
        <v>5</v>
      </c>
      <c r="C41">
        <f>$B$24*$E$26</f>
        <v>17088.54</v>
      </c>
      <c r="D41">
        <v>0.17</v>
      </c>
      <c r="E41" s="3">
        <f t="shared" si="4"/>
        <v>2905.0518000000002</v>
      </c>
    </row>
    <row r="42" spans="1:10" x14ac:dyDescent="0.45">
      <c r="A42" t="s">
        <v>16</v>
      </c>
      <c r="B42">
        <v>6</v>
      </c>
      <c r="C42">
        <f>$B$24*$F$26</f>
        <v>18659.899999999998</v>
      </c>
      <c r="D42">
        <v>0.2</v>
      </c>
      <c r="E42" s="3">
        <f t="shared" si="4"/>
        <v>3731.9799999999996</v>
      </c>
    </row>
    <row r="43" spans="1:10" x14ac:dyDescent="0.45">
      <c r="A43" s="2" t="s">
        <v>45</v>
      </c>
      <c r="E43" s="4">
        <f>SUM(E30:E42)</f>
        <v>14718.7327</v>
      </c>
    </row>
    <row r="44" spans="1:10" x14ac:dyDescent="0.45">
      <c r="A44" t="s">
        <v>55</v>
      </c>
      <c r="E44" s="6">
        <f>E43*0.3</f>
        <v>4415.6198100000001</v>
      </c>
    </row>
    <row r="45" spans="1:10" x14ac:dyDescent="0.45">
      <c r="A45" s="2" t="s">
        <v>56</v>
      </c>
      <c r="E45" s="4">
        <f>SUM(E43:E44)</f>
        <v>19134.352510000001</v>
      </c>
    </row>
    <row r="46" spans="1:10" x14ac:dyDescent="0.45">
      <c r="A46" s="2"/>
      <c r="E46" s="4"/>
    </row>
    <row r="47" spans="1:10" x14ac:dyDescent="0.45">
      <c r="B47" s="8" t="s">
        <v>69</v>
      </c>
      <c r="C47" s="8"/>
      <c r="D47" s="8"/>
      <c r="E47" s="8"/>
      <c r="F47" s="8"/>
      <c r="G47" s="8"/>
    </row>
    <row r="48" spans="1:10" x14ac:dyDescent="0.45">
      <c r="A48" s="7" t="s">
        <v>59</v>
      </c>
      <c r="B48" t="s">
        <v>60</v>
      </c>
      <c r="C48" t="s">
        <v>61</v>
      </c>
      <c r="D48" t="s">
        <v>62</v>
      </c>
      <c r="E48" t="s">
        <v>63</v>
      </c>
      <c r="F48" t="s">
        <v>64</v>
      </c>
      <c r="G48" t="s">
        <v>65</v>
      </c>
      <c r="H48" t="s">
        <v>66</v>
      </c>
      <c r="I48" t="s">
        <v>67</v>
      </c>
      <c r="J48" t="s">
        <v>68</v>
      </c>
    </row>
    <row r="49" spans="1:10" x14ac:dyDescent="0.45">
      <c r="A49">
        <v>15</v>
      </c>
      <c r="B49">
        <v>20</v>
      </c>
      <c r="C49">
        <v>180</v>
      </c>
      <c r="D49">
        <v>200</v>
      </c>
      <c r="E49">
        <v>3</v>
      </c>
      <c r="F49">
        <v>4</v>
      </c>
      <c r="G49">
        <v>30</v>
      </c>
      <c r="H49">
        <v>34</v>
      </c>
      <c r="I49">
        <v>0.6</v>
      </c>
      <c r="J49">
        <v>20</v>
      </c>
    </row>
    <row r="51" spans="1:10" x14ac:dyDescent="0.45">
      <c r="A51" s="7" t="s">
        <v>57</v>
      </c>
      <c r="B51" s="3">
        <f>E45*(A49/100)</f>
        <v>2870.1528764999998</v>
      </c>
      <c r="C51" t="s">
        <v>50</v>
      </c>
    </row>
    <row r="52" spans="1:10" x14ac:dyDescent="0.45">
      <c r="A52" s="7" t="s">
        <v>58</v>
      </c>
      <c r="B52" s="3">
        <f>(E45+B51)*(H49/100)</f>
        <v>7481.5318314100004</v>
      </c>
      <c r="C52" t="s">
        <v>50</v>
      </c>
    </row>
    <row r="53" spans="1:10" x14ac:dyDescent="0.45">
      <c r="A53" s="7" t="s">
        <v>88</v>
      </c>
      <c r="B53" s="3">
        <f>E45*(0.6/100)</f>
        <v>114.80611506000001</v>
      </c>
      <c r="C53" t="s">
        <v>50</v>
      </c>
    </row>
    <row r="54" spans="1:10" x14ac:dyDescent="0.45">
      <c r="A54" s="7" t="s">
        <v>70</v>
      </c>
      <c r="B54" s="3">
        <f>E45*(B49/100)</f>
        <v>3826.8705020000002</v>
      </c>
      <c r="C54" t="s">
        <v>50</v>
      </c>
    </row>
    <row r="55" spans="1:10" x14ac:dyDescent="0.45">
      <c r="A55" s="7" t="s">
        <v>72</v>
      </c>
      <c r="B55" s="3">
        <f>E45*(C49/100)</f>
        <v>34441.834518000003</v>
      </c>
      <c r="C55" t="s">
        <v>50</v>
      </c>
    </row>
    <row r="56" spans="1:10" x14ac:dyDescent="0.45">
      <c r="A56" s="7" t="s">
        <v>71</v>
      </c>
      <c r="B56" s="3">
        <f>E45*(D49/100)</f>
        <v>38268.705020000001</v>
      </c>
      <c r="C56" t="s">
        <v>50</v>
      </c>
    </row>
    <row r="57" spans="1:10" x14ac:dyDescent="0.45">
      <c r="A57" s="7" t="s">
        <v>73</v>
      </c>
      <c r="B57" s="3">
        <f>E45*(E49/100)</f>
        <v>574.03057530000001</v>
      </c>
      <c r="C57" t="s">
        <v>50</v>
      </c>
    </row>
    <row r="59" spans="1:10" x14ac:dyDescent="0.45">
      <c r="A59" s="7" t="s">
        <v>75</v>
      </c>
      <c r="B59" s="3">
        <f>F11+F20-B22+E45+B51+B52+B54+B55+B56+B57+B53</f>
        <v>144672.32584827003</v>
      </c>
      <c r="C59" t="s">
        <v>50</v>
      </c>
    </row>
    <row r="60" spans="1:10" x14ac:dyDescent="0.45">
      <c r="A60" s="7" t="s">
        <v>74</v>
      </c>
      <c r="B60" s="3">
        <f>B59*(F49/100)</f>
        <v>5786.8930339308017</v>
      </c>
      <c r="C60" t="s">
        <v>50</v>
      </c>
    </row>
    <row r="62" spans="1:10" x14ac:dyDescent="0.45">
      <c r="A62" t="s">
        <v>76</v>
      </c>
      <c r="B62" s="3">
        <f>B59+B60</f>
        <v>150459.21888220083</v>
      </c>
      <c r="C62" t="s">
        <v>50</v>
      </c>
    </row>
    <row r="64" spans="1:10" x14ac:dyDescent="0.45">
      <c r="A64" t="s">
        <v>77</v>
      </c>
      <c r="B64" s="3">
        <f>B62*(G49/100)</f>
        <v>45137.765664660248</v>
      </c>
      <c r="C64" t="s">
        <v>50</v>
      </c>
    </row>
    <row r="66" spans="1:3" x14ac:dyDescent="0.45">
      <c r="A66" t="s">
        <v>78</v>
      </c>
      <c r="B66" s="3">
        <f>B62+B64</f>
        <v>195596.98454686109</v>
      </c>
      <c r="C66" t="s">
        <v>50</v>
      </c>
    </row>
    <row r="68" spans="1:3" x14ac:dyDescent="0.45">
      <c r="A68" t="s">
        <v>79</v>
      </c>
      <c r="B68" s="3">
        <f>B66</f>
        <v>195596.98454686109</v>
      </c>
      <c r="C68" t="s">
        <v>50</v>
      </c>
    </row>
    <row r="69" spans="1:3" x14ac:dyDescent="0.45">
      <c r="A69" t="s">
        <v>80</v>
      </c>
      <c r="B69" s="3">
        <f>B68*(J49/100)</f>
        <v>39119.396909372219</v>
      </c>
      <c r="C69" t="s">
        <v>50</v>
      </c>
    </row>
    <row r="70" spans="1:3" x14ac:dyDescent="0.45">
      <c r="A70" t="s">
        <v>81</v>
      </c>
      <c r="B70" s="3">
        <f>B69+B68</f>
        <v>234716.3814562333</v>
      </c>
      <c r="C70" t="s">
        <v>50</v>
      </c>
    </row>
  </sheetData>
  <mergeCells count="2">
    <mergeCell ref="A28:E28"/>
    <mergeCell ref="B47:G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/>
  </sheetViews>
  <sheetFormatPr defaultRowHeight="14.25" x14ac:dyDescent="0.45"/>
  <cols>
    <col min="1" max="1" width="21.46484375" customWidth="1"/>
    <col min="2" max="2" width="14.265625" customWidth="1"/>
    <col min="3" max="3" width="30.265625" customWidth="1"/>
    <col min="4" max="4" width="29.796875" customWidth="1"/>
    <col min="5" max="5" width="26.33203125" customWidth="1"/>
    <col min="6" max="6" width="13.6640625" customWidth="1"/>
    <col min="7" max="7" width="20.59765625" customWidth="1"/>
    <col min="8" max="8" width="18.265625" customWidth="1"/>
    <col min="9" max="9" width="14.86328125" customWidth="1"/>
  </cols>
  <sheetData>
    <row r="1" spans="1:6" x14ac:dyDescent="0.45">
      <c r="A1" s="1" t="s">
        <v>41</v>
      </c>
    </row>
    <row r="2" spans="1:6" x14ac:dyDescent="0.45">
      <c r="A2" t="s">
        <v>17</v>
      </c>
      <c r="B2" t="s">
        <v>20</v>
      </c>
      <c r="C2" t="s">
        <v>21</v>
      </c>
      <c r="D2" t="s">
        <v>22</v>
      </c>
      <c r="E2" t="s">
        <v>44</v>
      </c>
      <c r="F2" t="s">
        <v>43</v>
      </c>
    </row>
    <row r="3" spans="1:6" x14ac:dyDescent="0.45">
      <c r="A3" t="s">
        <v>82</v>
      </c>
      <c r="B3" t="s">
        <v>19</v>
      </c>
      <c r="C3">
        <v>7.0000000000000007E-2</v>
      </c>
      <c r="D3">
        <v>7500</v>
      </c>
      <c r="E3">
        <f>D3*2</f>
        <v>15000</v>
      </c>
      <c r="F3">
        <f>E3*C3</f>
        <v>1050</v>
      </c>
    </row>
    <row r="4" spans="1:6" x14ac:dyDescent="0.45">
      <c r="A4" t="s">
        <v>23</v>
      </c>
      <c r="B4" t="s">
        <v>24</v>
      </c>
      <c r="C4">
        <v>0.5</v>
      </c>
      <c r="D4">
        <v>2300</v>
      </c>
      <c r="E4">
        <f t="shared" ref="E4:E10" si="0">D4*2</f>
        <v>4600</v>
      </c>
      <c r="F4">
        <f t="shared" ref="F4:F10" si="1">E4*C4</f>
        <v>2300</v>
      </c>
    </row>
    <row r="5" spans="1:6" x14ac:dyDescent="0.45">
      <c r="A5" t="s">
        <v>26</v>
      </c>
      <c r="B5" t="s">
        <v>27</v>
      </c>
      <c r="C5">
        <v>0.01</v>
      </c>
      <c r="D5">
        <v>4800</v>
      </c>
      <c r="E5">
        <f t="shared" si="0"/>
        <v>9600</v>
      </c>
      <c r="F5">
        <f t="shared" si="1"/>
        <v>96</v>
      </c>
    </row>
    <row r="6" spans="1:6" x14ac:dyDescent="0.45">
      <c r="A6" t="s">
        <v>83</v>
      </c>
      <c r="B6" t="s">
        <v>27</v>
      </c>
      <c r="C6">
        <v>0.06</v>
      </c>
      <c r="D6">
        <v>8000</v>
      </c>
      <c r="E6">
        <f t="shared" si="0"/>
        <v>16000</v>
      </c>
      <c r="F6">
        <f t="shared" si="1"/>
        <v>960</v>
      </c>
    </row>
    <row r="7" spans="1:6" x14ac:dyDescent="0.45">
      <c r="A7" t="s">
        <v>84</v>
      </c>
      <c r="B7" t="s">
        <v>27</v>
      </c>
      <c r="C7">
        <v>2.5000000000000001E-2</v>
      </c>
      <c r="D7">
        <v>4800</v>
      </c>
      <c r="E7">
        <f t="shared" si="0"/>
        <v>9600</v>
      </c>
      <c r="F7">
        <f t="shared" si="1"/>
        <v>240</v>
      </c>
    </row>
    <row r="8" spans="1:6" x14ac:dyDescent="0.45">
      <c r="A8" t="s">
        <v>85</v>
      </c>
      <c r="B8" t="s">
        <v>19</v>
      </c>
      <c r="C8">
        <v>0.08</v>
      </c>
      <c r="D8">
        <v>2250</v>
      </c>
      <c r="E8">
        <f t="shared" si="0"/>
        <v>4500</v>
      </c>
      <c r="F8">
        <f t="shared" si="1"/>
        <v>360</v>
      </c>
    </row>
    <row r="9" spans="1:6" x14ac:dyDescent="0.45">
      <c r="A9" t="s">
        <v>86</v>
      </c>
      <c r="B9" t="s">
        <v>27</v>
      </c>
      <c r="C9">
        <v>0.01</v>
      </c>
      <c r="D9">
        <v>4670</v>
      </c>
      <c r="E9">
        <f t="shared" si="0"/>
        <v>9340</v>
      </c>
      <c r="F9">
        <f t="shared" si="1"/>
        <v>93.4</v>
      </c>
    </row>
    <row r="10" spans="1:6" x14ac:dyDescent="0.45">
      <c r="A10" t="s">
        <v>87</v>
      </c>
      <c r="B10" t="s">
        <v>24</v>
      </c>
      <c r="C10">
        <v>0.5</v>
      </c>
      <c r="D10">
        <v>1475</v>
      </c>
      <c r="E10">
        <f t="shared" si="0"/>
        <v>2950</v>
      </c>
      <c r="F10">
        <f t="shared" si="1"/>
        <v>1475</v>
      </c>
    </row>
    <row r="11" spans="1:6" x14ac:dyDescent="0.45">
      <c r="A11" s="2" t="s">
        <v>45</v>
      </c>
      <c r="F11" s="2">
        <f>SUM(F3:F10)</f>
        <v>6574.4</v>
      </c>
    </row>
    <row r="12" spans="1:6" x14ac:dyDescent="0.45">
      <c r="A12" s="2" t="s">
        <v>47</v>
      </c>
      <c r="F12" s="2">
        <f>F11*1.1</f>
        <v>7231.84</v>
      </c>
    </row>
    <row r="14" spans="1:6" x14ac:dyDescent="0.45">
      <c r="A14" s="1" t="s">
        <v>42</v>
      </c>
    </row>
    <row r="15" spans="1:6" x14ac:dyDescent="0.45">
      <c r="A15" t="s">
        <v>31</v>
      </c>
      <c r="B15" t="s">
        <v>32</v>
      </c>
      <c r="C15" t="s">
        <v>33</v>
      </c>
      <c r="D15" t="s">
        <v>34</v>
      </c>
      <c r="E15" t="s">
        <v>46</v>
      </c>
      <c r="F15" t="s">
        <v>43</v>
      </c>
    </row>
    <row r="16" spans="1:6" x14ac:dyDescent="0.45">
      <c r="A16" t="s">
        <v>35</v>
      </c>
      <c r="B16" t="s">
        <v>36</v>
      </c>
      <c r="C16">
        <v>9.08</v>
      </c>
      <c r="D16">
        <v>30</v>
      </c>
      <c r="E16">
        <f>D16*3</f>
        <v>90</v>
      </c>
      <c r="F16">
        <f>E16*C16</f>
        <v>817.2</v>
      </c>
    </row>
    <row r="17" spans="1:6" x14ac:dyDescent="0.45">
      <c r="A17" t="s">
        <v>38</v>
      </c>
      <c r="B17" t="s">
        <v>36</v>
      </c>
      <c r="C17">
        <v>3.03</v>
      </c>
      <c r="D17">
        <v>80</v>
      </c>
      <c r="E17">
        <f t="shared" ref="E17:E30" si="2">D17*3</f>
        <v>240</v>
      </c>
      <c r="F17">
        <f t="shared" ref="F17:F29" si="3">E17*C17</f>
        <v>727.19999999999993</v>
      </c>
    </row>
    <row r="18" spans="1:6" x14ac:dyDescent="0.45">
      <c r="A18" t="s">
        <v>89</v>
      </c>
      <c r="B18" t="s">
        <v>36</v>
      </c>
      <c r="C18">
        <v>1.01</v>
      </c>
      <c r="D18">
        <v>120</v>
      </c>
      <c r="E18">
        <f t="shared" si="2"/>
        <v>360</v>
      </c>
      <c r="F18">
        <f t="shared" si="3"/>
        <v>363.6</v>
      </c>
    </row>
    <row r="19" spans="1:6" x14ac:dyDescent="0.45">
      <c r="A19" t="s">
        <v>90</v>
      </c>
      <c r="B19" t="s">
        <v>36</v>
      </c>
      <c r="C19">
        <v>1.01</v>
      </c>
      <c r="D19">
        <v>150</v>
      </c>
      <c r="E19">
        <f t="shared" si="2"/>
        <v>450</v>
      </c>
      <c r="F19">
        <f t="shared" si="3"/>
        <v>454.5</v>
      </c>
    </row>
    <row r="20" spans="1:6" x14ac:dyDescent="0.45">
      <c r="A20" t="s">
        <v>91</v>
      </c>
      <c r="B20" t="s">
        <v>36</v>
      </c>
      <c r="C20">
        <v>2.02</v>
      </c>
      <c r="D20">
        <v>50</v>
      </c>
      <c r="E20">
        <f t="shared" si="2"/>
        <v>150</v>
      </c>
      <c r="F20">
        <f t="shared" si="3"/>
        <v>303</v>
      </c>
    </row>
    <row r="21" spans="1:6" x14ac:dyDescent="0.45">
      <c r="A21" t="s">
        <v>37</v>
      </c>
      <c r="B21" t="s">
        <v>36</v>
      </c>
      <c r="C21">
        <v>3.03</v>
      </c>
      <c r="D21">
        <v>60</v>
      </c>
      <c r="E21">
        <f t="shared" si="2"/>
        <v>180</v>
      </c>
      <c r="F21">
        <f t="shared" si="3"/>
        <v>545.4</v>
      </c>
    </row>
    <row r="22" spans="1:6" x14ac:dyDescent="0.45">
      <c r="A22" t="s">
        <v>92</v>
      </c>
      <c r="B22" t="s">
        <v>36</v>
      </c>
      <c r="C22">
        <v>2.02</v>
      </c>
      <c r="D22">
        <v>200</v>
      </c>
      <c r="E22">
        <f t="shared" si="2"/>
        <v>600</v>
      </c>
      <c r="F22">
        <f t="shared" si="3"/>
        <v>1212</v>
      </c>
    </row>
    <row r="23" spans="1:6" x14ac:dyDescent="0.45">
      <c r="A23" t="s">
        <v>93</v>
      </c>
      <c r="B23" t="s">
        <v>36</v>
      </c>
      <c r="C23">
        <v>1.01</v>
      </c>
      <c r="D23">
        <v>350</v>
      </c>
      <c r="E23">
        <f t="shared" si="2"/>
        <v>1050</v>
      </c>
      <c r="F23">
        <f t="shared" si="3"/>
        <v>1060.5</v>
      </c>
    </row>
    <row r="24" spans="1:6" x14ac:dyDescent="0.45">
      <c r="A24" t="s">
        <v>94</v>
      </c>
      <c r="B24" t="s">
        <v>36</v>
      </c>
      <c r="C24">
        <v>5.05</v>
      </c>
      <c r="D24">
        <v>80</v>
      </c>
      <c r="E24">
        <f t="shared" si="2"/>
        <v>240</v>
      </c>
      <c r="F24">
        <f t="shared" si="3"/>
        <v>1212</v>
      </c>
    </row>
    <row r="25" spans="1:6" x14ac:dyDescent="0.45">
      <c r="A25" t="s">
        <v>95</v>
      </c>
      <c r="B25" t="s">
        <v>36</v>
      </c>
      <c r="C25">
        <v>2</v>
      </c>
      <c r="D25">
        <v>95</v>
      </c>
      <c r="E25">
        <f t="shared" si="2"/>
        <v>285</v>
      </c>
      <c r="F25">
        <f t="shared" si="3"/>
        <v>570</v>
      </c>
    </row>
    <row r="26" spans="1:6" x14ac:dyDescent="0.45">
      <c r="A26" t="s">
        <v>96</v>
      </c>
      <c r="B26" t="s">
        <v>36</v>
      </c>
      <c r="C26">
        <v>1.01</v>
      </c>
      <c r="D26">
        <v>350</v>
      </c>
      <c r="E26">
        <f t="shared" si="2"/>
        <v>1050</v>
      </c>
      <c r="F26">
        <f t="shared" si="3"/>
        <v>1060.5</v>
      </c>
    </row>
    <row r="27" spans="1:6" x14ac:dyDescent="0.45">
      <c r="A27" t="s">
        <v>97</v>
      </c>
      <c r="B27" t="s">
        <v>36</v>
      </c>
      <c r="C27">
        <v>1</v>
      </c>
      <c r="D27">
        <v>10</v>
      </c>
      <c r="E27">
        <f t="shared" si="2"/>
        <v>30</v>
      </c>
      <c r="F27">
        <f t="shared" si="3"/>
        <v>30</v>
      </c>
    </row>
    <row r="28" spans="1:6" x14ac:dyDescent="0.45">
      <c r="A28" t="s">
        <v>98</v>
      </c>
      <c r="B28" t="s">
        <v>36</v>
      </c>
      <c r="C28">
        <v>1</v>
      </c>
      <c r="D28">
        <v>120</v>
      </c>
      <c r="E28">
        <f t="shared" si="2"/>
        <v>360</v>
      </c>
      <c r="F28">
        <f t="shared" si="3"/>
        <v>360</v>
      </c>
    </row>
    <row r="29" spans="1:6" x14ac:dyDescent="0.45">
      <c r="A29" t="s">
        <v>99</v>
      </c>
      <c r="B29" t="s">
        <v>36</v>
      </c>
      <c r="C29">
        <v>1</v>
      </c>
      <c r="D29">
        <v>150</v>
      </c>
      <c r="E29">
        <f t="shared" si="2"/>
        <v>450</v>
      </c>
      <c r="F29">
        <f t="shared" si="3"/>
        <v>450</v>
      </c>
    </row>
    <row r="30" spans="1:6" x14ac:dyDescent="0.45">
      <c r="A30" t="s">
        <v>100</v>
      </c>
      <c r="D30">
        <v>340</v>
      </c>
      <c r="E30">
        <f t="shared" si="2"/>
        <v>1020</v>
      </c>
      <c r="F30">
        <f>E30</f>
        <v>1020</v>
      </c>
    </row>
    <row r="31" spans="1:6" x14ac:dyDescent="0.45">
      <c r="A31" s="2" t="s">
        <v>45</v>
      </c>
      <c r="F31" s="2">
        <f>SUM(F16:F30)</f>
        <v>10185.9</v>
      </c>
    </row>
    <row r="32" spans="1:6" x14ac:dyDescent="0.45">
      <c r="A32" s="2" t="s">
        <v>48</v>
      </c>
      <c r="F32" s="2">
        <f>F31*1.1</f>
        <v>11204.49</v>
      </c>
    </row>
    <row r="34" spans="1:6" x14ac:dyDescent="0.45">
      <c r="A34" t="s">
        <v>49</v>
      </c>
      <c r="B34">
        <f>F12*0.01</f>
        <v>72.318399999999997</v>
      </c>
      <c r="C34" t="s">
        <v>50</v>
      </c>
    </row>
    <row r="36" spans="1:6" x14ac:dyDescent="0.45">
      <c r="A36" t="s">
        <v>51</v>
      </c>
      <c r="B36">
        <v>9821</v>
      </c>
      <c r="C36" t="s">
        <v>52</v>
      </c>
    </row>
    <row r="37" spans="1:6" x14ac:dyDescent="0.45">
      <c r="A37" t="s">
        <v>53</v>
      </c>
      <c r="B37">
        <v>2</v>
      </c>
      <c r="C37">
        <v>3</v>
      </c>
      <c r="D37">
        <v>4</v>
      </c>
      <c r="E37">
        <v>5</v>
      </c>
      <c r="F37">
        <v>6</v>
      </c>
    </row>
    <row r="38" spans="1:6" x14ac:dyDescent="0.45">
      <c r="A38" t="s">
        <v>54</v>
      </c>
      <c r="B38">
        <v>1.1599999999999999</v>
      </c>
      <c r="C38">
        <v>1.35</v>
      </c>
      <c r="D38">
        <v>1.57</v>
      </c>
      <c r="E38">
        <v>1.74</v>
      </c>
      <c r="F38">
        <v>1.9</v>
      </c>
    </row>
    <row r="40" spans="1:6" x14ac:dyDescent="0.45">
      <c r="A40" s="5" t="s">
        <v>40</v>
      </c>
      <c r="B40" s="5"/>
      <c r="C40" s="5"/>
      <c r="D40" s="5"/>
      <c r="E40" s="5"/>
    </row>
    <row r="41" spans="1:6" x14ac:dyDescent="0.45">
      <c r="A41" t="s">
        <v>0</v>
      </c>
      <c r="B41" t="s">
        <v>1</v>
      </c>
      <c r="C41" t="s">
        <v>3</v>
      </c>
      <c r="D41" t="s">
        <v>2</v>
      </c>
      <c r="E41" t="s">
        <v>4</v>
      </c>
    </row>
    <row r="42" spans="1:6" x14ac:dyDescent="0.45">
      <c r="A42" s="1" t="s">
        <v>101</v>
      </c>
    </row>
    <row r="43" spans="1:6" x14ac:dyDescent="0.45">
      <c r="A43" t="s">
        <v>102</v>
      </c>
      <c r="B43">
        <v>3</v>
      </c>
      <c r="C43">
        <f>$B$36*$C$38</f>
        <v>13258.35</v>
      </c>
      <c r="D43">
        <v>0.5</v>
      </c>
      <c r="E43" s="3">
        <f>C43*D43</f>
        <v>6629.1750000000002</v>
      </c>
    </row>
    <row r="44" spans="1:6" x14ac:dyDescent="0.45">
      <c r="A44" t="s">
        <v>103</v>
      </c>
      <c r="B44">
        <v>5</v>
      </c>
      <c r="C44">
        <f>$B$36*$E$38</f>
        <v>17088.54</v>
      </c>
      <c r="D44">
        <v>0.2</v>
      </c>
      <c r="E44" s="3">
        <f t="shared" ref="E44:E63" si="4">C44*D44</f>
        <v>3417.7080000000005</v>
      </c>
    </row>
    <row r="45" spans="1:6" x14ac:dyDescent="0.45">
      <c r="A45" t="s">
        <v>104</v>
      </c>
      <c r="B45">
        <v>4</v>
      </c>
      <c r="C45">
        <f>$B$36*$D$38</f>
        <v>15418.970000000001</v>
      </c>
      <c r="D45">
        <v>0.01</v>
      </c>
      <c r="E45" s="3">
        <f t="shared" si="4"/>
        <v>154.18970000000002</v>
      </c>
    </row>
    <row r="46" spans="1:6" x14ac:dyDescent="0.45">
      <c r="A46" t="s">
        <v>105</v>
      </c>
      <c r="B46">
        <v>3</v>
      </c>
      <c r="C46">
        <f>$B$36*$C$38</f>
        <v>13258.35</v>
      </c>
      <c r="D46">
        <v>0.02</v>
      </c>
      <c r="E46" s="3">
        <f t="shared" si="4"/>
        <v>265.16700000000003</v>
      </c>
    </row>
    <row r="47" spans="1:6" x14ac:dyDescent="0.45">
      <c r="A47" t="s">
        <v>106</v>
      </c>
      <c r="B47">
        <v>3</v>
      </c>
      <c r="C47">
        <f>$B$36*$C$38</f>
        <v>13258.35</v>
      </c>
      <c r="D47">
        <v>0.03</v>
      </c>
      <c r="E47" s="3">
        <f t="shared" si="4"/>
        <v>397.75049999999999</v>
      </c>
    </row>
    <row r="48" spans="1:6" x14ac:dyDescent="0.45">
      <c r="A48" t="s">
        <v>107</v>
      </c>
      <c r="B48">
        <v>3</v>
      </c>
      <c r="C48">
        <f>$B$36*$C$38</f>
        <v>13258.35</v>
      </c>
      <c r="D48">
        <v>0.15</v>
      </c>
      <c r="E48" s="3">
        <f t="shared" si="4"/>
        <v>1988.7525000000001</v>
      </c>
    </row>
    <row r="49" spans="1:5" x14ac:dyDescent="0.45">
      <c r="A49" t="s">
        <v>108</v>
      </c>
      <c r="B49">
        <v>5</v>
      </c>
      <c r="C49">
        <f>$B$36*$E$38</f>
        <v>17088.54</v>
      </c>
      <c r="D49">
        <v>0.3</v>
      </c>
      <c r="E49" s="3">
        <f t="shared" si="4"/>
        <v>5126.5619999999999</v>
      </c>
    </row>
    <row r="50" spans="1:5" x14ac:dyDescent="0.45">
      <c r="A50" s="1" t="s">
        <v>109</v>
      </c>
      <c r="E50" s="3"/>
    </row>
    <row r="51" spans="1:5" x14ac:dyDescent="0.45">
      <c r="A51" t="s">
        <v>102</v>
      </c>
      <c r="B51">
        <v>3</v>
      </c>
      <c r="C51">
        <f>$B$36*$C$38</f>
        <v>13258.35</v>
      </c>
      <c r="D51">
        <v>0.15</v>
      </c>
      <c r="E51" s="3">
        <f t="shared" si="4"/>
        <v>1988.7525000000001</v>
      </c>
    </row>
    <row r="52" spans="1:5" x14ac:dyDescent="0.45">
      <c r="A52" t="s">
        <v>110</v>
      </c>
      <c r="B52">
        <v>4</v>
      </c>
      <c r="C52">
        <f>$B$36*$D$38</f>
        <v>15418.970000000001</v>
      </c>
      <c r="D52">
        <v>0.2</v>
      </c>
      <c r="E52" s="3">
        <f t="shared" si="4"/>
        <v>3083.7940000000003</v>
      </c>
    </row>
    <row r="53" spans="1:5" x14ac:dyDescent="0.45">
      <c r="A53" t="s">
        <v>104</v>
      </c>
      <c r="B53" s="7">
        <v>4</v>
      </c>
      <c r="C53">
        <f>$B$36*$D$38</f>
        <v>15418.970000000001</v>
      </c>
      <c r="D53">
        <v>0.3</v>
      </c>
      <c r="E53" s="3">
        <f t="shared" si="4"/>
        <v>4625.6909999999998</v>
      </c>
    </row>
    <row r="54" spans="1:5" x14ac:dyDescent="0.45">
      <c r="A54" s="1" t="s">
        <v>111</v>
      </c>
      <c r="E54" s="3"/>
    </row>
    <row r="55" spans="1:5" x14ac:dyDescent="0.45">
      <c r="A55" t="s">
        <v>102</v>
      </c>
      <c r="B55">
        <v>3</v>
      </c>
      <c r="C55">
        <f>$B$36*$C$38</f>
        <v>13258.35</v>
      </c>
      <c r="D55">
        <v>0.3</v>
      </c>
      <c r="E55" s="3">
        <f t="shared" si="4"/>
        <v>3977.5050000000001</v>
      </c>
    </row>
    <row r="56" spans="1:5" x14ac:dyDescent="0.45">
      <c r="A56" t="s">
        <v>110</v>
      </c>
      <c r="B56">
        <v>4</v>
      </c>
      <c r="C56">
        <f>$B$36*$D$38</f>
        <v>15418.970000000001</v>
      </c>
      <c r="D56">
        <v>0.5</v>
      </c>
      <c r="E56" s="3">
        <f t="shared" si="4"/>
        <v>7709.4850000000006</v>
      </c>
    </row>
    <row r="57" spans="1:5" x14ac:dyDescent="0.45">
      <c r="A57" t="s">
        <v>103</v>
      </c>
      <c r="B57">
        <v>5</v>
      </c>
      <c r="C57">
        <f>$B$36*$E$38</f>
        <v>17088.54</v>
      </c>
      <c r="D57">
        <v>0.3</v>
      </c>
      <c r="E57" s="3">
        <f t="shared" si="4"/>
        <v>5126.5619999999999</v>
      </c>
    </row>
    <row r="58" spans="1:5" x14ac:dyDescent="0.45">
      <c r="A58" t="s">
        <v>105</v>
      </c>
      <c r="B58">
        <v>4</v>
      </c>
      <c r="C58">
        <f>$B$36*$D$38</f>
        <v>15418.970000000001</v>
      </c>
      <c r="D58">
        <v>0.25</v>
      </c>
      <c r="E58" s="3">
        <f t="shared" si="4"/>
        <v>3854.7425000000003</v>
      </c>
    </row>
    <row r="59" spans="1:5" x14ac:dyDescent="0.45">
      <c r="A59" t="s">
        <v>112</v>
      </c>
      <c r="B59">
        <v>6</v>
      </c>
      <c r="C59">
        <f>$B$36*$F$38</f>
        <v>18659.899999999998</v>
      </c>
      <c r="D59">
        <v>1.7</v>
      </c>
      <c r="E59" s="3">
        <f t="shared" si="4"/>
        <v>31721.829999999994</v>
      </c>
    </row>
    <row r="60" spans="1:5" x14ac:dyDescent="0.45">
      <c r="A60" t="s">
        <v>105</v>
      </c>
      <c r="B60">
        <v>4</v>
      </c>
      <c r="C60">
        <f>$B$36*$D$38</f>
        <v>15418.970000000001</v>
      </c>
      <c r="D60">
        <v>0.3</v>
      </c>
      <c r="E60" s="3">
        <f t="shared" si="4"/>
        <v>4625.6909999999998</v>
      </c>
    </row>
    <row r="61" spans="1:5" x14ac:dyDescent="0.45">
      <c r="A61" t="s">
        <v>113</v>
      </c>
      <c r="B61">
        <v>6</v>
      </c>
      <c r="C61">
        <f>$B$36*$F$38</f>
        <v>18659.899999999998</v>
      </c>
      <c r="D61">
        <v>4.5</v>
      </c>
      <c r="E61" s="3">
        <f t="shared" si="4"/>
        <v>83969.549999999988</v>
      </c>
    </row>
    <row r="62" spans="1:5" x14ac:dyDescent="0.45">
      <c r="A62" t="s">
        <v>108</v>
      </c>
      <c r="B62">
        <v>5</v>
      </c>
      <c r="C62">
        <f>$B$36*$E$38</f>
        <v>17088.54</v>
      </c>
      <c r="D62">
        <v>0.9</v>
      </c>
      <c r="E62" s="3">
        <f t="shared" si="4"/>
        <v>15379.686000000002</v>
      </c>
    </row>
    <row r="63" spans="1:5" x14ac:dyDescent="0.45">
      <c r="A63" t="s">
        <v>114</v>
      </c>
      <c r="B63">
        <v>6</v>
      </c>
      <c r="C63">
        <f>$B$36*$F$38</f>
        <v>18659.899999999998</v>
      </c>
      <c r="D63">
        <v>0.24</v>
      </c>
      <c r="E63" s="3">
        <f t="shared" si="4"/>
        <v>4478.3759999999993</v>
      </c>
    </row>
    <row r="64" spans="1:5" x14ac:dyDescent="0.45">
      <c r="A64" s="2" t="s">
        <v>45</v>
      </c>
      <c r="E64" s="4">
        <f>SUM(E43:E63)</f>
        <v>188520.96969999996</v>
      </c>
    </row>
    <row r="65" spans="1:10" x14ac:dyDescent="0.45">
      <c r="A65" t="s">
        <v>55</v>
      </c>
      <c r="E65" s="6">
        <f>E64*0.3</f>
        <v>56556.290909999989</v>
      </c>
    </row>
    <row r="66" spans="1:10" x14ac:dyDescent="0.45">
      <c r="A66" s="2" t="s">
        <v>56</v>
      </c>
      <c r="E66" s="4">
        <f>SUM(E64:E65)</f>
        <v>245077.26060999994</v>
      </c>
    </row>
    <row r="67" spans="1:10" x14ac:dyDescent="0.45">
      <c r="A67" s="2"/>
      <c r="E67" s="4"/>
    </row>
    <row r="68" spans="1:10" x14ac:dyDescent="0.45">
      <c r="B68" s="8" t="s">
        <v>69</v>
      </c>
      <c r="C68" s="8"/>
      <c r="D68" s="8"/>
      <c r="E68" s="8"/>
      <c r="F68" s="8"/>
      <c r="G68" s="8"/>
    </row>
    <row r="69" spans="1:10" x14ac:dyDescent="0.45">
      <c r="A69" s="7" t="s">
        <v>59</v>
      </c>
      <c r="B69" t="s">
        <v>60</v>
      </c>
      <c r="C69" t="s">
        <v>61</v>
      </c>
      <c r="D69" t="s">
        <v>62</v>
      </c>
      <c r="E69" t="s">
        <v>63</v>
      </c>
      <c r="F69" t="s">
        <v>64</v>
      </c>
      <c r="G69" t="s">
        <v>65</v>
      </c>
      <c r="H69" t="s">
        <v>66</v>
      </c>
      <c r="I69" t="s">
        <v>67</v>
      </c>
      <c r="J69" t="s">
        <v>68</v>
      </c>
    </row>
    <row r="70" spans="1:10" x14ac:dyDescent="0.45">
      <c r="A70">
        <v>15</v>
      </c>
      <c r="B70">
        <v>10</v>
      </c>
      <c r="C70">
        <v>200</v>
      </c>
      <c r="D70">
        <v>150</v>
      </c>
      <c r="E70">
        <v>3</v>
      </c>
      <c r="F70">
        <v>4</v>
      </c>
      <c r="G70">
        <v>20</v>
      </c>
      <c r="H70">
        <v>34</v>
      </c>
      <c r="I70">
        <v>0.6</v>
      </c>
      <c r="J70">
        <v>20</v>
      </c>
    </row>
    <row r="72" spans="1:10" x14ac:dyDescent="0.45">
      <c r="A72" s="7" t="s">
        <v>57</v>
      </c>
      <c r="B72" s="3">
        <f>E66*(A70/100)</f>
        <v>36761.589091499991</v>
      </c>
      <c r="C72" t="s">
        <v>50</v>
      </c>
    </row>
    <row r="73" spans="1:10" x14ac:dyDescent="0.45">
      <c r="A73" s="7" t="s">
        <v>58</v>
      </c>
      <c r="B73" s="3">
        <f>(E66+B72)*(H70/100)</f>
        <v>95825.208898509984</v>
      </c>
      <c r="C73" t="s">
        <v>50</v>
      </c>
    </row>
    <row r="74" spans="1:10" x14ac:dyDescent="0.45">
      <c r="A74" s="7" t="s">
        <v>115</v>
      </c>
      <c r="B74" s="3">
        <f>E66*(I70/100)</f>
        <v>1470.4635636599996</v>
      </c>
      <c r="C74" t="s">
        <v>50</v>
      </c>
    </row>
    <row r="75" spans="1:10" x14ac:dyDescent="0.45">
      <c r="A75" s="7" t="s">
        <v>70</v>
      </c>
      <c r="B75" s="3">
        <f>E66*(B70/100)</f>
        <v>24507.726060999994</v>
      </c>
      <c r="C75" t="s">
        <v>50</v>
      </c>
    </row>
    <row r="76" spans="1:10" x14ac:dyDescent="0.45">
      <c r="A76" s="7" t="s">
        <v>72</v>
      </c>
      <c r="B76" s="3">
        <f>E66*(C70/100)</f>
        <v>490154.52121999988</v>
      </c>
      <c r="C76" t="s">
        <v>50</v>
      </c>
    </row>
    <row r="77" spans="1:10" x14ac:dyDescent="0.45">
      <c r="A77" s="7" t="s">
        <v>71</v>
      </c>
      <c r="B77" s="3">
        <f>E66*(D70/100)</f>
        <v>367615.89091499988</v>
      </c>
      <c r="C77" t="s">
        <v>50</v>
      </c>
    </row>
    <row r="78" spans="1:10" x14ac:dyDescent="0.45">
      <c r="A78" s="7" t="s">
        <v>73</v>
      </c>
      <c r="B78" s="3">
        <f>E66*(E70/100)</f>
        <v>7352.3178182999982</v>
      </c>
      <c r="C78" t="s">
        <v>50</v>
      </c>
    </row>
    <row r="80" spans="1:10" x14ac:dyDescent="0.45">
      <c r="A80" s="7" t="s">
        <v>75</v>
      </c>
      <c r="B80" s="3">
        <f>F12+F32-B34+E66+B72+B73+B75+B76+B77+B78+B74</f>
        <v>1287128.9897779697</v>
      </c>
      <c r="C80" t="s">
        <v>50</v>
      </c>
    </row>
    <row r="81" spans="1:3" x14ac:dyDescent="0.45">
      <c r="A81" s="7" t="s">
        <v>74</v>
      </c>
      <c r="B81" s="3">
        <f>B80*(F70/100)</f>
        <v>51485.159591118791</v>
      </c>
      <c r="C81" t="s">
        <v>50</v>
      </c>
    </row>
    <row r="83" spans="1:3" x14ac:dyDescent="0.45">
      <c r="A83" t="s">
        <v>76</v>
      </c>
      <c r="B83" s="3">
        <f>B80+B81</f>
        <v>1338614.1493690885</v>
      </c>
      <c r="C83" t="s">
        <v>50</v>
      </c>
    </row>
    <row r="85" spans="1:3" x14ac:dyDescent="0.45">
      <c r="A85" t="s">
        <v>77</v>
      </c>
      <c r="B85" s="3">
        <f>B83*(G70/100)</f>
        <v>267722.82987381768</v>
      </c>
      <c r="C85" t="s">
        <v>50</v>
      </c>
    </row>
    <row r="87" spans="1:3" x14ac:dyDescent="0.45">
      <c r="A87" t="s">
        <v>78</v>
      </c>
      <c r="B87" s="3">
        <f>B83+B85</f>
        <v>1606336.9792429062</v>
      </c>
      <c r="C87" t="s">
        <v>50</v>
      </c>
    </row>
    <row r="89" spans="1:3" x14ac:dyDescent="0.45">
      <c r="A89" t="s">
        <v>79</v>
      </c>
      <c r="B89" s="3">
        <f>B87</f>
        <v>1606336.9792429062</v>
      </c>
      <c r="C89" t="s">
        <v>50</v>
      </c>
    </row>
    <row r="90" spans="1:3" x14ac:dyDescent="0.45">
      <c r="A90" t="s">
        <v>80</v>
      </c>
      <c r="B90" s="3">
        <f>B89*(J70/100)</f>
        <v>321267.39584858128</v>
      </c>
      <c r="C90" t="s">
        <v>50</v>
      </c>
    </row>
    <row r="91" spans="1:3" x14ac:dyDescent="0.45">
      <c r="A91" t="s">
        <v>81</v>
      </c>
      <c r="B91" s="3">
        <f>B90+B89</f>
        <v>1927604.3750914875</v>
      </c>
      <c r="C91" t="s">
        <v>50</v>
      </c>
    </row>
  </sheetData>
  <mergeCells count="2">
    <mergeCell ref="A40:E40"/>
    <mergeCell ref="B68:G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Печатная плата</vt:lpstr>
      <vt:lpstr>Пожарный извещатель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2014-11-24T09:07:58Z</dcterms:created>
  <dcterms:modified xsi:type="dcterms:W3CDTF">2014-11-24T10:16:08Z</dcterms:modified>
</cp:coreProperties>
</file>