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Информатика\Лаба6\"/>
    </mc:Choice>
  </mc:AlternateContent>
  <xr:revisionPtr revIDLastSave="0" documentId="13_ncr:1_{B1E78C70-FCC2-480B-BAA5-29D020B759A9}" xr6:coauthVersionLast="45" xr6:coauthVersionMax="45" xr10:uidLastSave="{00000000-0000-0000-0000-000000000000}"/>
  <bookViews>
    <workbookView xWindow="-104" yWindow="-104" windowWidth="22326" windowHeight="12050" tabRatio="905" activeTab="2" xr2:uid="{00000000-000D-0000-FFFF-FFFF00000000}"/>
  </bookViews>
  <sheets>
    <sheet name="Лист1" sheetId="1" r:id="rId1"/>
    <sheet name="Справочник" sheetId="8" r:id="rId2"/>
    <sheet name="Расчет отпускных" sheetId="9" r:id="rId3"/>
    <sheet name="Турнир" sheetId="5" r:id="rId4"/>
    <sheet name="Компьютерные комплектующие" sheetId="6" r:id="rId5"/>
    <sheet name="Компьютерные комплектующие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9" l="1"/>
  <c r="K11" i="9"/>
  <c r="K12" i="9"/>
  <c r="K13" i="9"/>
  <c r="K14" i="9"/>
  <c r="K15" i="9"/>
  <c r="K10" i="9"/>
  <c r="J11" i="9"/>
  <c r="J12" i="9"/>
  <c r="J13" i="9"/>
  <c r="J14" i="9"/>
  <c r="J15" i="9"/>
  <c r="J10" i="9"/>
  <c r="H11" i="9"/>
  <c r="H12" i="9"/>
  <c r="H13" i="9"/>
  <c r="H14" i="9"/>
  <c r="H15" i="9"/>
  <c r="H10" i="9"/>
  <c r="I10" i="9"/>
  <c r="I11" i="9"/>
  <c r="I12" i="9"/>
  <c r="I13" i="9"/>
  <c r="I14" i="9"/>
  <c r="I15" i="9"/>
  <c r="F11" i="9"/>
  <c r="F12" i="9"/>
  <c r="F13" i="9"/>
  <c r="F14" i="9"/>
  <c r="F15" i="9"/>
  <c r="F10" i="9"/>
  <c r="C14" i="6" l="1"/>
  <c r="C4" i="6"/>
  <c r="C5" i="6"/>
  <c r="C6" i="6"/>
  <c r="C7" i="6"/>
  <c r="C8" i="6"/>
  <c r="C9" i="6"/>
  <c r="C10" i="6"/>
  <c r="C11" i="6"/>
  <c r="C12" i="6"/>
  <c r="C13" i="6"/>
  <c r="C3" i="6"/>
  <c r="L10" i="1"/>
  <c r="K6" i="5" l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5" i="5"/>
  <c r="J8" i="1" l="1"/>
  <c r="I10" i="1"/>
  <c r="I11" i="1"/>
  <c r="H7" i="1"/>
  <c r="I7" i="1" s="1"/>
  <c r="H8" i="1"/>
  <c r="I8" i="1" s="1"/>
  <c r="K8" i="1" s="1"/>
  <c r="H9" i="1"/>
  <c r="J9" i="1" s="1"/>
  <c r="H10" i="1"/>
  <c r="H11" i="1"/>
  <c r="H6" i="1"/>
  <c r="J6" i="1" s="1"/>
  <c r="J7" i="1" l="1"/>
  <c r="K7" i="1" s="1"/>
  <c r="L7" i="1" s="1"/>
  <c r="I9" i="1"/>
  <c r="K9" i="1" s="1"/>
  <c r="L9" i="1"/>
  <c r="K11" i="1"/>
  <c r="L11" i="1" s="1"/>
  <c r="L8" i="1"/>
  <c r="J11" i="1"/>
  <c r="I6" i="1"/>
  <c r="K6" i="1" s="1"/>
  <c r="L6" i="1" s="1"/>
  <c r="J10" i="1"/>
  <c r="K10" i="1" s="1"/>
</calcChain>
</file>

<file path=xl/sharedStrings.xml><?xml version="1.0" encoding="utf-8"?>
<sst xmlns="http://schemas.openxmlformats.org/spreadsheetml/2006/main" count="134" uniqueCount="117">
  <si>
    <t>Расчетно-платежная ведомость</t>
  </si>
  <si>
    <t>201_ года</t>
  </si>
  <si>
    <t>за_____месяц</t>
  </si>
  <si>
    <t>Фамилия</t>
  </si>
  <si>
    <t>Имя</t>
  </si>
  <si>
    <t>Отчество</t>
  </si>
  <si>
    <t>Должность</t>
  </si>
  <si>
    <t>Начисленно</t>
  </si>
  <si>
    <t>№ П/П</t>
  </si>
  <si>
    <t>Иванов</t>
  </si>
  <si>
    <t>Вещий</t>
  </si>
  <si>
    <t>Смирнова</t>
  </si>
  <si>
    <t>Васильев</t>
  </si>
  <si>
    <t>Каренина</t>
  </si>
  <si>
    <t>Князев</t>
  </si>
  <si>
    <t>Иван</t>
  </si>
  <si>
    <t>Олег</t>
  </si>
  <si>
    <t>Анна</t>
  </si>
  <si>
    <t>Игорь</t>
  </si>
  <si>
    <t>Алевтина</t>
  </si>
  <si>
    <t>Василий</t>
  </si>
  <si>
    <t>Васильевич</t>
  </si>
  <si>
    <t>Игоревичь</t>
  </si>
  <si>
    <t>Георгиевна</t>
  </si>
  <si>
    <t>Сергеевна</t>
  </si>
  <si>
    <t>Олеговичь</t>
  </si>
  <si>
    <t>Инженер</t>
  </si>
  <si>
    <t>Программист</t>
  </si>
  <si>
    <t>Зав.отделом</t>
  </si>
  <si>
    <t>Секретарь</t>
  </si>
  <si>
    <t>Оператор</t>
  </si>
  <si>
    <t>Оклад</t>
  </si>
  <si>
    <t>Премия</t>
  </si>
  <si>
    <t>Итого</t>
  </si>
  <si>
    <t>Удержанно</t>
  </si>
  <si>
    <t>Итого к выдаче</t>
  </si>
  <si>
    <t>Подоходный Налог (13%)</t>
  </si>
  <si>
    <t>Пенсионный фонд (1%)</t>
  </si>
  <si>
    <t>Директор</t>
  </si>
  <si>
    <t>Гл.Бухгалтер</t>
  </si>
  <si>
    <t>Петров Г.П.</t>
  </si>
  <si>
    <t>Федоров М.Я.</t>
  </si>
  <si>
    <t>______________</t>
  </si>
  <si>
    <t>Наименование товара</t>
  </si>
  <si>
    <t>Итог:</t>
  </si>
  <si>
    <t>Команда</t>
  </si>
  <si>
    <t>ЦСКА</t>
  </si>
  <si>
    <t>Зенит</t>
  </si>
  <si>
    <t>Рубин</t>
  </si>
  <si>
    <t>Локомотив</t>
  </si>
  <si>
    <t>Шинник</t>
  </si>
  <si>
    <t>Динамо</t>
  </si>
  <si>
    <t>Сатурн-REN TV</t>
  </si>
  <si>
    <t>Торпедо</t>
  </si>
  <si>
    <t>Крылья Советов</t>
  </si>
  <si>
    <t>Спартак</t>
  </si>
  <si>
    <t>Ростов</t>
  </si>
  <si>
    <t>Ротор</t>
  </si>
  <si>
    <t>Спартак-Алания</t>
  </si>
  <si>
    <t>Торпедо-Металлург</t>
  </si>
  <si>
    <t>Уралан</t>
  </si>
  <si>
    <t>Черноморец</t>
  </si>
  <si>
    <t>Пропущенные мячи</t>
  </si>
  <si>
    <t>Забитые мячи</t>
  </si>
  <si>
    <t>Игр</t>
  </si>
  <si>
    <t>Выигрыш</t>
  </si>
  <si>
    <t>Ничья</t>
  </si>
  <si>
    <t>Поражение</t>
  </si>
  <si>
    <t>Разница</t>
  </si>
  <si>
    <t>Очки</t>
  </si>
  <si>
    <t>Место</t>
  </si>
  <si>
    <t>Количество штук</t>
  </si>
  <si>
    <t>Итоговая цена</t>
  </si>
  <si>
    <t>Клавиатура Logitech</t>
  </si>
  <si>
    <t>Накопитель на ЖМД SATA</t>
  </si>
  <si>
    <t>Материнская плата ASRock</t>
  </si>
  <si>
    <t>Корпус Minitower</t>
  </si>
  <si>
    <t>Модуль памяти Kingston</t>
  </si>
  <si>
    <t>Ноутбук Lenovo</t>
  </si>
  <si>
    <t>Мышь Logitech</t>
  </si>
  <si>
    <t>Мышь Microsoft</t>
  </si>
  <si>
    <t>Монитр Acer</t>
  </si>
  <si>
    <t>Принтер Canon</t>
  </si>
  <si>
    <t>Гарнитура Phillips</t>
  </si>
  <si>
    <t>Цена</t>
  </si>
  <si>
    <t>Дискета Verbatim</t>
  </si>
  <si>
    <t>Принтер Acer</t>
  </si>
  <si>
    <t>Материнская плата Asus</t>
  </si>
  <si>
    <t>Справочник</t>
  </si>
  <si>
    <t>Длительность отпуска по КЗоТу</t>
  </si>
  <si>
    <t>Женщинам на каждого ребенка  дополнительные дни</t>
  </si>
  <si>
    <t>Сотрудникам со стажем более 5 лет</t>
  </si>
  <si>
    <t>Сотрудникам со стажем более 10 лет</t>
  </si>
  <si>
    <t>Отдел:</t>
  </si>
  <si>
    <t>Back-end разработка</t>
  </si>
  <si>
    <t>Год:</t>
  </si>
  <si>
    <t>Начисление отпускных</t>
  </si>
  <si>
    <t>Код</t>
  </si>
  <si>
    <t>ФИО</t>
  </si>
  <si>
    <t>Дата приема на работу</t>
  </si>
  <si>
    <t>Пол</t>
  </si>
  <si>
    <t>Дети</t>
  </si>
  <si>
    <t>Стаж</t>
  </si>
  <si>
    <t>Средний заработок</t>
  </si>
  <si>
    <t>Надбавка на стаж</t>
  </si>
  <si>
    <t>Надбавка за детей</t>
  </si>
  <si>
    <t>Длительность отпуска</t>
  </si>
  <si>
    <t>Сумма отпускных</t>
  </si>
  <si>
    <t>Иванов И.В.</t>
  </si>
  <si>
    <t>Вещий О.О.</t>
  </si>
  <si>
    <t>Смирнова А.Г.</t>
  </si>
  <si>
    <t>Васильев В.Н.</t>
  </si>
  <si>
    <t>Каренина А.А.</t>
  </si>
  <si>
    <t>Князев И.О.</t>
  </si>
  <si>
    <t>м</t>
  </si>
  <si>
    <t>ж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</si>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</sst>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9"/>
      <color rgb="FF202122"/>
      <name val="Arial"/>
      <family val="2"/>
      <charset val="204"/>
    </font>
    <font>
      <sz val="9"/>
      <color rgb="FF202122"/>
      <name val="Arial"/>
      <family val="2"/>
      <charset val="204"/>
    </font>
    <font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/>
    <xf numFmtId="0" fontId="3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right"/>
    </xf>
    <xf numFmtId="0" fontId="0" fillId="0" borderId="0" xfId="0" applyBorder="1"/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shrinkToFi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shrinkToFi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8" fillId="0" borderId="0" xfId="0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 applyAlignment="1">
      <alignment horizontal="center" vertical="center" wrapText="1"/>
    </xf>
    <xf numFmtId="0" fontId="0" fillId="0" borderId="27" xfId="0" applyBorder="1"/>
    <xf numFmtId="0" fontId="0" fillId="0" borderId="29" xfId="0" applyBorder="1"/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5" fontId="0" fillId="0" borderId="35" xfId="0" applyNumberFormat="1" applyBorder="1"/>
    <xf numFmtId="165" fontId="0" fillId="0" borderId="27" xfId="0" applyNumberFormat="1" applyBorder="1"/>
    <xf numFmtId="165" fontId="0" fillId="0" borderId="29" xfId="0" applyNumberForma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7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отпуска</a:t>
            </a:r>
            <a:endParaRPr lang="ru-RU"/>
          </a:p>
        </c:rich>
      </c:tx>
      <c:layout>
        <c:manualLayout>
          <c:xMode val="edge"/>
          <c:yMode val="edge"/>
          <c:x val="0.25072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'Расчет отпускных'!$B$10</c:f>
              <c:strCache>
                <c:ptCount val="1"/>
                <c:pt idx="0">
                  <c:v>Иванов И.В.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отпускных'!$J$10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1-4CF5-AC66-8563D75F1749}"/>
            </c:ext>
          </c:extLst>
        </c:ser>
        <c:ser>
          <c:idx val="1"/>
          <c:order val="1"/>
          <c:tx>
            <c:strRef>
              <c:f>'Расчет отпускных'!$B$11</c:f>
              <c:strCache>
                <c:ptCount val="1"/>
                <c:pt idx="0">
                  <c:v>Вещий О.О.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1-4CF5-AC66-8563D75F1749}"/>
            </c:ext>
          </c:extLst>
        </c:ser>
        <c:ser>
          <c:idx val="2"/>
          <c:order val="2"/>
          <c:tx>
            <c:strRef>
              <c:f>'Расчет отпускных'!$B$12</c:f>
              <c:strCache>
                <c:ptCount val="1"/>
                <c:pt idx="0">
                  <c:v>Смирнова А.Г.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1-4CF5-AC66-8563D75F1749}"/>
            </c:ext>
          </c:extLst>
        </c:ser>
        <c:ser>
          <c:idx val="3"/>
          <c:order val="3"/>
          <c:tx>
            <c:strRef>
              <c:f>'Расчет отпускных'!$B$13</c:f>
              <c:strCache>
                <c:ptCount val="1"/>
                <c:pt idx="0">
                  <c:v>Васильев В.Н.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1-4CF5-AC66-8563D75F1749}"/>
            </c:ext>
          </c:extLst>
        </c:ser>
        <c:ser>
          <c:idx val="4"/>
          <c:order val="4"/>
          <c:tx>
            <c:strRef>
              <c:f>'Расчет отпускных'!$B$14</c:f>
              <c:strCache>
                <c:ptCount val="1"/>
                <c:pt idx="0">
                  <c:v>Каренина А.А.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1-4CF5-AC66-8563D75F1749}"/>
            </c:ext>
          </c:extLst>
        </c:ser>
        <c:ser>
          <c:idx val="5"/>
          <c:order val="5"/>
          <c:tx>
            <c:strRef>
              <c:f>'Расчет отпускных'!$B$15</c:f>
              <c:strCache>
                <c:ptCount val="1"/>
                <c:pt idx="0">
                  <c:v>Князев И.О.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'Расчет отпускных'!$J$15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1-4CF5-AC66-8563D75F17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051520"/>
        <c:axId val="1417123536"/>
      </c:barChart>
      <c:catAx>
        <c:axId val="18920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123536"/>
        <c:crosses val="autoZero"/>
        <c:auto val="1"/>
        <c:lblAlgn val="ctr"/>
        <c:lblOffset val="100"/>
        <c:noMultiLvlLbl val="0"/>
      </c:catAx>
      <c:valAx>
        <c:axId val="141712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20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135330</xdr:colOff>
      <xdr:row>2</xdr:row>
      <xdr:rowOff>21946</xdr:rowOff>
    </xdr:from>
    <xdr:to>
      <xdr:col>18</xdr:col>
      <xdr:colOff>201167</xdr:colOff>
      <xdr:row>14</xdr:row>
      <xdr:rowOff>36576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5A56BE-E279-498F-87C6-81777B6A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A%D1%80%D1%8B%D0%BB%D1%8C%D1%8F_%D0%A1%D0%BE%D0%B2%D0%B5%D1%82%D0%BE%D0%B2_(%D1%84%D1%83%D1%82%D0%B1%D0%BE%D0%BB%D1%8C%D0%BD%D1%8B%D0%B9_%D0%BA%D0%BB%D1%83%D0%B1,_%D0%A1%D0%B0%D0%BC%D0%B0%D1%80%D0%B0)" TargetMode="External"/><Relationship Id="rId13" Type="http://schemas.openxmlformats.org/officeDocument/2006/relationships/hyperlink" Target="https://ru.wikipedia.org/wiki/%D0%9C%D0%BE%D1%81%D0%BA%D0%B2%D0%B0_(%D1%84%D1%83%D1%82%D0%B1%D0%BE%D0%BB%D1%8C%D0%BD%D1%8B%D0%B9_%D0%BA%D0%BB%D1%83%D0%B1)" TargetMode="External"/><Relationship Id="rId3" Type="http://schemas.openxmlformats.org/officeDocument/2006/relationships/hyperlink" Target="https://ru.wikipedia.org/wiki/%D0%9B%D0%BE%D0%BA%D0%BE%D0%BC%D0%BE%D1%82%D0%B8%D0%B2_(%D1%84%D1%83%D1%82%D0%B1%D0%BE%D0%BB%D1%8C%D0%BD%D1%8B%D0%B9_%D0%BA%D0%BB%D1%83%D0%B1,_%D0%9C%D0%BE%D1%81%D0%BA%D0%B2%D0%B0)" TargetMode="External"/><Relationship Id="rId7" Type="http://schemas.openxmlformats.org/officeDocument/2006/relationships/hyperlink" Target="https://ru.wikipedia.org/wiki/%D0%A2%D0%BE%D1%80%D0%BF%D0%B5%D0%B4%D0%BE_(%D1%84%D1%83%D1%82%D0%B1%D0%BE%D0%BB%D1%8C%D0%BD%D1%8B%D0%B9_%D0%BA%D0%BB%D1%83%D0%B1,_%D0%9C%D0%BE%D1%81%D0%BA%D0%B2%D0%B0)" TargetMode="External"/><Relationship Id="rId12" Type="http://schemas.openxmlformats.org/officeDocument/2006/relationships/hyperlink" Target="https://ru.wikipedia.org/wiki/%D0%90%D0%BB%D0%B0%D0%BD%D0%B8%D1%8F_(%D1%84%D1%83%D1%82%D0%B1%D0%BE%D0%BB%D1%8C%D0%BD%D1%8B%D0%B9_%D0%BA%D0%BB%D1%83%D0%B1)" TargetMode="External"/><Relationship Id="rId2" Type="http://schemas.openxmlformats.org/officeDocument/2006/relationships/hyperlink" Target="https://ru.wikipedia.org/wiki/%D0%A0%D1%83%D0%B1%D0%B8%D0%BD_(%D1%84%D1%83%D1%82%D0%B1%D0%BE%D0%BB%D1%8C%D0%BD%D1%8B%D0%B9_%D0%BA%D0%BB%D1%83%D0%B1)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ru.wikipedia.org/wiki/%D0%97%D0%B5%D0%BD%D0%B8%D1%82_(%D1%84%D1%83%D1%82%D0%B1%D0%BE%D0%BB%D1%8C%D0%BD%D1%8B%D0%B9_%D0%BA%D0%BB%D1%83%D0%B1,_%D0%A1%D0%B0%D0%BD%D0%BA%D1%82-%D0%9F%D0%B5%D1%82%D0%B5%D1%80%D0%B1%D1%83%D1%80%D0%B3)" TargetMode="External"/><Relationship Id="rId6" Type="http://schemas.openxmlformats.org/officeDocument/2006/relationships/hyperlink" Target="https://ru.wikipedia.org/wiki/%D0%A1%D0%B0%D1%82%D1%83%D1%80%D0%BD_(%D1%84%D1%83%D1%82%D0%B1%D0%BE%D0%BB%D1%8C%D0%BD%D1%8B%D0%B9_%D0%BA%D0%BB%D1%83%D0%B1,_%D0%A0%D0%B0%D0%BC%D0%B5%D0%BD%D1%81%D0%BA%D0%BE%D0%B5,_1946)" TargetMode="External"/><Relationship Id="rId11" Type="http://schemas.openxmlformats.org/officeDocument/2006/relationships/hyperlink" Target="https://ru.wikipedia.org/wiki/%D0%A0%D0%BE%D1%82%D0%BE%D1%80_(%D1%84%D1%83%D1%82%D0%B1%D0%BE%D0%BB%D1%8C%D0%BD%D1%8B%D0%B9_%D0%BA%D0%BB%D1%83%D0%B1)" TargetMode="External"/><Relationship Id="rId5" Type="http://schemas.openxmlformats.org/officeDocument/2006/relationships/hyperlink" Target="https://ru.wikipedia.org/wiki/%D0%94%D0%B8%D0%BD%D0%B0%D0%BC%D0%BE_(%D1%84%D1%83%D1%82%D0%B1%D0%BE%D0%BB%D1%8C%D0%BD%D1%8B%D0%B9_%D0%BA%D0%BB%D1%83%D0%B1,_%D0%9C%D0%BE%D1%81%D0%BA%D0%B2%D0%B0)" TargetMode="External"/><Relationship Id="rId15" Type="http://schemas.openxmlformats.org/officeDocument/2006/relationships/hyperlink" Target="https://ru.wikipedia.org/wiki/%D0%A7%D0%B5%D1%80%D0%BD%D0%BE%D0%BC%D0%BE%D1%80%D0%B5%D1%86_(%D1%84%D1%83%D1%82%D0%B1%D0%BE%D0%BB%D1%8C%D0%BD%D1%8B%D0%B9_%D0%BA%D0%BB%D1%83%D0%B1,_%D0%9D%D0%BE%D0%B2%D0%BE%D1%80%D0%BE%D1%81%D1%81%D0%B8%D0%B9%D1%81%D0%BA)" TargetMode="External"/><Relationship Id="rId10" Type="http://schemas.openxmlformats.org/officeDocument/2006/relationships/hyperlink" Target="https://ru.wikipedia.org/wiki/%D0%A0%D0%BE%D1%81%D1%82%D0%BE%D0%B2_(%D1%84%D1%83%D1%82%D0%B1%D0%BE%D0%BB%D1%8C%D0%BD%D1%8B%D0%B9_%D0%BA%D0%BB%D1%83%D0%B1)" TargetMode="External"/><Relationship Id="rId4" Type="http://schemas.openxmlformats.org/officeDocument/2006/relationships/hyperlink" Target="https://ru.wikipedia.org/wiki/%D0%A8%D0%B8%D0%BD%D0%BD%D0%B8%D0%BA_(%D1%84%D1%83%D1%82%D0%B1%D0%BE%D0%BB%D1%8C%D0%BD%D1%8B%D0%B9_%D0%BA%D0%BB%D1%83%D0%B1)" TargetMode="External"/><Relationship Id="rId9" Type="http://schemas.openxmlformats.org/officeDocument/2006/relationships/hyperlink" Target="https://ru.wikipedia.org/wiki/%D0%A1%D0%BF%D0%B0%D1%80%D1%82%D0%B0%D0%BA_(%D1%84%D1%83%D1%82%D0%B1%D0%BE%D0%BB%D1%8C%D0%BD%D1%8B%D0%B9_%D0%BA%D0%BB%D1%83%D0%B1,_%D0%9C%D0%BE%D1%81%D0%BA%D0%B2%D0%B0)" TargetMode="External"/><Relationship Id="rId14" Type="http://schemas.openxmlformats.org/officeDocument/2006/relationships/hyperlink" Target="https://ru.wikipedia.org/wiki/%D0%A3%D1%80%D0%B0%D0%BB%D0%B0%D0%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D17" sqref="D17"/>
    </sheetView>
  </sheetViews>
  <sheetFormatPr defaultRowHeight="14.4" x14ac:dyDescent="0.3"/>
  <cols>
    <col min="1" max="1" width="6.5" bestFit="1" customWidth="1"/>
    <col min="2" max="2" width="9.796875" bestFit="1" customWidth="1"/>
    <col min="3" max="3" width="9.09765625" bestFit="1" customWidth="1"/>
    <col min="4" max="4" width="11.3984375" bestFit="1" customWidth="1"/>
    <col min="5" max="5" width="12.59765625" bestFit="1" customWidth="1"/>
    <col min="6" max="6" width="6.296875" bestFit="1" customWidth="1"/>
    <col min="7" max="7" width="7.69921875" bestFit="1" customWidth="1"/>
    <col min="8" max="8" width="12.19921875" bestFit="1" customWidth="1"/>
    <col min="9" max="9" width="11.796875" bestFit="1" customWidth="1"/>
    <col min="10" max="10" width="12" bestFit="1" customWidth="1"/>
    <col min="11" max="11" width="8.59765625" bestFit="1" customWidth="1"/>
    <col min="12" max="12" width="14.5" bestFit="1" customWidth="1"/>
  </cols>
  <sheetData>
    <row r="1" spans="1:16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43" t="s">
        <v>2</v>
      </c>
      <c r="F2" s="43"/>
      <c r="G2" s="43"/>
      <c r="H2" s="43" t="s">
        <v>1</v>
      </c>
      <c r="I2" s="43"/>
      <c r="J2" s="43"/>
      <c r="K2" s="1"/>
      <c r="L2" s="1"/>
      <c r="M2" s="1"/>
      <c r="N2" s="1"/>
      <c r="O2" s="1"/>
      <c r="P2" s="1"/>
    </row>
    <row r="3" spans="1:16" ht="15" thickBot="1" x14ac:dyDescent="0.3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55" thickTop="1" thickBot="1" x14ac:dyDescent="0.35">
      <c r="A4" s="44" t="s">
        <v>8</v>
      </c>
      <c r="B4" s="33" t="s">
        <v>3</v>
      </c>
      <c r="C4" s="33" t="s">
        <v>4</v>
      </c>
      <c r="D4" s="35" t="s">
        <v>5</v>
      </c>
      <c r="E4" s="37" t="s">
        <v>6</v>
      </c>
      <c r="F4" s="30" t="s">
        <v>7</v>
      </c>
      <c r="G4" s="31"/>
      <c r="H4" s="32"/>
      <c r="I4" s="30" t="s">
        <v>34</v>
      </c>
      <c r="J4" s="40"/>
      <c r="K4" s="41"/>
      <c r="L4" s="28" t="s">
        <v>35</v>
      </c>
      <c r="M4" s="1"/>
      <c r="N4" s="1"/>
      <c r="O4" s="1"/>
      <c r="P4" s="1"/>
    </row>
    <row r="5" spans="1:16" ht="28.8" thickTop="1" thickBot="1" x14ac:dyDescent="0.35">
      <c r="A5" s="45"/>
      <c r="B5" s="34"/>
      <c r="C5" s="34"/>
      <c r="D5" s="36"/>
      <c r="E5" s="38"/>
      <c r="F5" s="3" t="s">
        <v>31</v>
      </c>
      <c r="G5" s="4" t="s">
        <v>32</v>
      </c>
      <c r="H5" s="5" t="s">
        <v>33</v>
      </c>
      <c r="I5" s="6" t="s">
        <v>37</v>
      </c>
      <c r="J5" s="7" t="s">
        <v>36</v>
      </c>
      <c r="K5" s="5" t="s">
        <v>33</v>
      </c>
      <c r="L5" s="29"/>
      <c r="M5" s="1"/>
      <c r="N5" s="1"/>
      <c r="O5" s="1"/>
      <c r="P5" s="1"/>
    </row>
    <row r="6" spans="1:16" ht="15" thickTop="1" x14ac:dyDescent="0.3">
      <c r="A6" s="3">
        <v>1</v>
      </c>
      <c r="B6" s="4" t="s">
        <v>9</v>
      </c>
      <c r="C6" s="4" t="s">
        <v>15</v>
      </c>
      <c r="D6" s="4" t="s">
        <v>21</v>
      </c>
      <c r="E6" s="8" t="s">
        <v>26</v>
      </c>
      <c r="F6" s="3">
        <v>3850</v>
      </c>
      <c r="G6" s="4">
        <v>40</v>
      </c>
      <c r="H6" s="5">
        <f>(F6/100)*(100+G6)</f>
        <v>5390</v>
      </c>
      <c r="I6" s="3">
        <f>H6*0.01</f>
        <v>53.9</v>
      </c>
      <c r="J6" s="4">
        <f>H6*0.13</f>
        <v>700.7</v>
      </c>
      <c r="K6" s="5">
        <f>I6+J6</f>
        <v>754.6</v>
      </c>
      <c r="L6" s="8">
        <f>H6-K6</f>
        <v>4635.3999999999996</v>
      </c>
      <c r="M6" s="1"/>
      <c r="N6" s="1"/>
      <c r="O6" s="1"/>
      <c r="P6" s="1"/>
    </row>
    <row r="7" spans="1:16" x14ac:dyDescent="0.3">
      <c r="A7" s="9">
        <v>2</v>
      </c>
      <c r="B7" s="10" t="s">
        <v>10</v>
      </c>
      <c r="C7" s="10" t="s">
        <v>16</v>
      </c>
      <c r="D7" s="10" t="s">
        <v>22</v>
      </c>
      <c r="E7" s="11" t="s">
        <v>27</v>
      </c>
      <c r="F7" s="9">
        <v>5700</v>
      </c>
      <c r="G7" s="10">
        <v>60</v>
      </c>
      <c r="H7" s="12">
        <f t="shared" ref="H7:H11" si="0">(F7/100)*(100+G7)</f>
        <v>9120</v>
      </c>
      <c r="I7" s="9">
        <f t="shared" ref="I7:I11" si="1">H7*0.01</f>
        <v>91.2</v>
      </c>
      <c r="J7" s="10">
        <f t="shared" ref="J7:J11" si="2">H7*0.13</f>
        <v>1185.6000000000001</v>
      </c>
      <c r="K7" s="12">
        <f t="shared" ref="K7:K11" si="3">I7+J7</f>
        <v>1276.8000000000002</v>
      </c>
      <c r="L7" s="11">
        <f t="shared" ref="L7:L11" si="4">H7-K7</f>
        <v>7843.2</v>
      </c>
      <c r="M7" s="1"/>
      <c r="N7" s="1"/>
      <c r="O7" s="1"/>
      <c r="P7" s="1"/>
    </row>
    <row r="8" spans="1:16" x14ac:dyDescent="0.3">
      <c r="A8" s="9">
        <v>3</v>
      </c>
      <c r="B8" s="10" t="s">
        <v>11</v>
      </c>
      <c r="C8" s="10" t="s">
        <v>19</v>
      </c>
      <c r="D8" s="10" t="s">
        <v>23</v>
      </c>
      <c r="E8" s="11" t="s">
        <v>28</v>
      </c>
      <c r="F8" s="9">
        <v>5200</v>
      </c>
      <c r="G8" s="10">
        <v>101</v>
      </c>
      <c r="H8" s="12">
        <f t="shared" si="0"/>
        <v>10452</v>
      </c>
      <c r="I8" s="9">
        <f t="shared" si="1"/>
        <v>104.52</v>
      </c>
      <c r="J8" s="10">
        <f t="shared" si="2"/>
        <v>1358.76</v>
      </c>
      <c r="K8" s="12">
        <f t="shared" si="3"/>
        <v>1463.28</v>
      </c>
      <c r="L8" s="11">
        <f t="shared" si="4"/>
        <v>8988.7199999999993</v>
      </c>
      <c r="M8" s="1"/>
      <c r="N8" s="1"/>
      <c r="O8" s="1"/>
      <c r="P8" s="1"/>
    </row>
    <row r="9" spans="1:16" x14ac:dyDescent="0.3">
      <c r="A9" s="9">
        <v>4</v>
      </c>
      <c r="B9" s="10" t="s">
        <v>12</v>
      </c>
      <c r="C9" s="10" t="s">
        <v>20</v>
      </c>
      <c r="D9" s="10" t="s">
        <v>21</v>
      </c>
      <c r="E9" s="11" t="s">
        <v>26</v>
      </c>
      <c r="F9" s="9">
        <v>3850</v>
      </c>
      <c r="G9" s="10">
        <v>42</v>
      </c>
      <c r="H9" s="12">
        <f t="shared" si="0"/>
        <v>5467</v>
      </c>
      <c r="I9" s="9">
        <f t="shared" si="1"/>
        <v>54.67</v>
      </c>
      <c r="J9" s="10">
        <f t="shared" si="2"/>
        <v>710.71</v>
      </c>
      <c r="K9" s="12">
        <f t="shared" si="3"/>
        <v>765.38</v>
      </c>
      <c r="L9" s="11">
        <f t="shared" si="4"/>
        <v>4701.62</v>
      </c>
      <c r="M9" s="1"/>
      <c r="N9" s="1"/>
      <c r="O9" s="1"/>
      <c r="P9" s="1"/>
    </row>
    <row r="10" spans="1:16" x14ac:dyDescent="0.3">
      <c r="A10" s="9">
        <v>5</v>
      </c>
      <c r="B10" s="10" t="s">
        <v>13</v>
      </c>
      <c r="C10" s="10" t="s">
        <v>17</v>
      </c>
      <c r="D10" s="10" t="s">
        <v>24</v>
      </c>
      <c r="E10" s="11" t="s">
        <v>29</v>
      </c>
      <c r="F10" s="9">
        <v>3000</v>
      </c>
      <c r="G10" s="10">
        <v>10</v>
      </c>
      <c r="H10" s="12">
        <f t="shared" si="0"/>
        <v>3300</v>
      </c>
      <c r="I10" s="9">
        <f t="shared" si="1"/>
        <v>33</v>
      </c>
      <c r="J10" s="10">
        <f t="shared" si="2"/>
        <v>429</v>
      </c>
      <c r="K10" s="12">
        <f t="shared" si="3"/>
        <v>462</v>
      </c>
      <c r="L10" s="11">
        <f t="shared" si="4"/>
        <v>2838</v>
      </c>
      <c r="M10" s="1"/>
      <c r="N10" s="1"/>
      <c r="O10" s="1"/>
      <c r="P10" s="1"/>
    </row>
    <row r="11" spans="1:16" ht="15" thickBot="1" x14ac:dyDescent="0.35">
      <c r="A11" s="13">
        <v>6</v>
      </c>
      <c r="B11" s="14" t="s">
        <v>14</v>
      </c>
      <c r="C11" s="14" t="s">
        <v>18</v>
      </c>
      <c r="D11" s="14" t="s">
        <v>25</v>
      </c>
      <c r="E11" s="15" t="s">
        <v>30</v>
      </c>
      <c r="F11" s="13">
        <v>2900</v>
      </c>
      <c r="G11" s="14">
        <v>19</v>
      </c>
      <c r="H11" s="16">
        <f t="shared" si="0"/>
        <v>3451</v>
      </c>
      <c r="I11" s="18">
        <f t="shared" si="1"/>
        <v>34.51</v>
      </c>
      <c r="J11" s="17">
        <f t="shared" si="2"/>
        <v>448.63</v>
      </c>
      <c r="K11" s="16">
        <f t="shared" si="3"/>
        <v>483.14</v>
      </c>
      <c r="L11" s="19">
        <f t="shared" si="4"/>
        <v>2967.86</v>
      </c>
      <c r="M11" s="1"/>
      <c r="N11" s="1"/>
      <c r="O11" s="1"/>
      <c r="P11" s="1"/>
    </row>
    <row r="12" spans="1:16" ht="15" thickTop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1"/>
      <c r="E13" s="1" t="s">
        <v>38</v>
      </c>
      <c r="F13" s="39" t="s">
        <v>42</v>
      </c>
      <c r="G13" s="39"/>
      <c r="H13" s="1" t="s">
        <v>40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 t="s">
        <v>39</v>
      </c>
      <c r="F14" s="39" t="s">
        <v>42</v>
      </c>
      <c r="G14" s="39"/>
      <c r="H14" s="1" t="s">
        <v>41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</sheetData>
  <mergeCells count="13">
    <mergeCell ref="F13:G13"/>
    <mergeCell ref="F14:G14"/>
    <mergeCell ref="I4:K4"/>
    <mergeCell ref="A1:K1"/>
    <mergeCell ref="E2:G2"/>
    <mergeCell ref="H2:J2"/>
    <mergeCell ref="A4:A5"/>
    <mergeCell ref="B4:B5"/>
    <mergeCell ref="L4:L5"/>
    <mergeCell ref="F4:H4"/>
    <mergeCell ref="C4:C5"/>
    <mergeCell ref="D4:D5"/>
    <mergeCell ref="E4:E5"/>
  </mergeCells>
  <conditionalFormatting sqref="A4:L11">
    <cfRule type="cellIs" dxfId="5" priority="2" operator="lessThan">
      <formula>0</formula>
    </cfRule>
    <cfRule type="cellIs" dxfId="4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&amp;LАндрейченко Леонид Вадимович&amp;CP3130&amp;R6</oddHeader>
    <oddFooter>&amp;L24.11.2020&amp;R14:32:12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7D7-1BAB-4C47-A473-A07BC12406CE}">
  <dimension ref="A1:E6"/>
  <sheetViews>
    <sheetView workbookViewId="0">
      <selection activeCell="H9" sqref="H9"/>
    </sheetView>
  </sheetViews>
  <sheetFormatPr defaultRowHeight="14.4" x14ac:dyDescent="0.3"/>
  <sheetData>
    <row r="1" spans="1:5" x14ac:dyDescent="0.3">
      <c r="B1" t="s">
        <v>88</v>
      </c>
    </row>
    <row r="2" spans="1:5" ht="15" thickBot="1" x14ac:dyDescent="0.35"/>
    <row r="3" spans="1:5" x14ac:dyDescent="0.3">
      <c r="B3" s="46" t="s">
        <v>89</v>
      </c>
      <c r="C3" s="46"/>
      <c r="D3" s="46"/>
      <c r="E3" s="49">
        <v>24</v>
      </c>
    </row>
    <row r="4" spans="1:5" s="48" customFormat="1" ht="28.25" customHeight="1" x14ac:dyDescent="0.3">
      <c r="A4" s="47" t="s">
        <v>90</v>
      </c>
      <c r="B4" s="47"/>
      <c r="C4" s="47"/>
      <c r="D4" s="47"/>
      <c r="E4" s="50">
        <v>2</v>
      </c>
    </row>
    <row r="5" spans="1:5" x14ac:dyDescent="0.3">
      <c r="A5" s="46" t="s">
        <v>91</v>
      </c>
      <c r="B5" s="46"/>
      <c r="C5" s="46"/>
      <c r="D5" s="46"/>
      <c r="E5" s="51">
        <v>3</v>
      </c>
    </row>
    <row r="6" spans="1:5" ht="15" thickBot="1" x14ac:dyDescent="0.35">
      <c r="A6" s="46" t="s">
        <v>92</v>
      </c>
      <c r="B6" s="46"/>
      <c r="C6" s="46"/>
      <c r="D6" s="46"/>
      <c r="E6" s="52">
        <v>9</v>
      </c>
    </row>
  </sheetData>
  <mergeCells count="4">
    <mergeCell ref="B3:D3"/>
    <mergeCell ref="A4:D4"/>
    <mergeCell ref="A5:D5"/>
    <mergeCell ref="A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CD7F-ED86-4CCF-B47F-FA85B77267D9}">
  <dimension ref="A2:K17"/>
  <sheetViews>
    <sheetView tabSelected="1" workbookViewId="0">
      <selection activeCell="F21" sqref="F21"/>
    </sheetView>
  </sheetViews>
  <sheetFormatPr defaultRowHeight="14.4" x14ac:dyDescent="0.3"/>
  <cols>
    <col min="2" max="2" width="12.296875" bestFit="1" customWidth="1"/>
    <col min="3" max="3" width="10.69921875" customWidth="1"/>
    <col min="7" max="7" width="9.69921875" customWidth="1"/>
    <col min="10" max="10" width="12" bestFit="1" customWidth="1"/>
    <col min="11" max="11" width="9.796875" customWidth="1"/>
  </cols>
  <sheetData>
    <row r="2" spans="1:11" ht="28.8" x14ac:dyDescent="0.3">
      <c r="B2" t="s">
        <v>93</v>
      </c>
      <c r="C2" s="48" t="s">
        <v>94</v>
      </c>
    </row>
    <row r="3" spans="1:11" x14ac:dyDescent="0.3">
      <c r="B3" t="s">
        <v>95</v>
      </c>
      <c r="C3">
        <v>2017</v>
      </c>
    </row>
    <row r="7" spans="1:11" ht="25.95" x14ac:dyDescent="0.5">
      <c r="A7" s="53" t="s">
        <v>96</v>
      </c>
      <c r="B7" s="53"/>
      <c r="C7" s="53"/>
      <c r="D7" s="53"/>
      <c r="E7" s="53"/>
      <c r="F7" s="53"/>
      <c r="G7" s="53"/>
      <c r="H7" s="53"/>
      <c r="I7" s="53"/>
      <c r="J7" s="53"/>
      <c r="K7" s="53"/>
    </row>
    <row r="8" spans="1:11" ht="15" thickBot="1" x14ac:dyDescent="0.35"/>
    <row r="9" spans="1:11" ht="44.35" thickTop="1" thickBot="1" x14ac:dyDescent="0.35">
      <c r="A9" s="63" t="s">
        <v>97</v>
      </c>
      <c r="B9" s="64" t="s">
        <v>98</v>
      </c>
      <c r="C9" s="64" t="s">
        <v>99</v>
      </c>
      <c r="D9" s="64" t="s">
        <v>100</v>
      </c>
      <c r="E9" s="64" t="s">
        <v>101</v>
      </c>
      <c r="F9" s="64" t="s">
        <v>102</v>
      </c>
      <c r="G9" s="64" t="s">
        <v>103</v>
      </c>
      <c r="H9" s="64" t="s">
        <v>104</v>
      </c>
      <c r="I9" s="64" t="s">
        <v>105</v>
      </c>
      <c r="J9" s="65" t="s">
        <v>106</v>
      </c>
      <c r="K9" s="60" t="s">
        <v>107</v>
      </c>
    </row>
    <row r="10" spans="1:11" x14ac:dyDescent="0.3">
      <c r="A10" s="66">
        <v>1</v>
      </c>
      <c r="B10" s="67" t="s">
        <v>108</v>
      </c>
      <c r="C10" s="73">
        <v>32268</v>
      </c>
      <c r="D10" s="79" t="s">
        <v>114</v>
      </c>
      <c r="E10" s="80">
        <v>0</v>
      </c>
      <c r="F10" s="81">
        <f>$C$3-YEAR(C10)</f>
        <v>29</v>
      </c>
      <c r="G10" s="76">
        <v>4000</v>
      </c>
      <c r="H10" s="67">
        <f>IF(F10&gt;10,9,IF(F10&gt;5,3,0))</f>
        <v>9</v>
      </c>
      <c r="I10" s="67">
        <f t="shared" ref="I10:I15" si="0">IF(D10="ж",E10*2,0)</f>
        <v>0</v>
      </c>
      <c r="J10" s="68">
        <f>24+SUM(H10:I10)</f>
        <v>33</v>
      </c>
      <c r="K10" s="54">
        <f>G10/30*J10</f>
        <v>4400</v>
      </c>
    </row>
    <row r="11" spans="1:11" x14ac:dyDescent="0.3">
      <c r="A11" s="69">
        <v>2</v>
      </c>
      <c r="B11" s="61" t="s">
        <v>109</v>
      </c>
      <c r="C11" s="74">
        <v>40429</v>
      </c>
      <c r="D11" s="82" t="s">
        <v>114</v>
      </c>
      <c r="E11" s="83">
        <v>1</v>
      </c>
      <c r="F11" s="84">
        <f t="shared" ref="F11:F15" si="1">$C$3-YEAR(C11)</f>
        <v>7</v>
      </c>
      <c r="G11" s="77">
        <v>8008</v>
      </c>
      <c r="H11" s="61">
        <f t="shared" ref="H11:H15" si="2">IF(F11&gt;10,9,IF(F11&gt;5,3,0))</f>
        <v>3</v>
      </c>
      <c r="I11" s="61">
        <f t="shared" si="0"/>
        <v>0</v>
      </c>
      <c r="J11" s="70">
        <f t="shared" ref="J11:J15" si="3">24+SUM(H11:I11)</f>
        <v>27</v>
      </c>
      <c r="K11" s="55">
        <f t="shared" ref="K11:K15" si="4">G11/30*J11</f>
        <v>7207.2</v>
      </c>
    </row>
    <row r="12" spans="1:11" x14ac:dyDescent="0.3">
      <c r="A12" s="69">
        <v>3</v>
      </c>
      <c r="B12" s="61" t="s">
        <v>110</v>
      </c>
      <c r="C12" s="74">
        <v>41619</v>
      </c>
      <c r="D12" s="82" t="s">
        <v>115</v>
      </c>
      <c r="E12" s="83">
        <v>10</v>
      </c>
      <c r="F12" s="84">
        <f t="shared" si="1"/>
        <v>4</v>
      </c>
      <c r="G12" s="77">
        <v>3050</v>
      </c>
      <c r="H12" s="61">
        <f t="shared" si="2"/>
        <v>0</v>
      </c>
      <c r="I12" s="61">
        <f t="shared" si="0"/>
        <v>20</v>
      </c>
      <c r="J12" s="70">
        <f t="shared" si="3"/>
        <v>44</v>
      </c>
      <c r="K12" s="55">
        <f t="shared" si="4"/>
        <v>4473.3333333333339</v>
      </c>
    </row>
    <row r="13" spans="1:11" x14ac:dyDescent="0.3">
      <c r="A13" s="69">
        <v>4</v>
      </c>
      <c r="B13" s="61" t="s">
        <v>111</v>
      </c>
      <c r="C13" s="74">
        <v>39004</v>
      </c>
      <c r="D13" s="82" t="s">
        <v>114</v>
      </c>
      <c r="E13" s="83">
        <v>2</v>
      </c>
      <c r="F13" s="84">
        <f t="shared" si="1"/>
        <v>11</v>
      </c>
      <c r="G13" s="77">
        <v>5678</v>
      </c>
      <c r="H13" s="61">
        <f t="shared" si="2"/>
        <v>9</v>
      </c>
      <c r="I13" s="61">
        <f t="shared" si="0"/>
        <v>0</v>
      </c>
      <c r="J13" s="70">
        <f t="shared" si="3"/>
        <v>33</v>
      </c>
      <c r="K13" s="55">
        <f t="shared" si="4"/>
        <v>6245.8</v>
      </c>
    </row>
    <row r="14" spans="1:11" x14ac:dyDescent="0.3">
      <c r="A14" s="69">
        <v>5</v>
      </c>
      <c r="B14" s="61" t="s">
        <v>112</v>
      </c>
      <c r="C14" s="74">
        <v>40075</v>
      </c>
      <c r="D14" s="82" t="s">
        <v>115</v>
      </c>
      <c r="E14" s="83">
        <v>2</v>
      </c>
      <c r="F14" s="84">
        <f t="shared" si="1"/>
        <v>8</v>
      </c>
      <c r="G14" s="77">
        <v>6745</v>
      </c>
      <c r="H14" s="61">
        <f t="shared" si="2"/>
        <v>3</v>
      </c>
      <c r="I14" s="61">
        <f t="shared" si="0"/>
        <v>4</v>
      </c>
      <c r="J14" s="70">
        <f t="shared" si="3"/>
        <v>31</v>
      </c>
      <c r="K14" s="55">
        <f t="shared" si="4"/>
        <v>6969.8333333333339</v>
      </c>
    </row>
    <row r="15" spans="1:11" ht="15" thickBot="1" x14ac:dyDescent="0.35">
      <c r="A15" s="71">
        <v>6</v>
      </c>
      <c r="B15" s="62" t="s">
        <v>113</v>
      </c>
      <c r="C15" s="75">
        <v>28313</v>
      </c>
      <c r="D15" s="85" t="s">
        <v>114</v>
      </c>
      <c r="E15" s="86">
        <v>7</v>
      </c>
      <c r="F15" s="87">
        <f t="shared" si="1"/>
        <v>40</v>
      </c>
      <c r="G15" s="78">
        <v>7777</v>
      </c>
      <c r="H15" s="62">
        <f t="shared" si="2"/>
        <v>9</v>
      </c>
      <c r="I15" s="62">
        <f t="shared" si="0"/>
        <v>0</v>
      </c>
      <c r="J15" s="72">
        <f t="shared" si="3"/>
        <v>33</v>
      </c>
      <c r="K15" s="56">
        <f t="shared" si="4"/>
        <v>8554.7000000000007</v>
      </c>
    </row>
    <row r="16" spans="1:11" ht="15" thickBot="1" x14ac:dyDescent="0.35">
      <c r="A16" s="57"/>
      <c r="B16" s="58"/>
      <c r="C16" s="58"/>
      <c r="D16" s="58"/>
      <c r="E16" s="58"/>
      <c r="F16" s="58"/>
      <c r="G16" s="58"/>
      <c r="H16" s="58"/>
      <c r="I16" s="58"/>
      <c r="J16" s="58" t="s">
        <v>116</v>
      </c>
      <c r="K16" s="59">
        <f>SUM(K10:K15)</f>
        <v>37850.866666666669</v>
      </c>
    </row>
    <row r="17" ht="15" thickTop="1" x14ac:dyDescent="0.3"/>
  </sheetData>
  <mergeCells count="1">
    <mergeCell ref="A7:K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038F-3ABC-4294-A7C1-38D0CD65F538}">
  <dimension ref="B4:K20"/>
  <sheetViews>
    <sheetView workbookViewId="0">
      <selection activeCell="M19" sqref="M19"/>
    </sheetView>
  </sheetViews>
  <sheetFormatPr defaultRowHeight="14.4" x14ac:dyDescent="0.3"/>
  <cols>
    <col min="2" max="2" width="5.796875" bestFit="1" customWidth="1"/>
    <col min="3" max="3" width="15.296875" bestFit="1" customWidth="1"/>
    <col min="4" max="4" width="3.796875" bestFit="1" customWidth="1"/>
    <col min="5" max="5" width="9" bestFit="1" customWidth="1"/>
    <col min="6" max="6" width="5.8984375" bestFit="1" customWidth="1"/>
    <col min="7" max="7" width="10" bestFit="1" customWidth="1"/>
    <col min="8" max="8" width="12.19921875" bestFit="1" customWidth="1"/>
    <col min="9" max="9" width="17.09765625" bestFit="1" customWidth="1"/>
    <col min="10" max="10" width="7.59765625" bestFit="1" customWidth="1"/>
    <col min="11" max="11" width="4.796875" bestFit="1" customWidth="1"/>
  </cols>
  <sheetData>
    <row r="4" spans="2:11" x14ac:dyDescent="0.3">
      <c r="B4" s="21" t="s">
        <v>70</v>
      </c>
      <c r="C4" s="21" t="s">
        <v>45</v>
      </c>
      <c r="D4" s="21" t="s">
        <v>64</v>
      </c>
      <c r="E4" s="21" t="s">
        <v>65</v>
      </c>
      <c r="F4" s="21" t="s">
        <v>66</v>
      </c>
      <c r="G4" s="21" t="s">
        <v>67</v>
      </c>
      <c r="H4" s="21" t="s">
        <v>63</v>
      </c>
      <c r="I4" s="23" t="s">
        <v>62</v>
      </c>
      <c r="J4" s="21" t="s">
        <v>68</v>
      </c>
      <c r="K4" s="21" t="s">
        <v>69</v>
      </c>
    </row>
    <row r="5" spans="2:11" x14ac:dyDescent="0.3">
      <c r="B5" s="22">
        <v>1</v>
      </c>
      <c r="C5" s="24" t="s">
        <v>46</v>
      </c>
      <c r="D5" s="22">
        <v>30</v>
      </c>
      <c r="E5" s="22">
        <v>17</v>
      </c>
      <c r="F5" s="22">
        <v>8</v>
      </c>
      <c r="G5" s="22">
        <v>5</v>
      </c>
      <c r="H5" s="22">
        <v>56</v>
      </c>
      <c r="I5" s="25">
        <v>32</v>
      </c>
      <c r="J5" s="22">
        <f>H5-I5</f>
        <v>24</v>
      </c>
      <c r="K5" s="21">
        <f>E5*3+F5</f>
        <v>59</v>
      </c>
    </row>
    <row r="6" spans="2:11" x14ac:dyDescent="0.3">
      <c r="B6" s="22">
        <v>2</v>
      </c>
      <c r="C6" s="24" t="s">
        <v>47</v>
      </c>
      <c r="D6" s="22">
        <v>30</v>
      </c>
      <c r="E6" s="22">
        <v>16</v>
      </c>
      <c r="F6" s="22">
        <v>8</v>
      </c>
      <c r="G6" s="22">
        <v>6</v>
      </c>
      <c r="H6" s="22">
        <v>48</v>
      </c>
      <c r="I6" s="25">
        <v>32</v>
      </c>
      <c r="J6" s="22">
        <f t="shared" ref="J6:J20" si="0">H6-I6</f>
        <v>16</v>
      </c>
      <c r="K6" s="21">
        <f t="shared" ref="K6:K20" si="1">E6*3+F6</f>
        <v>56</v>
      </c>
    </row>
    <row r="7" spans="2:11" x14ac:dyDescent="0.3">
      <c r="B7" s="22">
        <v>3</v>
      </c>
      <c r="C7" s="24" t="s">
        <v>48</v>
      </c>
      <c r="D7" s="22">
        <v>30</v>
      </c>
      <c r="E7" s="22">
        <v>15</v>
      </c>
      <c r="F7" s="22">
        <v>8</v>
      </c>
      <c r="G7" s="22">
        <v>7</v>
      </c>
      <c r="H7" s="22">
        <v>44</v>
      </c>
      <c r="I7" s="25">
        <v>29</v>
      </c>
      <c r="J7" s="22">
        <f t="shared" si="0"/>
        <v>15</v>
      </c>
      <c r="K7" s="21">
        <f t="shared" si="1"/>
        <v>53</v>
      </c>
    </row>
    <row r="8" spans="2:11" x14ac:dyDescent="0.3">
      <c r="B8" s="22">
        <v>4</v>
      </c>
      <c r="C8" s="24" t="s">
        <v>49</v>
      </c>
      <c r="D8" s="22">
        <v>30</v>
      </c>
      <c r="E8" s="22">
        <v>15</v>
      </c>
      <c r="F8" s="22">
        <v>7</v>
      </c>
      <c r="G8" s="22">
        <v>8</v>
      </c>
      <c r="H8" s="22">
        <v>54</v>
      </c>
      <c r="I8" s="25">
        <v>33</v>
      </c>
      <c r="J8" s="22">
        <f t="shared" si="0"/>
        <v>21</v>
      </c>
      <c r="K8" s="21">
        <f t="shared" si="1"/>
        <v>52</v>
      </c>
    </row>
    <row r="9" spans="2:11" x14ac:dyDescent="0.3">
      <c r="B9" s="22">
        <v>5</v>
      </c>
      <c r="C9" s="24" t="s">
        <v>50</v>
      </c>
      <c r="D9" s="22">
        <v>30</v>
      </c>
      <c r="E9" s="22">
        <v>12</v>
      </c>
      <c r="F9" s="22">
        <v>11</v>
      </c>
      <c r="G9" s="22">
        <v>7</v>
      </c>
      <c r="H9" s="22">
        <v>43</v>
      </c>
      <c r="I9" s="25">
        <v>34</v>
      </c>
      <c r="J9" s="22">
        <f t="shared" si="0"/>
        <v>9</v>
      </c>
      <c r="K9" s="21">
        <f t="shared" si="1"/>
        <v>47</v>
      </c>
    </row>
    <row r="10" spans="2:11" x14ac:dyDescent="0.3">
      <c r="B10" s="22">
        <v>6</v>
      </c>
      <c r="C10" s="24" t="s">
        <v>51</v>
      </c>
      <c r="D10" s="22">
        <v>30</v>
      </c>
      <c r="E10" s="22">
        <v>12</v>
      </c>
      <c r="F10" s="22">
        <v>10</v>
      </c>
      <c r="G10" s="22">
        <v>8</v>
      </c>
      <c r="H10" s="22">
        <v>42</v>
      </c>
      <c r="I10" s="25">
        <v>29</v>
      </c>
      <c r="J10" s="22">
        <f t="shared" si="0"/>
        <v>13</v>
      </c>
      <c r="K10" s="21">
        <f t="shared" si="1"/>
        <v>46</v>
      </c>
    </row>
    <row r="11" spans="2:11" x14ac:dyDescent="0.3">
      <c r="B11" s="22">
        <v>7</v>
      </c>
      <c r="C11" s="24" t="s">
        <v>52</v>
      </c>
      <c r="D11" s="22">
        <v>30</v>
      </c>
      <c r="E11" s="22">
        <v>12</v>
      </c>
      <c r="F11" s="22">
        <v>9</v>
      </c>
      <c r="G11" s="22">
        <v>9</v>
      </c>
      <c r="H11" s="22">
        <v>40</v>
      </c>
      <c r="I11" s="25">
        <v>37</v>
      </c>
      <c r="J11" s="22">
        <f t="shared" si="0"/>
        <v>3</v>
      </c>
      <c r="K11" s="21">
        <f t="shared" si="1"/>
        <v>45</v>
      </c>
    </row>
    <row r="12" spans="2:11" x14ac:dyDescent="0.3">
      <c r="B12" s="22">
        <v>8</v>
      </c>
      <c r="C12" s="24" t="s">
        <v>53</v>
      </c>
      <c r="D12" s="22">
        <v>30</v>
      </c>
      <c r="E12" s="22">
        <v>11</v>
      </c>
      <c r="F12" s="22">
        <v>10</v>
      </c>
      <c r="G12" s="22">
        <v>9</v>
      </c>
      <c r="H12" s="22">
        <v>42</v>
      </c>
      <c r="I12" s="25">
        <v>38</v>
      </c>
      <c r="J12" s="22">
        <f t="shared" si="0"/>
        <v>4</v>
      </c>
      <c r="K12" s="21">
        <f t="shared" si="1"/>
        <v>43</v>
      </c>
    </row>
    <row r="13" spans="2:11" x14ac:dyDescent="0.3">
      <c r="B13" s="22">
        <v>9</v>
      </c>
      <c r="C13" s="24" t="s">
        <v>54</v>
      </c>
      <c r="D13" s="22">
        <v>30</v>
      </c>
      <c r="E13" s="22">
        <v>11</v>
      </c>
      <c r="F13" s="22">
        <v>9</v>
      </c>
      <c r="G13" s="22">
        <v>10</v>
      </c>
      <c r="H13" s="22">
        <v>38</v>
      </c>
      <c r="I13" s="25">
        <v>33</v>
      </c>
      <c r="J13" s="22">
        <f t="shared" si="0"/>
        <v>5</v>
      </c>
      <c r="K13" s="21">
        <f t="shared" si="1"/>
        <v>42</v>
      </c>
    </row>
    <row r="14" spans="2:11" x14ac:dyDescent="0.3">
      <c r="B14" s="22">
        <v>10</v>
      </c>
      <c r="C14" s="24" t="s">
        <v>55</v>
      </c>
      <c r="D14" s="22">
        <v>30</v>
      </c>
      <c r="E14" s="22">
        <v>10</v>
      </c>
      <c r="F14" s="22">
        <v>6</v>
      </c>
      <c r="G14" s="22">
        <v>14</v>
      </c>
      <c r="H14" s="22">
        <v>38</v>
      </c>
      <c r="I14" s="25">
        <v>48</v>
      </c>
      <c r="J14" s="22">
        <f t="shared" si="0"/>
        <v>-10</v>
      </c>
      <c r="K14" s="21">
        <f t="shared" si="1"/>
        <v>36</v>
      </c>
    </row>
    <row r="15" spans="2:11" x14ac:dyDescent="0.3">
      <c r="B15" s="22">
        <v>11</v>
      </c>
      <c r="C15" s="24" t="s">
        <v>56</v>
      </c>
      <c r="D15" s="22">
        <v>30</v>
      </c>
      <c r="E15" s="22">
        <v>8</v>
      </c>
      <c r="F15" s="22">
        <v>10</v>
      </c>
      <c r="G15" s="22">
        <v>12</v>
      </c>
      <c r="H15" s="22">
        <v>30</v>
      </c>
      <c r="I15" s="25">
        <v>42</v>
      </c>
      <c r="J15" s="22">
        <f t="shared" si="0"/>
        <v>-12</v>
      </c>
      <c r="K15" s="21">
        <f t="shared" si="1"/>
        <v>34</v>
      </c>
    </row>
    <row r="16" spans="2:11" x14ac:dyDescent="0.3">
      <c r="B16" s="22">
        <v>12</v>
      </c>
      <c r="C16" s="24" t="s">
        <v>57</v>
      </c>
      <c r="D16" s="22">
        <v>30</v>
      </c>
      <c r="E16" s="22">
        <v>9</v>
      </c>
      <c r="F16" s="22">
        <v>5</v>
      </c>
      <c r="G16" s="22">
        <v>16</v>
      </c>
      <c r="H16" s="22">
        <v>33</v>
      </c>
      <c r="I16" s="25">
        <v>44</v>
      </c>
      <c r="J16" s="22">
        <f t="shared" si="0"/>
        <v>-11</v>
      </c>
      <c r="K16" s="21">
        <f t="shared" si="1"/>
        <v>32</v>
      </c>
    </row>
    <row r="17" spans="2:11" x14ac:dyDescent="0.3">
      <c r="B17" s="22">
        <v>13</v>
      </c>
      <c r="C17" s="24" t="s">
        <v>58</v>
      </c>
      <c r="D17" s="22">
        <v>30</v>
      </c>
      <c r="E17" s="22">
        <v>9</v>
      </c>
      <c r="F17" s="22">
        <v>4</v>
      </c>
      <c r="G17" s="22">
        <v>17</v>
      </c>
      <c r="H17" s="22">
        <v>23</v>
      </c>
      <c r="I17" s="25">
        <v>43</v>
      </c>
      <c r="J17" s="22">
        <f t="shared" si="0"/>
        <v>-20</v>
      </c>
      <c r="K17" s="21">
        <f t="shared" si="1"/>
        <v>31</v>
      </c>
    </row>
    <row r="18" spans="2:11" x14ac:dyDescent="0.3">
      <c r="B18" s="22">
        <v>14</v>
      </c>
      <c r="C18" s="24" t="s">
        <v>59</v>
      </c>
      <c r="D18" s="22">
        <v>30</v>
      </c>
      <c r="E18" s="22">
        <v>8</v>
      </c>
      <c r="F18" s="22">
        <v>5</v>
      </c>
      <c r="G18" s="22">
        <v>17</v>
      </c>
      <c r="H18" s="22">
        <v>25</v>
      </c>
      <c r="I18" s="25">
        <v>39</v>
      </c>
      <c r="J18" s="22">
        <f t="shared" si="0"/>
        <v>-14</v>
      </c>
      <c r="K18" s="21">
        <f t="shared" si="1"/>
        <v>29</v>
      </c>
    </row>
    <row r="19" spans="2:11" x14ac:dyDescent="0.3">
      <c r="B19" s="22">
        <v>15</v>
      </c>
      <c r="C19" s="24" t="s">
        <v>60</v>
      </c>
      <c r="D19" s="22">
        <v>30</v>
      </c>
      <c r="E19" s="22">
        <v>6</v>
      </c>
      <c r="F19" s="22">
        <v>10</v>
      </c>
      <c r="G19" s="22">
        <v>14</v>
      </c>
      <c r="H19" s="22">
        <v>23</v>
      </c>
      <c r="I19" s="25">
        <v>47</v>
      </c>
      <c r="J19" s="22">
        <f t="shared" si="0"/>
        <v>-24</v>
      </c>
      <c r="K19" s="21">
        <f t="shared" si="1"/>
        <v>28</v>
      </c>
    </row>
    <row r="20" spans="2:11" x14ac:dyDescent="0.3">
      <c r="B20" s="22">
        <v>16</v>
      </c>
      <c r="C20" s="24" t="s">
        <v>61</v>
      </c>
      <c r="D20" s="22">
        <v>30</v>
      </c>
      <c r="E20" s="22">
        <v>6</v>
      </c>
      <c r="F20" s="22">
        <v>6</v>
      </c>
      <c r="G20" s="22">
        <v>18</v>
      </c>
      <c r="H20" s="22">
        <v>30</v>
      </c>
      <c r="I20" s="25">
        <v>49</v>
      </c>
      <c r="J20" s="22">
        <f t="shared" si="0"/>
        <v>-19</v>
      </c>
      <c r="K20" s="21">
        <f t="shared" si="1"/>
        <v>24</v>
      </c>
    </row>
  </sheetData>
  <conditionalFormatting sqref="K5:K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{5DE4164D-A781-48F3-A877-538836326D71}</x14:id>
        </ext>
      </extLst>
    </cfRule>
  </conditionalFormatting>
  <conditionalFormatting sqref="J5:J20">
    <cfRule type="top10" dxfId="3" priority="6" rank="3"/>
    <cfRule type="top10" dxfId="2" priority="5" bottom="1" rank="3"/>
    <cfRule type="cellIs" dxfId="1" priority="4" operator="equal">
      <formula>0</formula>
    </cfRule>
  </conditionalFormatting>
  <hyperlinks>
    <hyperlink ref="C6" r:id="rId1" tooltip="Зенит (футбольный клуб, Санкт-Петербург)" display="https://ru.wikipedia.org/wiki/%D0%97%D0%B5%D0%BD%D0%B8%D1%82_(%D1%84%D1%83%D1%82%D0%B1%D0%BE%D0%BB%D1%8C%D0%BD%D1%8B%D0%B9_%D0%BA%D0%BB%D1%83%D0%B1,_%D0%A1%D0%B0%D0%BD%D0%BA%D1%82-%D0%9F%D0%B5%D1%82%D0%B5%D1%80%D0%B1%D1%83%D1%80%D0%B3)" xr:uid="{26317822-5853-41DE-8483-74ED3A62CBE5}"/>
    <hyperlink ref="C7" r:id="rId2" tooltip="Рубин (футбольный клуб)" display="https://ru.wikipedia.org/wiki/%D0%A0%D1%83%D0%B1%D0%B8%D0%BD_(%D1%84%D1%83%D1%82%D0%B1%D0%BE%D0%BB%D1%8C%D0%BD%D1%8B%D0%B9_%D0%BA%D0%BB%D1%83%D0%B1)" xr:uid="{72C47A98-122F-4DDA-8A82-25B40D19ADEA}"/>
    <hyperlink ref="C8" r:id="rId3" tooltip="Локомотив (футбольный клуб, Москва)" display="https://ru.wikipedia.org/wiki/%D0%9B%D0%BE%D0%BA%D0%BE%D0%BC%D0%BE%D1%82%D0%B8%D0%B2_(%D1%84%D1%83%D1%82%D0%B1%D0%BE%D0%BB%D1%8C%D0%BD%D1%8B%D0%B9_%D0%BA%D0%BB%D1%83%D0%B1,_%D0%9C%D0%BE%D1%81%D0%BA%D0%B2%D0%B0)" xr:uid="{D9837DFB-419B-4648-8A19-F37F82169716}"/>
    <hyperlink ref="C9" r:id="rId4" tooltip="Шинник (футбольный клуб)" display="https://ru.wikipedia.org/wiki/%D0%A8%D0%B8%D0%BD%D0%BD%D0%B8%D0%BA_(%D1%84%D1%83%D1%82%D0%B1%D0%BE%D0%BB%D1%8C%D0%BD%D1%8B%D0%B9_%D0%BA%D0%BB%D1%83%D0%B1)" xr:uid="{E92C29C1-CD42-4CF3-92B9-5253B500FB84}"/>
    <hyperlink ref="C10" r:id="rId5" tooltip="Динамо (футбольный клуб, Москва)" display="https://ru.wikipedia.org/wiki/%D0%94%D0%B8%D0%BD%D0%B0%D0%BC%D0%BE_(%D1%84%D1%83%D1%82%D0%B1%D0%BE%D0%BB%D1%8C%D0%BD%D1%8B%D0%B9_%D0%BA%D0%BB%D1%83%D0%B1,_%D0%9C%D0%BE%D1%81%D0%BA%D0%B2%D0%B0)" xr:uid="{0ECFEEB4-D8D4-4FD1-A6ED-E2A2E5877CD9}"/>
    <hyperlink ref="C11" r:id="rId6" tooltip="Сатурн (футбольный клуб, Раменское, 1946)" display="https://ru.wikipedia.org/wiki/%D0%A1%D0%B0%D1%82%D1%83%D1%80%D0%BD_(%D1%84%D1%83%D1%82%D0%B1%D0%BE%D0%BB%D1%8C%D0%BD%D1%8B%D0%B9_%D0%BA%D0%BB%D1%83%D0%B1,_%D0%A0%D0%B0%D0%BC%D0%B5%D0%BD%D1%81%D0%BA%D0%BE%D0%B5,_1946)" xr:uid="{CAC9098C-165F-4D0C-BC4A-29BFCE5CCC53}"/>
    <hyperlink ref="C12" r:id="rId7" tooltip="Торпедо (футбольный клуб, Москва)" display="https://ru.wikipedia.org/wiki/%D0%A2%D0%BE%D1%80%D0%BF%D0%B5%D0%B4%D0%BE_(%D1%84%D1%83%D1%82%D0%B1%D0%BE%D0%BB%D1%8C%D0%BD%D1%8B%D0%B9_%D0%BA%D0%BB%D1%83%D0%B1,_%D0%9C%D0%BE%D1%81%D0%BA%D0%B2%D0%B0)" xr:uid="{2D9D02A4-1385-4117-A745-FA3A3AF3D99E}"/>
    <hyperlink ref="C13" r:id="rId8" tooltip="Крылья Советов (футбольный клуб, Самара)" display="https://ru.wikipedia.org/wiki/%D0%9A%D1%80%D1%8B%D0%BB%D1%8C%D1%8F_%D0%A1%D0%BE%D0%B2%D0%B5%D1%82%D0%BE%D0%B2_(%D1%84%D1%83%D1%82%D0%B1%D0%BE%D0%BB%D1%8C%D0%BD%D1%8B%D0%B9_%D0%BA%D0%BB%D1%83%D0%B1,_%D0%A1%D0%B0%D0%BC%D0%B0%D1%80%D0%B0)" xr:uid="{FADF5192-BDAE-4DD9-915D-3CAB0569FA93}"/>
    <hyperlink ref="C14" r:id="rId9" tooltip="Спартак (футбольный клуб, Москва)" display="https://ru.wikipedia.org/wiki/%D0%A1%D0%BF%D0%B0%D1%80%D1%82%D0%B0%D0%BA_(%D1%84%D1%83%D1%82%D0%B1%D0%BE%D0%BB%D1%8C%D0%BD%D1%8B%D0%B9_%D0%BA%D0%BB%D1%83%D0%B1,_%D0%9C%D0%BE%D1%81%D0%BA%D0%B2%D0%B0)" xr:uid="{FFE5CE91-A8C9-4AAB-B09B-BB544F76DB4F}"/>
    <hyperlink ref="C15" r:id="rId10" tooltip="Ростов (футбольный клуб)" display="https://ru.wikipedia.org/wiki/%D0%A0%D0%BE%D1%81%D1%82%D0%BE%D0%B2_(%D1%84%D1%83%D1%82%D0%B1%D0%BE%D0%BB%D1%8C%D0%BD%D1%8B%D0%B9_%D0%BA%D0%BB%D1%83%D0%B1)" xr:uid="{AE2DD8C7-0EF9-4079-A450-1274D28770DE}"/>
    <hyperlink ref="C16" r:id="rId11" tooltip="Ротор (футбольный клуб)" display="https://ru.wikipedia.org/wiki/%D0%A0%D0%BE%D1%82%D0%BE%D1%80_(%D1%84%D1%83%D1%82%D0%B1%D0%BE%D0%BB%D1%8C%D0%BD%D1%8B%D0%B9_%D0%BA%D0%BB%D1%83%D0%B1)" xr:uid="{B099BA68-435E-462F-98E2-56278EACB4A4}"/>
    <hyperlink ref="C17" r:id="rId12" tooltip="Алания (футбольный клуб)" display="https://ru.wikipedia.org/wiki/%D0%90%D0%BB%D0%B0%D0%BD%D0%B8%D1%8F_(%D1%84%D1%83%D1%82%D0%B1%D0%BE%D0%BB%D1%8C%D0%BD%D1%8B%D0%B9_%D0%BA%D0%BB%D1%83%D0%B1)" xr:uid="{3F478991-7CE5-42B0-ACDA-BCE3D8297235}"/>
    <hyperlink ref="C18" r:id="rId13" tooltip="Москва (футбольный клуб)" display="https://ru.wikipedia.org/wiki/%D0%9C%D0%BE%D1%81%D0%BA%D0%B2%D0%B0_(%D1%84%D1%83%D1%82%D0%B1%D0%BE%D0%BB%D1%8C%D0%BD%D1%8B%D0%B9_%D0%BA%D0%BB%D1%83%D0%B1)" xr:uid="{48EF65DA-07CE-41C2-814D-ADD042383102}"/>
    <hyperlink ref="C19" r:id="rId14" tooltip="Уралан" display="https://ru.wikipedia.org/wiki/%D0%A3%D1%80%D0%B0%D0%BB%D0%B0%D0%BD" xr:uid="{FBD3AE0F-5FEE-42EF-9012-8D6D1D5A3FE4}"/>
    <hyperlink ref="C20" r:id="rId15" tooltip="Черноморец (футбольный клуб, Новороссийск)" display="https://ru.wikipedia.org/wiki/%D0%A7%D0%B5%D1%80%D0%BD%D0%BE%D0%BC%D0%BE%D1%80%D0%B5%D1%86_(%D1%84%D1%83%D1%82%D0%B1%D0%BE%D0%BB%D1%8C%D0%BD%D1%8B%D0%B9_%D0%BA%D0%BB%D1%83%D0%B1,_%D0%9D%D0%BE%D0%B2%D0%BE%D1%80%D0%BE%D1%81%D1%81%D0%B8%D0%B9%D1%81%D0%BA)" xr:uid="{3F4F053C-5AFE-436B-98F5-E04A5C90D282}"/>
  </hyperlinks>
  <pageMargins left="0.7" right="0.7" top="0.75" bottom="0.75" header="0.3" footer="0.3"/>
  <pageSetup paperSize="9" orientation="portrait"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4164D-A781-48F3-A877-538836326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K5:K20</xm:sqref>
        </x14:conditionalFormatting>
        <x14:conditionalFormatting xmlns:xm="http://schemas.microsoft.com/office/excel/2006/main">
          <x14:cfRule type="iconSet" priority="3" id="{FF5DF91D-9600-4E72-8F86-C1C923D510EB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F5:F20</xm:sqref>
        </x14:conditionalFormatting>
        <x14:conditionalFormatting xmlns:xm="http://schemas.microsoft.com/office/excel/2006/main">
          <x14:cfRule type="iconSet" priority="2" id="{6814FEB3-F3D7-4AB4-8D3F-F3FCD77D10C9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E5:E20</xm:sqref>
        </x14:conditionalFormatting>
        <x14:conditionalFormatting xmlns:xm="http://schemas.microsoft.com/office/excel/2006/main">
          <x14:cfRule type="iconSet" priority="1" id="{2E3AC88E-9FF0-4D7A-AFB0-EA2361281946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G5:G20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E63D-762A-4346-B2E3-C818E0FFE48B}">
  <dimension ref="A2:H14"/>
  <sheetViews>
    <sheetView workbookViewId="0">
      <selection activeCell="E15" sqref="E15"/>
    </sheetView>
  </sheetViews>
  <sheetFormatPr defaultRowHeight="14.4" x14ac:dyDescent="0.3"/>
  <cols>
    <col min="1" max="1" width="22.796875" bestFit="1" customWidth="1"/>
    <col min="2" max="2" width="14.5" bestFit="1" customWidth="1"/>
    <col min="3" max="3" width="18" bestFit="1" customWidth="1"/>
  </cols>
  <sheetData>
    <row r="2" spans="1:8" x14ac:dyDescent="0.3">
      <c r="A2" s="20" t="s">
        <v>43</v>
      </c>
      <c r="B2" s="20" t="s">
        <v>71</v>
      </c>
      <c r="C2" s="20" t="s">
        <v>72</v>
      </c>
    </row>
    <row r="3" spans="1:8" x14ac:dyDescent="0.3">
      <c r="A3" s="20" t="s">
        <v>73</v>
      </c>
      <c r="B3" s="20">
        <v>6</v>
      </c>
      <c r="C3" s="20" t="str">
        <f>_xlfn.IFNA(VLOOKUP(A3,'Компьютерные комплектующие2'!$B$3:$C$13,2,FALSE)*B3,"Товара нет на складе")</f>
        <v>Товара нет на складе</v>
      </c>
    </row>
    <row r="4" spans="1:8" x14ac:dyDescent="0.3">
      <c r="A4" s="20" t="s">
        <v>74</v>
      </c>
      <c r="B4" s="20">
        <v>2</v>
      </c>
      <c r="C4" s="20">
        <f>_xlfn.IFNA(VLOOKUP(A4,'Компьютерные комплектующие2'!$B$3:$C$13,2,FALSE)*B4,"Товара нет на складе")</f>
        <v>310</v>
      </c>
    </row>
    <row r="5" spans="1:8" x14ac:dyDescent="0.3">
      <c r="A5" s="20" t="s">
        <v>75</v>
      </c>
      <c r="B5" s="20">
        <v>1</v>
      </c>
      <c r="C5" s="20" t="str">
        <f>_xlfn.IFNA(VLOOKUP(A5,'Компьютерные комплектующие2'!$B$3:$C$13,2,FALSE)*B5,"Товара нет на складе")</f>
        <v>Товара нет на складе</v>
      </c>
      <c r="G5" s="27"/>
      <c r="H5" s="27"/>
    </row>
    <row r="6" spans="1:8" x14ac:dyDescent="0.3">
      <c r="A6" s="20" t="s">
        <v>76</v>
      </c>
      <c r="B6" s="20">
        <v>4</v>
      </c>
      <c r="C6" s="20">
        <f>_xlfn.IFNA(VLOOKUP(A6,'Компьютерные комплектующие2'!$B$3:$C$13,2,FALSE)*B6,"Товара нет на складе")</f>
        <v>184</v>
      </c>
      <c r="G6" s="27"/>
      <c r="H6" s="27"/>
    </row>
    <row r="7" spans="1:8" x14ac:dyDescent="0.3">
      <c r="A7" s="20" t="s">
        <v>77</v>
      </c>
      <c r="B7" s="20">
        <v>2</v>
      </c>
      <c r="C7" s="20">
        <f>_xlfn.IFNA(VLOOKUP(A7,'Компьютерные комплектующие2'!$B$3:$C$13,2,FALSE)*B7,"Товара нет на складе")</f>
        <v>52</v>
      </c>
      <c r="G7" s="27"/>
      <c r="H7" s="27"/>
    </row>
    <row r="8" spans="1:8" x14ac:dyDescent="0.3">
      <c r="A8" s="20" t="s">
        <v>78</v>
      </c>
      <c r="B8" s="20">
        <v>5</v>
      </c>
      <c r="C8" s="20">
        <f>_xlfn.IFNA(VLOOKUP(A8,'Компьютерные комплектующие2'!$B$3:$C$13,2,FALSE)*B8,"Товара нет на складе")</f>
        <v>5000</v>
      </c>
      <c r="G8" s="27"/>
      <c r="H8" s="27"/>
    </row>
    <row r="9" spans="1:8" x14ac:dyDescent="0.3">
      <c r="A9" s="20" t="s">
        <v>79</v>
      </c>
      <c r="B9" s="20">
        <v>3</v>
      </c>
      <c r="C9" s="20">
        <f>_xlfn.IFNA(VLOOKUP(A9,'Компьютерные комплектующие2'!$B$3:$C$13,2,FALSE)*B9,"Товара нет на складе")</f>
        <v>21</v>
      </c>
      <c r="G9" s="27"/>
      <c r="H9" s="27"/>
    </row>
    <row r="10" spans="1:8" x14ac:dyDescent="0.3">
      <c r="A10" s="20" t="s">
        <v>80</v>
      </c>
      <c r="B10" s="20">
        <v>9</v>
      </c>
      <c r="C10" s="20">
        <f>_xlfn.IFNA(VLOOKUP(A10,'Компьютерные комплектующие2'!$B$3:$C$13,2,FALSE)*B10,"Товара нет на складе")</f>
        <v>58.5</v>
      </c>
      <c r="G10" s="27"/>
      <c r="H10" s="27"/>
    </row>
    <row r="11" spans="1:8" x14ac:dyDescent="0.3">
      <c r="A11" s="20" t="s">
        <v>81</v>
      </c>
      <c r="B11" s="20">
        <v>7</v>
      </c>
      <c r="C11" s="20" t="str">
        <f>_xlfn.IFNA(VLOOKUP(A11,'Компьютерные комплектующие2'!$B$3:$C$13,2,FALSE)*B11,"Товара нет на складе")</f>
        <v>Товара нет на складе</v>
      </c>
    </row>
    <row r="12" spans="1:8" x14ac:dyDescent="0.3">
      <c r="A12" s="20" t="s">
        <v>82</v>
      </c>
      <c r="B12" s="20">
        <v>2</v>
      </c>
      <c r="C12" s="20">
        <f>_xlfn.IFNA(VLOOKUP(A12,'Компьютерные комплектующие2'!$B$3:$C$13,2,FALSE)*B12,"Товара нет на складе")</f>
        <v>1000</v>
      </c>
    </row>
    <row r="13" spans="1:8" x14ac:dyDescent="0.3">
      <c r="A13" s="20" t="s">
        <v>83</v>
      </c>
      <c r="B13" s="20">
        <v>1</v>
      </c>
      <c r="C13" s="20">
        <f>_xlfn.IFNA(VLOOKUP(A13,'Компьютерные комплектующие2'!$B$3:$C$13,2,FALSE)*B13,"Товара нет на складе")</f>
        <v>19</v>
      </c>
    </row>
    <row r="14" spans="1:8" x14ac:dyDescent="0.3">
      <c r="B14" s="26" t="s">
        <v>44</v>
      </c>
      <c r="C14" s="20">
        <f>SUM(C3:C13)</f>
        <v>6644.5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6AA3-603C-46A8-B646-FB48D1FCCAC1}">
  <dimension ref="B2:G13"/>
  <sheetViews>
    <sheetView workbookViewId="0">
      <selection activeCell="I11" sqref="I11"/>
    </sheetView>
  </sheetViews>
  <sheetFormatPr defaultRowHeight="14.4" x14ac:dyDescent="0.3"/>
  <cols>
    <col min="2" max="2" width="22.09765625" bestFit="1" customWidth="1"/>
    <col min="3" max="3" width="4.8984375" bestFit="1" customWidth="1"/>
  </cols>
  <sheetData>
    <row r="2" spans="2:7" x14ac:dyDescent="0.3">
      <c r="B2" s="20" t="s">
        <v>43</v>
      </c>
      <c r="C2" s="20" t="s">
        <v>84</v>
      </c>
    </row>
    <row r="3" spans="2:7" x14ac:dyDescent="0.3">
      <c r="B3" s="20" t="s">
        <v>74</v>
      </c>
      <c r="C3" s="20">
        <v>155</v>
      </c>
    </row>
    <row r="4" spans="2:7" x14ac:dyDescent="0.3">
      <c r="B4" s="20" t="s">
        <v>77</v>
      </c>
      <c r="C4" s="20">
        <v>26</v>
      </c>
      <c r="F4" s="27"/>
      <c r="G4" s="27"/>
    </row>
    <row r="5" spans="2:7" x14ac:dyDescent="0.3">
      <c r="B5" s="20" t="s">
        <v>78</v>
      </c>
      <c r="C5" s="20">
        <v>1000</v>
      </c>
      <c r="F5" s="27"/>
      <c r="G5" s="27"/>
    </row>
    <row r="6" spans="2:7" x14ac:dyDescent="0.3">
      <c r="B6" s="20" t="s">
        <v>79</v>
      </c>
      <c r="C6" s="20">
        <v>7</v>
      </c>
      <c r="F6" s="27"/>
      <c r="G6" s="27"/>
    </row>
    <row r="7" spans="2:7" x14ac:dyDescent="0.3">
      <c r="B7" s="20" t="s">
        <v>85</v>
      </c>
      <c r="C7" s="20">
        <v>1.5</v>
      </c>
      <c r="F7" s="27"/>
      <c r="G7" s="27"/>
    </row>
    <row r="8" spans="2:7" x14ac:dyDescent="0.3">
      <c r="B8" s="20" t="s">
        <v>82</v>
      </c>
      <c r="C8" s="20">
        <v>500</v>
      </c>
      <c r="F8" s="27"/>
      <c r="G8" s="27"/>
    </row>
    <row r="9" spans="2:7" x14ac:dyDescent="0.3">
      <c r="B9" s="20" t="s">
        <v>86</v>
      </c>
      <c r="C9" s="20">
        <v>450</v>
      </c>
    </row>
    <row r="10" spans="2:7" x14ac:dyDescent="0.3">
      <c r="B10" s="20" t="s">
        <v>87</v>
      </c>
      <c r="C10" s="20">
        <v>53</v>
      </c>
    </row>
    <row r="11" spans="2:7" x14ac:dyDescent="0.3">
      <c r="B11" s="20" t="s">
        <v>83</v>
      </c>
      <c r="C11" s="20">
        <v>19</v>
      </c>
    </row>
    <row r="12" spans="2:7" x14ac:dyDescent="0.3">
      <c r="B12" s="20" t="s">
        <v>76</v>
      </c>
      <c r="C12" s="20">
        <v>46</v>
      </c>
    </row>
    <row r="13" spans="2:7" x14ac:dyDescent="0.3">
      <c r="B13" s="20" t="s">
        <v>80</v>
      </c>
      <c r="C13" s="20">
        <v>6.5</v>
      </c>
    </row>
  </sheetData>
  <conditionalFormatting sqref="G4">
    <cfRule type="cellIs" dxfId="0" priority="1" operator="equal">
      <formula>#N/A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Справочник</vt:lpstr>
      <vt:lpstr>Расчет отпускных</vt:lpstr>
      <vt:lpstr>Турнир</vt:lpstr>
      <vt:lpstr>Компьютерные комплектующие</vt:lpstr>
      <vt:lpstr>Компьютерные комплектующие2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cp:lastPrinted>2020-11-25T07:48:48Z</cp:lastPrinted>
  <dcterms:created xsi:type="dcterms:W3CDTF">2015-06-05T18:19:34Z</dcterms:created>
  <dcterms:modified xsi:type="dcterms:W3CDTF">2020-12-01T06:33:46Z</dcterms:modified>
</cp:coreProperties>
</file>