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Леонид\Desktop\ITMO\Физика\9\"/>
    </mc:Choice>
  </mc:AlternateContent>
  <xr:revisionPtr revIDLastSave="0" documentId="13_ncr:1_{BF2381EB-1C04-4AE0-90B3-820C2D57A172}" xr6:coauthVersionLast="45" xr6:coauthVersionMax="45" xr10:uidLastSave="{00000000-0000-0000-0000-000000000000}"/>
  <bookViews>
    <workbookView xWindow="-104" yWindow="-104" windowWidth="22326" windowHeight="1205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9" i="1" l="1"/>
  <c r="H100" i="1"/>
  <c r="H101" i="1"/>
  <c r="H102" i="1"/>
  <c r="H99" i="1"/>
  <c r="G100" i="1"/>
  <c r="G101" i="1"/>
  <c r="G102" i="1"/>
  <c r="G99" i="1"/>
  <c r="F102" i="1"/>
  <c r="F100" i="1"/>
  <c r="F101" i="1"/>
  <c r="F99" i="1"/>
  <c r="E100" i="1"/>
  <c r="E101" i="1"/>
  <c r="E102" i="1"/>
  <c r="E99" i="1"/>
  <c r="A99" i="1"/>
  <c r="B99" i="1"/>
  <c r="H90" i="1"/>
  <c r="AO10" i="1"/>
  <c r="AL11" i="1"/>
  <c r="AL12" i="1"/>
  <c r="AL13" i="1"/>
  <c r="AL10" i="1"/>
  <c r="K14" i="1"/>
  <c r="O2" i="1"/>
  <c r="O3" i="1"/>
  <c r="O4" i="1"/>
  <c r="O5" i="1"/>
  <c r="O6" i="1"/>
  <c r="O1" i="1"/>
  <c r="N2" i="1"/>
  <c r="N3" i="1"/>
  <c r="N4" i="1"/>
  <c r="N5" i="1"/>
  <c r="N6" i="1"/>
  <c r="N1" i="1"/>
  <c r="M2" i="1"/>
  <c r="M3" i="1"/>
  <c r="M4" i="1"/>
  <c r="M5" i="1"/>
  <c r="M6" i="1"/>
  <c r="M1" i="1"/>
  <c r="L2" i="1"/>
  <c r="L3" i="1"/>
  <c r="L4" i="1"/>
  <c r="L5" i="1"/>
  <c r="L6" i="1"/>
  <c r="L1" i="1"/>
  <c r="H3" i="1"/>
  <c r="H4" i="1"/>
  <c r="H5" i="1"/>
  <c r="H6" i="1"/>
  <c r="H7" i="1"/>
  <c r="H2" i="1"/>
  <c r="AO4" i="1" l="1"/>
  <c r="AN6" i="1"/>
  <c r="AN7" i="1"/>
  <c r="AN8" i="1"/>
  <c r="AN5" i="1"/>
  <c r="AM6" i="1"/>
  <c r="AM7" i="1"/>
  <c r="AM8" i="1"/>
  <c r="AM5" i="1"/>
  <c r="AL6" i="1"/>
  <c r="AL7" i="1"/>
  <c r="AL8" i="1"/>
  <c r="AL5" i="1"/>
  <c r="AK6" i="1"/>
  <c r="AK7" i="1"/>
  <c r="AK8" i="1"/>
  <c r="AK5" i="1"/>
  <c r="F2" i="1" l="1"/>
  <c r="I91" i="1"/>
  <c r="I92" i="1"/>
  <c r="I93" i="1"/>
  <c r="I90" i="1"/>
  <c r="H91" i="1"/>
  <c r="H92" i="1"/>
  <c r="H93" i="1"/>
  <c r="G91" i="1"/>
  <c r="G92" i="1"/>
  <c r="G93" i="1"/>
  <c r="G90" i="1"/>
  <c r="J20" i="1" l="1"/>
  <c r="J19" i="1"/>
  <c r="J10" i="1"/>
  <c r="F11" i="1"/>
  <c r="F10" i="1"/>
  <c r="A11" i="1"/>
  <c r="A12" i="1"/>
  <c r="A13" i="1"/>
  <c r="A14" i="1"/>
  <c r="A15" i="1"/>
  <c r="A10" i="1"/>
  <c r="D11" i="1"/>
  <c r="D12" i="1"/>
  <c r="D13" i="1"/>
  <c r="D14" i="1"/>
  <c r="D15" i="1"/>
  <c r="D10" i="1"/>
  <c r="C11" i="1"/>
  <c r="C12" i="1"/>
  <c r="C13" i="1"/>
  <c r="C14" i="1"/>
  <c r="C15" i="1"/>
  <c r="B11" i="1"/>
  <c r="B12" i="1"/>
  <c r="B13" i="1"/>
  <c r="B14" i="1"/>
  <c r="B15" i="1"/>
  <c r="B10" i="1"/>
  <c r="C10" i="1"/>
  <c r="I2" i="1"/>
  <c r="J2" i="1"/>
  <c r="F3" i="1"/>
  <c r="F4" i="1"/>
  <c r="F5" i="1"/>
  <c r="F6" i="1"/>
  <c r="F7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<sst xmlns="http://schemas.openxmlformats.org/spreadsheetml/2006/main" count="31" uniqueCount="26">
  <si>
    <t>Т ср</t>
  </si>
  <si>
    <t>t^2, c^2</t>
  </si>
  <si>
    <t>a^2, m^2</t>
  </si>
  <si>
    <t>ср т</t>
  </si>
  <si>
    <t>ср а</t>
  </si>
  <si>
    <t>k=</t>
  </si>
  <si>
    <t>t-t</t>
  </si>
  <si>
    <t>a-a</t>
  </si>
  <si>
    <t>t*a</t>
  </si>
  <si>
    <t>т2</t>
  </si>
  <si>
    <t>b=</t>
  </si>
  <si>
    <t>T2</t>
  </si>
  <si>
    <t>a2</t>
  </si>
  <si>
    <t>tср</t>
  </si>
  <si>
    <t>Аср</t>
  </si>
  <si>
    <t>т-т</t>
  </si>
  <si>
    <t>(t-t)2</t>
  </si>
  <si>
    <t>(t-t)*(a-a)</t>
  </si>
  <si>
    <t>t^2</t>
  </si>
  <si>
    <t>a-a2</t>
  </si>
  <si>
    <t>а2</t>
  </si>
  <si>
    <t>аср</t>
  </si>
  <si>
    <t>тср</t>
  </si>
  <si>
    <t>а-а</t>
  </si>
  <si>
    <t>ta</t>
  </si>
  <si>
    <t>a*a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</si>
</sst>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solidFill>
                  <a:schemeClr val="tx1"/>
                </a:solidFill>
              </a:rPr>
              <a:t>График зависимости квадрата периода колебаний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0185117184032975E-2"/>
          <c:y val="0.13818104053439206"/>
          <c:w val="0.86791835839675313"/>
          <c:h val="0.779931138733714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a^2, m^2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85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Лист1!$F$2:$F$7</c:f>
              <c:numCache>
                <c:formatCode>General</c:formatCode>
                <c:ptCount val="6"/>
                <c:pt idx="0">
                  <c:v>7.9712111111111081</c:v>
                </c:pt>
                <c:pt idx="1">
                  <c:v>13.3225</c:v>
                </c:pt>
                <c:pt idx="2">
                  <c:v>22.657599999999999</c:v>
                </c:pt>
                <c:pt idx="3">
                  <c:v>34.888711111111107</c:v>
                </c:pt>
                <c:pt idx="4">
                  <c:v>51.361111111111114</c:v>
                </c:pt>
                <c:pt idx="5">
                  <c:v>71.628011111111107</c:v>
                </c:pt>
              </c:numCache>
            </c:numRef>
          </c:xVal>
          <c:yVal>
            <c:numRef>
              <c:f>Лист1!$G$2:$G$7</c:f>
              <c:numCache>
                <c:formatCode>General</c:formatCode>
                <c:ptCount val="6"/>
                <c:pt idx="0">
                  <c:v>2.5000000000000001E-3</c:v>
                </c:pt>
                <c:pt idx="1">
                  <c:v>0.01</c:v>
                </c:pt>
                <c:pt idx="2">
                  <c:v>2.2499999999999999E-2</c:v>
                </c:pt>
                <c:pt idx="3">
                  <c:v>0.04</c:v>
                </c:pt>
                <c:pt idx="4">
                  <c:v>6.25E-2</c:v>
                </c:pt>
                <c:pt idx="5">
                  <c:v>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1B-48A0-861B-6858BC380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84271"/>
        <c:axId val="479058479"/>
      </c:scatterChart>
      <c:valAx>
        <c:axId val="4790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479058479"/>
        <c:crosses val="autoZero"/>
        <c:crossBetween val="midCat"/>
      </c:valAx>
      <c:valAx>
        <c:axId val="4790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4790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зависимости квадрата периода колебаний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12529785374761207"/>
          <c:y val="2.6023797870322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8068423381357334E-2"/>
          <c:y val="0.15604999145225087"/>
          <c:w val="0.87636191602900848"/>
          <c:h val="0.75770614711964268"/>
        </c:manualLayout>
      </c:layout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Лист1!$G$2:$G$7</c:f>
              <c:numCache>
                <c:formatCode>General</c:formatCode>
                <c:ptCount val="6"/>
                <c:pt idx="0">
                  <c:v>2.5000000000000001E-3</c:v>
                </c:pt>
                <c:pt idx="1">
                  <c:v>0.01</c:v>
                </c:pt>
                <c:pt idx="2">
                  <c:v>2.2499999999999999E-2</c:v>
                </c:pt>
                <c:pt idx="3">
                  <c:v>0.04</c:v>
                </c:pt>
                <c:pt idx="4">
                  <c:v>6.25E-2</c:v>
                </c:pt>
                <c:pt idx="5">
                  <c:v>0.09</c:v>
                </c:pt>
              </c:numCache>
            </c:numRef>
          </c:xVal>
          <c:yVal>
            <c:numRef>
              <c:f>Лист1!$H$2:$H$7</c:f>
              <c:numCache>
                <c:formatCode>General</c:formatCode>
                <c:ptCount val="6"/>
                <c:pt idx="0">
                  <c:v>7.9712111111111081</c:v>
                </c:pt>
                <c:pt idx="1">
                  <c:v>13.3225</c:v>
                </c:pt>
                <c:pt idx="2">
                  <c:v>22.657599999999999</c:v>
                </c:pt>
                <c:pt idx="3">
                  <c:v>34.888711111111107</c:v>
                </c:pt>
                <c:pt idx="4">
                  <c:v>51.361111111111114</c:v>
                </c:pt>
                <c:pt idx="5">
                  <c:v>71.628011111111107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E5-4BC1-9E76-D686AEF1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666319"/>
        <c:axId val="1257666735"/>
      </c:scatterChart>
      <c:valAx>
        <c:axId val="125766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66735"/>
        <c:crosses val="autoZero"/>
        <c:crossBetween val="midCat"/>
      </c:valAx>
      <c:valAx>
        <c:axId val="125766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6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57302</xdr:colOff>
      <xdr:row>26</xdr:row>
      <xdr:rowOff>63551</xdr:rowOff>
    </xdr:from>
    <xdr:to>
      <xdr:col>27</xdr:col>
      <xdr:colOff>9754</xdr:colOff>
      <xdr:row>44</xdr:row>
      <xdr:rowOff>186078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935D09A-5858-4522-BDAA-8C71CC7E7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226771</xdr:colOff>
      <xdr:row>17</xdr:row>
      <xdr:rowOff>131674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77FD025-3FBF-4443-98B6-4DD069C8F0D8}"/>
            </a:ext>
          </a:extLst>
        </xdr:cNvPr>
        <xdr:cNvSpPr txBox="1"/>
      </xdr:nvSpPr>
      <xdr:spPr>
        <a:xfrm>
          <a:off x="11485453" y="333522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11</xdr:col>
      <xdr:colOff>91494</xdr:colOff>
      <xdr:row>90</xdr:row>
      <xdr:rowOff>31630</xdr:rowOff>
    </xdr:from>
    <xdr:to>
      <xdr:col>18</xdr:col>
      <xdr:colOff>62233</xdr:colOff>
      <xdr:row>95</xdr:row>
      <xdr:rowOff>155896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2AB1654-90BB-42E9-B597-C762B3E58A67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5784" y="16722650"/>
          <a:ext cx="4442284" cy="1051545"/>
        </a:xfrm>
        <a:prstGeom prst="rect">
          <a:avLst/>
        </a:prstGeom>
      </xdr:spPr>
    </xdr:pic>
    <xdr:clientData/>
  </xdr:twoCellAnchor>
  <xdr:twoCellAnchor editAs="oneCell">
    <xdr:from>
      <xdr:col>1</xdr:col>
      <xdr:colOff>529722</xdr:colOff>
      <xdr:row>48</xdr:row>
      <xdr:rowOff>134532</xdr:rowOff>
    </xdr:from>
    <xdr:to>
      <xdr:col>18</xdr:col>
      <xdr:colOff>495840</xdr:colOff>
      <xdr:row>82</xdr:row>
      <xdr:rowOff>124035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CE3B5E5-634D-4472-B96E-3A98DA0D1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7159" y="9072530"/>
          <a:ext cx="11224799" cy="6278892"/>
        </a:xfrm>
        <a:prstGeom prst="rect">
          <a:avLst/>
        </a:prstGeom>
      </xdr:spPr>
    </xdr:pic>
    <xdr:clientData/>
  </xdr:twoCellAnchor>
  <xdr:oneCellAnchor>
    <xdr:from>
      <xdr:col>19</xdr:col>
      <xdr:colOff>405421</xdr:colOff>
      <xdr:row>104</xdr:row>
      <xdr:rowOff>0</xdr:rowOff>
    </xdr:from>
    <xdr:ext cx="421847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D18FD5B-DC56-426F-9B72-456A11B33A44}"/>
            </a:ext>
          </a:extLst>
        </xdr:cNvPr>
        <xdr:cNvSpPr txBox="1"/>
      </xdr:nvSpPr>
      <xdr:spPr>
        <a:xfrm>
          <a:off x="12885328" y="19354433"/>
          <a:ext cx="4218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м</a:t>
          </a:r>
          <a:r>
            <a:rPr lang="en-US" sz="1100"/>
            <a:t>^2</a:t>
          </a:r>
          <a:endParaRPr lang="ru-RU" sz="1100"/>
        </a:p>
      </xdr:txBody>
    </xdr:sp>
    <xdr:clientData/>
  </xdr:oneCellAnchor>
  <xdr:oneCellAnchor>
    <xdr:from>
      <xdr:col>9</xdr:col>
      <xdr:colOff>105762</xdr:colOff>
      <xdr:row>87</xdr:row>
      <xdr:rowOff>17627</xdr:rowOff>
    </xdr:from>
    <xdr:ext cx="386068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E4A7EEF-3BAC-43E9-82AC-D57AC5F0552C}"/>
            </a:ext>
          </a:extLst>
        </xdr:cNvPr>
        <xdr:cNvSpPr txBox="1"/>
      </xdr:nvSpPr>
      <xdr:spPr>
        <a:xfrm>
          <a:off x="5896227" y="16181575"/>
          <a:ext cx="3860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c^2</a:t>
          </a:r>
          <a:endParaRPr lang="ru-RU" sz="1100"/>
        </a:p>
      </xdr:txBody>
    </xdr:sp>
    <xdr:clientData/>
  </xdr:oneCellAnchor>
  <xdr:twoCellAnchor editAs="oneCell">
    <xdr:from>
      <xdr:col>25</xdr:col>
      <xdr:colOff>290733</xdr:colOff>
      <xdr:row>2</xdr:row>
      <xdr:rowOff>93786</xdr:rowOff>
    </xdr:from>
    <xdr:to>
      <xdr:col>32</xdr:col>
      <xdr:colOff>46892</xdr:colOff>
      <xdr:row>10</xdr:row>
      <xdr:rowOff>75176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45C88CBF-4DB9-4443-92BE-0B16A1ED04F1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21797" y="468924"/>
          <a:ext cx="4285957" cy="1481944"/>
        </a:xfrm>
        <a:prstGeom prst="rect">
          <a:avLst/>
        </a:prstGeom>
      </xdr:spPr>
    </xdr:pic>
    <xdr:clientData/>
  </xdr:twoCellAnchor>
  <xdr:twoCellAnchor>
    <xdr:from>
      <xdr:col>15</xdr:col>
      <xdr:colOff>391551</xdr:colOff>
      <xdr:row>3</xdr:row>
      <xdr:rowOff>121920</xdr:rowOff>
    </xdr:from>
    <xdr:to>
      <xdr:col>25</xdr:col>
      <xdr:colOff>253219</xdr:colOff>
      <xdr:row>21</xdr:row>
      <xdr:rowOff>161778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3D13750E-D29C-4FEB-93E2-929CB9C5A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18</xdr:col>
      <xdr:colOff>497058</xdr:colOff>
      <xdr:row>22</xdr:row>
      <xdr:rowOff>140678</xdr:rowOff>
    </xdr:from>
    <xdr:ext cx="394019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A64C2D1-58DD-4757-B50D-31B8E3DDCDDF}"/>
            </a:ext>
          </a:extLst>
        </xdr:cNvPr>
        <xdr:cNvSpPr txBox="1"/>
      </xdr:nvSpPr>
      <xdr:spPr>
        <a:xfrm>
          <a:off x="12398326" y="4267201"/>
          <a:ext cx="3940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a^2</a:t>
          </a:r>
          <a:endParaRPr lang="ru-RU" sz="1100"/>
        </a:p>
      </xdr:txBody>
    </xdr:sp>
    <xdr:clientData/>
  </xdr:oneCellAnchor>
  <xdr:oneCellAnchor>
    <xdr:from>
      <xdr:col>9</xdr:col>
      <xdr:colOff>609601</xdr:colOff>
      <xdr:row>7</xdr:row>
      <xdr:rowOff>18756</xdr:rowOff>
    </xdr:from>
    <xdr:ext cx="395173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1A0584E-5085-4766-9268-DEE482C70584}"/>
            </a:ext>
          </a:extLst>
        </xdr:cNvPr>
        <xdr:cNvSpPr txBox="1"/>
      </xdr:nvSpPr>
      <xdr:spPr>
        <a:xfrm>
          <a:off x="6433625" y="1331741"/>
          <a:ext cx="3951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T^2</a:t>
          </a:r>
          <a:endParaRPr lang="ru-RU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0.03219</cdr:y>
    </cdr:from>
    <cdr:to>
      <cdr:x>0.15914</cdr:x>
      <cdr:y>0.30043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65FAB4-6F31-4ECF-8C25-8702E1F4B528}"/>
            </a:ext>
          </a:extLst>
        </cdr:cNvPr>
        <cdr:cNvSpPr txBox="1"/>
      </cdr:nvSpPr>
      <cdr:spPr>
        <a:xfrm xmlns:a="http://schemas.openxmlformats.org/drawingml/2006/main">
          <a:off x="0" y="111105"/>
          <a:ext cx="913928" cy="925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м</a:t>
          </a:r>
          <a:r>
            <a:rPr lang="en-US" sz="1100"/>
            <a:t>^2</a:t>
          </a:r>
          <a:endParaRPr lang="ru-R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0.85561</cdr:x>
      <cdr:y>0.73233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2E451B8-7FCD-4BDF-8250-E897E9991EFB}"/>
            </a:ext>
          </a:extLst>
        </cdr:cNvPr>
        <cdr:cNvSpPr txBox="1"/>
      </cdr:nvSpPr>
      <cdr:spPr>
        <a:xfrm xmlns:a="http://schemas.openxmlformats.org/drawingml/2006/main">
          <a:off x="6004560" y="310427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2"/>
  <sheetViews>
    <sheetView tabSelected="1" topLeftCell="A51" zoomScale="71" zoomScaleNormal="83" workbookViewId="0">
      <selection activeCell="P104" sqref="P104"/>
    </sheetView>
  </sheetViews>
  <sheetFormatPr defaultRowHeight="14.4" x14ac:dyDescent="0.3"/>
  <cols>
    <col min="10" max="10" width="12.296875" bestFit="1" customWidth="1"/>
  </cols>
  <sheetData>
    <row r="1" spans="1:41" ht="15" thickBot="1" x14ac:dyDescent="0.35">
      <c r="E1" t="s">
        <v>0</v>
      </c>
      <c r="F1" t="s">
        <v>1</v>
      </c>
      <c r="G1" t="s">
        <v>2</v>
      </c>
      <c r="H1" t="s">
        <v>18</v>
      </c>
      <c r="I1" t="s">
        <v>3</v>
      </c>
      <c r="J1" t="s">
        <v>4</v>
      </c>
      <c r="L1">
        <f>H2-$I$2</f>
        <v>-25.66697962962963</v>
      </c>
      <c r="M1">
        <f>G2-$J$2</f>
        <v>-3.5416666666666666E-2</v>
      </c>
      <c r="N1">
        <f>M1^2</f>
        <v>1.2543402777777776E-3</v>
      </c>
      <c r="O1">
        <f>L1*M1</f>
        <v>0.90903886188271599</v>
      </c>
    </row>
    <row r="2" spans="1:41" ht="15" thickBot="1" x14ac:dyDescent="0.35">
      <c r="B2" s="1">
        <v>2.83</v>
      </c>
      <c r="C2" s="2">
        <v>2.84</v>
      </c>
      <c r="D2" s="2">
        <v>2.8</v>
      </c>
      <c r="E2">
        <f>AVERAGE(B2:D2)</f>
        <v>2.8233333333333328</v>
      </c>
      <c r="F2">
        <f>E2^2</f>
        <v>7.9712111111111081</v>
      </c>
      <c r="G2" s="1">
        <v>2.5000000000000001E-3</v>
      </c>
      <c r="H2">
        <f>F2</f>
        <v>7.9712111111111081</v>
      </c>
      <c r="I2">
        <f>AVERAGE(F2:F7)</f>
        <v>33.63819074074074</v>
      </c>
      <c r="J2">
        <f>AVERAGE(G2:G7)</f>
        <v>3.7916666666666668E-2</v>
      </c>
      <c r="L2">
        <f t="shared" ref="L2:L6" si="0">H3-$I$2</f>
        <v>-20.315690740740742</v>
      </c>
      <c r="M2">
        <f t="shared" ref="M2:M6" si="1">G3-$J$2</f>
        <v>-2.7916666666666666E-2</v>
      </c>
      <c r="N2">
        <f t="shared" ref="N2:N6" si="2">M2^2</f>
        <v>7.7934027777777778E-4</v>
      </c>
      <c r="O2">
        <f t="shared" ref="O2:O6" si="3">L2*M2</f>
        <v>0.56714636651234573</v>
      </c>
      <c r="AI2" t="s">
        <v>13</v>
      </c>
      <c r="AJ2" t="s">
        <v>14</v>
      </c>
    </row>
    <row r="3" spans="1:41" ht="15" thickBot="1" x14ac:dyDescent="0.35">
      <c r="B3" s="3">
        <v>3.68</v>
      </c>
      <c r="C3" s="4">
        <v>3.64</v>
      </c>
      <c r="D3" s="4">
        <v>3.63</v>
      </c>
      <c r="E3">
        <f t="shared" ref="E3:E7" si="4">AVERAGE(B3:D3)</f>
        <v>3.65</v>
      </c>
      <c r="F3">
        <f t="shared" ref="F3:F7" si="5">E3^2</f>
        <v>13.3225</v>
      </c>
      <c r="G3" s="3">
        <v>0.01</v>
      </c>
      <c r="H3">
        <f t="shared" ref="H3:H7" si="6">F3</f>
        <v>13.3225</v>
      </c>
      <c r="L3">
        <f t="shared" si="0"/>
        <v>-10.980590740740741</v>
      </c>
      <c r="M3">
        <f t="shared" si="1"/>
        <v>-1.5416666666666669E-2</v>
      </c>
      <c r="N3">
        <f t="shared" si="2"/>
        <v>2.3767361111111116E-4</v>
      </c>
      <c r="O3">
        <f t="shared" si="3"/>
        <v>0.16928410725308646</v>
      </c>
      <c r="AI3">
        <v>22.35</v>
      </c>
      <c r="AJ3">
        <v>0.05</v>
      </c>
    </row>
    <row r="4" spans="1:41" ht="15" thickBot="1" x14ac:dyDescent="0.35">
      <c r="B4" s="3">
        <v>4.79</v>
      </c>
      <c r="C4" s="4">
        <v>4.72</v>
      </c>
      <c r="D4" s="4">
        <v>4.7699999999999996</v>
      </c>
      <c r="E4">
        <f t="shared" si="4"/>
        <v>4.76</v>
      </c>
      <c r="F4">
        <f t="shared" si="5"/>
        <v>22.657599999999999</v>
      </c>
      <c r="G4" s="3">
        <v>2.2499999999999999E-2</v>
      </c>
      <c r="H4">
        <f t="shared" si="6"/>
        <v>22.657599999999999</v>
      </c>
      <c r="L4">
        <f t="shared" si="0"/>
        <v>1.2505203703703671</v>
      </c>
      <c r="M4">
        <f t="shared" si="1"/>
        <v>2.0833333333333329E-3</v>
      </c>
      <c r="N4">
        <f t="shared" si="2"/>
        <v>4.3402777777777761E-6</v>
      </c>
      <c r="O4">
        <f t="shared" si="3"/>
        <v>2.6052507716049309E-3</v>
      </c>
      <c r="AI4" s="5" t="s">
        <v>11</v>
      </c>
      <c r="AJ4" s="5" t="s">
        <v>12</v>
      </c>
      <c r="AK4" t="s">
        <v>15</v>
      </c>
      <c r="AL4" t="s">
        <v>7</v>
      </c>
      <c r="AM4" t="s">
        <v>16</v>
      </c>
      <c r="AN4" t="s">
        <v>17</v>
      </c>
      <c r="AO4">
        <f>SUM(AN5:AN8)</f>
        <v>1.8875400000000004</v>
      </c>
    </row>
    <row r="5" spans="1:41" ht="15" thickBot="1" x14ac:dyDescent="0.35">
      <c r="B5" s="3">
        <v>5.91</v>
      </c>
      <c r="C5" s="4">
        <v>5.9</v>
      </c>
      <c r="D5" s="4">
        <v>5.91</v>
      </c>
      <c r="E5">
        <f t="shared" si="4"/>
        <v>5.9066666666666663</v>
      </c>
      <c r="F5">
        <f t="shared" si="5"/>
        <v>34.888711111111107</v>
      </c>
      <c r="G5" s="3">
        <v>0.04</v>
      </c>
      <c r="H5">
        <f t="shared" si="6"/>
        <v>34.888711111111107</v>
      </c>
      <c r="L5">
        <f t="shared" si="0"/>
        <v>17.722920370370375</v>
      </c>
      <c r="M5">
        <f t="shared" si="1"/>
        <v>2.4583333333333332E-2</v>
      </c>
      <c r="N5">
        <f t="shared" si="2"/>
        <v>6.0434027777777775E-4</v>
      </c>
      <c r="O5">
        <f t="shared" si="3"/>
        <v>0.43568845910493836</v>
      </c>
      <c r="AI5" s="1">
        <v>32</v>
      </c>
      <c r="AJ5" s="1">
        <v>0.19600000000000001</v>
      </c>
      <c r="AK5">
        <f>AI5-$AI$3</f>
        <v>9.6499999999999986</v>
      </c>
      <c r="AL5">
        <f>AJ5-$AJ$3</f>
        <v>0.14600000000000002</v>
      </c>
      <c r="AM5">
        <f>AK5^2</f>
        <v>93.122499999999974</v>
      </c>
      <c r="AN5">
        <f>AK5*AL5</f>
        <v>1.4089</v>
      </c>
    </row>
    <row r="6" spans="1:41" ht="15" thickBot="1" x14ac:dyDescent="0.35">
      <c r="B6" s="3">
        <v>7.16</v>
      </c>
      <c r="C6" s="4">
        <v>7.18</v>
      </c>
      <c r="D6" s="4">
        <v>7.16</v>
      </c>
      <c r="E6">
        <f t="shared" si="4"/>
        <v>7.166666666666667</v>
      </c>
      <c r="F6">
        <f t="shared" si="5"/>
        <v>51.361111111111114</v>
      </c>
      <c r="G6" s="3">
        <v>6.25E-2</v>
      </c>
      <c r="H6">
        <f t="shared" si="6"/>
        <v>51.361111111111114</v>
      </c>
      <c r="L6">
        <f t="shared" si="0"/>
        <v>37.989820370370367</v>
      </c>
      <c r="M6">
        <f t="shared" si="1"/>
        <v>5.2083333333333329E-2</v>
      </c>
      <c r="N6">
        <f t="shared" si="2"/>
        <v>2.7126736111111106E-3</v>
      </c>
      <c r="O6">
        <f t="shared" si="3"/>
        <v>1.9786364776234564</v>
      </c>
      <c r="AI6" s="3">
        <v>23.7</v>
      </c>
      <c r="AJ6" s="3">
        <v>0.01</v>
      </c>
      <c r="AK6">
        <f t="shared" ref="AK6:AK8" si="7">AI6-$AI$3</f>
        <v>1.3499999999999979</v>
      </c>
      <c r="AL6">
        <f t="shared" ref="AL6:AL8" si="8">AJ6-$AJ$3</f>
        <v>-0.04</v>
      </c>
      <c r="AM6">
        <f t="shared" ref="AM6:AM8" si="9">AK6^2</f>
        <v>1.8224999999999942</v>
      </c>
      <c r="AN6">
        <f t="shared" ref="AN6:AN8" si="10">AK6*AL6</f>
        <v>-5.3999999999999916E-2</v>
      </c>
    </row>
    <row r="7" spans="1:41" ht="15" thickBot="1" x14ac:dyDescent="0.35">
      <c r="B7" s="1">
        <v>8.44</v>
      </c>
      <c r="C7" s="2">
        <v>8.52</v>
      </c>
      <c r="D7" s="2">
        <v>8.43</v>
      </c>
      <c r="E7">
        <f t="shared" si="4"/>
        <v>8.4633333333333329</v>
      </c>
      <c r="F7">
        <f t="shared" si="5"/>
        <v>71.628011111111107</v>
      </c>
      <c r="G7" s="3">
        <v>0.09</v>
      </c>
      <c r="H7">
        <f t="shared" si="6"/>
        <v>71.628011111111107</v>
      </c>
      <c r="L7" t="s">
        <v>6</v>
      </c>
      <c r="M7" t="s">
        <v>7</v>
      </c>
      <c r="N7" t="s">
        <v>19</v>
      </c>
      <c r="AI7" s="3">
        <v>18.3</v>
      </c>
      <c r="AJ7" s="3">
        <v>3.5999999999999999E-3</v>
      </c>
      <c r="AK7">
        <f t="shared" si="7"/>
        <v>-4.0500000000000007</v>
      </c>
      <c r="AL7">
        <f t="shared" si="8"/>
        <v>-4.6400000000000004E-2</v>
      </c>
      <c r="AM7">
        <f t="shared" si="9"/>
        <v>16.402500000000007</v>
      </c>
      <c r="AN7">
        <f t="shared" si="10"/>
        <v>0.18792000000000006</v>
      </c>
    </row>
    <row r="8" spans="1:41" ht="15" thickBot="1" x14ac:dyDescent="0.35">
      <c r="AI8" s="3">
        <v>15.4</v>
      </c>
      <c r="AJ8" s="3">
        <v>4.0000000000000002E-4</v>
      </c>
      <c r="AK8">
        <f t="shared" si="7"/>
        <v>-6.9500000000000011</v>
      </c>
      <c r="AL8">
        <f t="shared" si="8"/>
        <v>-4.9600000000000005E-2</v>
      </c>
      <c r="AM8">
        <f t="shared" si="9"/>
        <v>48.302500000000016</v>
      </c>
      <c r="AN8">
        <f t="shared" si="10"/>
        <v>0.34472000000000008</v>
      </c>
    </row>
    <row r="9" spans="1:41" x14ac:dyDescent="0.3">
      <c r="A9" t="s">
        <v>9</v>
      </c>
      <c r="B9" t="s">
        <v>6</v>
      </c>
      <c r="C9" t="s">
        <v>7</v>
      </c>
      <c r="D9" t="s">
        <v>8</v>
      </c>
    </row>
    <row r="10" spans="1:41" x14ac:dyDescent="0.3">
      <c r="A10">
        <f>B10^2</f>
        <v>658.79384330782239</v>
      </c>
      <c r="B10">
        <f>F2-$I$2</f>
        <v>-25.66697962962963</v>
      </c>
      <c r="C10">
        <f>G2-$J$2</f>
        <v>-3.5416666666666666E-2</v>
      </c>
      <c r="D10">
        <f>B10*C10</f>
        <v>0.90903886188271599</v>
      </c>
      <c r="E10" t="s">
        <v>5</v>
      </c>
      <c r="F10">
        <f>SUM(D10:D15)/SUM(A10:A15)</f>
        <v>1.3766241541936927E-3</v>
      </c>
      <c r="J10">
        <f>F11/((4*3.14^2)/0.028)</f>
        <v>-5.9569713246867638E-6</v>
      </c>
      <c r="AL10">
        <f>AL5^2</f>
        <v>2.1316000000000005E-2</v>
      </c>
      <c r="AO10">
        <f>SUM(AN5:AN8)/SUM(AL10:AL13)</f>
        <v>68.565213853548542</v>
      </c>
    </row>
    <row r="11" spans="1:41" x14ac:dyDescent="0.3">
      <c r="A11">
        <f t="shared" ref="A11:A15" si="11">B11^2</f>
        <v>412.7272902734191</v>
      </c>
      <c r="B11">
        <f t="shared" ref="B11:B15" si="12">F3-$I$2</f>
        <v>-20.315690740740742</v>
      </c>
      <c r="C11">
        <f t="shared" ref="C11:C15" si="13">G3-$J$2</f>
        <v>-2.7916666666666666E-2</v>
      </c>
      <c r="D11">
        <f t="shared" ref="D11:D15" si="14">B11*C11</f>
        <v>0.56714636651234573</v>
      </c>
      <c r="E11" t="s">
        <v>10</v>
      </c>
      <c r="F11">
        <f>J2-F10*I2</f>
        <v>-8.3904792104116596E-3</v>
      </c>
      <c r="AL11">
        <f t="shared" ref="AL11:AL13" si="15">AL6^2</f>
        <v>1.6000000000000001E-3</v>
      </c>
    </row>
    <row r="12" spans="1:41" x14ac:dyDescent="0.3">
      <c r="A12">
        <f t="shared" si="11"/>
        <v>120.57337301564129</v>
      </c>
      <c r="B12">
        <f t="shared" si="12"/>
        <v>-10.980590740740741</v>
      </c>
      <c r="C12">
        <f t="shared" si="13"/>
        <v>-1.5416666666666669E-2</v>
      </c>
      <c r="D12">
        <f t="shared" si="14"/>
        <v>0.16928410725308646</v>
      </c>
      <c r="AL12">
        <f t="shared" si="15"/>
        <v>2.1529600000000002E-3</v>
      </c>
    </row>
    <row r="13" spans="1:41" x14ac:dyDescent="0.3">
      <c r="A13">
        <f t="shared" si="11"/>
        <v>1.5638011967112402</v>
      </c>
      <c r="B13">
        <f t="shared" si="12"/>
        <v>1.2505203703703671</v>
      </c>
      <c r="C13">
        <f t="shared" si="13"/>
        <v>2.0833333333333329E-3</v>
      </c>
      <c r="D13">
        <f t="shared" si="14"/>
        <v>2.6052507716049309E-3</v>
      </c>
      <c r="AL13">
        <f t="shared" si="15"/>
        <v>2.4601600000000007E-3</v>
      </c>
    </row>
    <row r="14" spans="1:41" x14ac:dyDescent="0.3">
      <c r="A14">
        <f t="shared" si="11"/>
        <v>314.10190645448915</v>
      </c>
      <c r="B14">
        <f t="shared" si="12"/>
        <v>17.722920370370375</v>
      </c>
      <c r="C14">
        <f t="shared" si="13"/>
        <v>2.4583333333333332E-2</v>
      </c>
      <c r="D14">
        <f t="shared" si="14"/>
        <v>0.43568845910493836</v>
      </c>
      <c r="K14">
        <f>SUM(O1:O6)/SUM(N1:N6)</f>
        <v>726.37428612818439</v>
      </c>
    </row>
    <row r="15" spans="1:41" x14ac:dyDescent="0.3">
      <c r="A15">
        <f t="shared" si="11"/>
        <v>1443.2264517730073</v>
      </c>
      <c r="B15">
        <f t="shared" si="12"/>
        <v>37.989820370370367</v>
      </c>
      <c r="C15">
        <f t="shared" si="13"/>
        <v>5.2083333333333329E-2</v>
      </c>
      <c r="D15">
        <f t="shared" si="14"/>
        <v>1.9786364776234564</v>
      </c>
    </row>
    <row r="19" spans="10:10" x14ac:dyDescent="0.3">
      <c r="J19">
        <f>1^-1</f>
        <v>1</v>
      </c>
    </row>
    <row r="20" spans="10:10" x14ac:dyDescent="0.3">
      <c r="J20">
        <f>1^-3</f>
        <v>1</v>
      </c>
    </row>
    <row r="89" spans="3:9" ht="15" thickBot="1" x14ac:dyDescent="0.35"/>
    <row r="90" spans="3:9" ht="15" thickBot="1" x14ac:dyDescent="0.35">
      <c r="C90" s="1">
        <v>0.14000000000000001</v>
      </c>
      <c r="D90" s="2">
        <v>5.66</v>
      </c>
      <c r="E90" s="2">
        <v>5.64</v>
      </c>
      <c r="F90" s="2">
        <v>5.68</v>
      </c>
      <c r="G90">
        <f>AVERAGE(D90:F90)</f>
        <v>5.66</v>
      </c>
      <c r="H90">
        <f>C90^2</f>
        <v>1.9600000000000003E-2</v>
      </c>
      <c r="I90">
        <f>G90^2</f>
        <v>32.035600000000002</v>
      </c>
    </row>
    <row r="91" spans="3:9" ht="15" thickBot="1" x14ac:dyDescent="0.35">
      <c r="C91" s="3">
        <v>0.1</v>
      </c>
      <c r="D91" s="4">
        <v>4.93</v>
      </c>
      <c r="E91" s="4">
        <v>4.8499999999999996</v>
      </c>
      <c r="F91" s="4">
        <v>4.84</v>
      </c>
      <c r="G91">
        <f t="shared" ref="G91:G93" si="16">AVERAGE(D91:F91)</f>
        <v>4.8733333333333331</v>
      </c>
      <c r="H91">
        <f t="shared" ref="H91:H93" si="17">C91^2</f>
        <v>1.0000000000000002E-2</v>
      </c>
      <c r="I91">
        <f t="shared" ref="I91:I93" si="18">G91^2</f>
        <v>23.749377777777774</v>
      </c>
    </row>
    <row r="92" spans="3:9" ht="15" thickBot="1" x14ac:dyDescent="0.35">
      <c r="C92" s="3">
        <v>0.06</v>
      </c>
      <c r="D92" s="4">
        <v>4.3</v>
      </c>
      <c r="E92" s="4">
        <v>4.29</v>
      </c>
      <c r="F92" s="4">
        <v>4.25</v>
      </c>
      <c r="G92">
        <f t="shared" si="16"/>
        <v>4.28</v>
      </c>
      <c r="H92">
        <f t="shared" si="17"/>
        <v>3.5999999999999999E-3</v>
      </c>
      <c r="I92">
        <f t="shared" si="18"/>
        <v>18.3184</v>
      </c>
    </row>
    <row r="93" spans="3:9" ht="15" thickBot="1" x14ac:dyDescent="0.35">
      <c r="C93" s="3">
        <v>0.02</v>
      </c>
      <c r="D93" s="4">
        <v>3.94</v>
      </c>
      <c r="E93" s="4">
        <v>3.94</v>
      </c>
      <c r="F93" s="4">
        <v>3.92</v>
      </c>
      <c r="G93">
        <f t="shared" si="16"/>
        <v>3.9333333333333336</v>
      </c>
      <c r="H93">
        <f t="shared" si="17"/>
        <v>4.0000000000000002E-4</v>
      </c>
      <c r="I93">
        <f t="shared" si="18"/>
        <v>15.471111111111114</v>
      </c>
    </row>
    <row r="98" spans="1:10" x14ac:dyDescent="0.3">
      <c r="A98" t="s">
        <v>21</v>
      </c>
      <c r="B98" t="s">
        <v>22</v>
      </c>
      <c r="C98" t="s">
        <v>20</v>
      </c>
      <c r="D98" t="s">
        <v>9</v>
      </c>
      <c r="E98" t="s">
        <v>15</v>
      </c>
      <c r="F98" t="s">
        <v>23</v>
      </c>
      <c r="G98" t="s">
        <v>24</v>
      </c>
      <c r="H98" t="s">
        <v>25</v>
      </c>
    </row>
    <row r="99" spans="1:10" x14ac:dyDescent="0.3">
      <c r="A99">
        <f>AVERAGE(C99:C102)</f>
        <v>8.4000000000000012E-3</v>
      </c>
      <c r="B99">
        <f>AVERAGE(D99:D102)</f>
        <v>22.393622222222223</v>
      </c>
      <c r="C99">
        <v>1.9600000000000003E-2</v>
      </c>
      <c r="D99">
        <v>32.035600000000002</v>
      </c>
      <c r="E99">
        <f>D99-$B$99</f>
        <v>9.6419777777777789</v>
      </c>
      <c r="F99">
        <f>C99-$A$99</f>
        <v>1.1200000000000002E-2</v>
      </c>
      <c r="G99">
        <f>E99*F99</f>
        <v>0.10799015111111114</v>
      </c>
      <c r="H99">
        <f>F99^2</f>
        <v>1.2544000000000005E-4</v>
      </c>
      <c r="J99">
        <f>SUM(G99:G102)/SUM(H99:H102)</f>
        <v>860.77248677248656</v>
      </c>
    </row>
    <row r="100" spans="1:10" x14ac:dyDescent="0.3">
      <c r="C100">
        <v>1.0000000000000002E-2</v>
      </c>
      <c r="D100">
        <v>23.749377777777774</v>
      </c>
      <c r="E100">
        <f t="shared" ref="E100:E102" si="19">D100-$B$99</f>
        <v>1.3557555555555503</v>
      </c>
      <c r="F100">
        <f t="shared" ref="F100:F101" si="20">C100-$A$99</f>
        <v>1.6000000000000007E-3</v>
      </c>
      <c r="G100">
        <f t="shared" ref="G100:G102" si="21">E100*F100</f>
        <v>2.1692088888888815E-3</v>
      </c>
      <c r="H100">
        <f t="shared" ref="H100:H102" si="22">F100^2</f>
        <v>2.5600000000000022E-6</v>
      </c>
    </row>
    <row r="101" spans="1:10" x14ac:dyDescent="0.3">
      <c r="C101">
        <v>3.5999999999999999E-3</v>
      </c>
      <c r="D101">
        <v>18.3184</v>
      </c>
      <c r="E101">
        <f t="shared" si="19"/>
        <v>-4.075222222222223</v>
      </c>
      <c r="F101">
        <f t="shared" si="20"/>
        <v>-4.8000000000000013E-3</v>
      </c>
      <c r="G101">
        <f t="shared" si="21"/>
        <v>1.9561066666666675E-2</v>
      </c>
      <c r="H101">
        <f t="shared" si="22"/>
        <v>2.3040000000000013E-5</v>
      </c>
    </row>
    <row r="102" spans="1:10" x14ac:dyDescent="0.3">
      <c r="C102">
        <v>4.0000000000000002E-4</v>
      </c>
      <c r="D102">
        <v>15.471111111111114</v>
      </c>
      <c r="E102">
        <f t="shared" si="19"/>
        <v>-6.9225111111111097</v>
      </c>
      <c r="F102">
        <f>C102-$A$99</f>
        <v>-8.0000000000000019E-3</v>
      </c>
      <c r="G102">
        <f t="shared" si="21"/>
        <v>5.5380088888888894E-2</v>
      </c>
      <c r="H102">
        <f t="shared" si="22"/>
        <v>6.4000000000000024E-5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</dc:creator>
  <cp:lastModifiedBy>Леонид</cp:lastModifiedBy>
  <dcterms:created xsi:type="dcterms:W3CDTF">2015-06-05T18:19:34Z</dcterms:created>
  <dcterms:modified xsi:type="dcterms:W3CDTF">2020-12-17T19:47:09Z</dcterms:modified>
</cp:coreProperties>
</file>