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1.2\2\"/>
    </mc:Choice>
  </mc:AlternateContent>
  <xr:revisionPtr revIDLastSave="0" documentId="13_ncr:1_{952FBEAC-515D-4C18-AFE3-6EE8AF1F7C24}" xr6:coauthVersionLast="46" xr6:coauthVersionMax="46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V49" i="1"/>
  <c r="R49" i="1"/>
  <c r="S49" i="1" s="1"/>
  <c r="P65" i="1"/>
  <c r="Q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4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M49" i="1"/>
  <c r="L49" i="1"/>
  <c r="K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9" i="1"/>
  <c r="E49" i="1"/>
  <c r="D4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<sst xmlns="http://schemas.openxmlformats.org/spreadsheetml/2006/main" count="26" uniqueCount="26">
  <si>
    <t>№</t>
  </si>
  <si>
    <t>U, B</t>
  </si>
  <si>
    <t>I, ма</t>
  </si>
  <si>
    <r>
      <t>P</t>
    </r>
    <r>
      <rPr>
        <vertAlign val="subscript"/>
        <sz val="12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</si>
  <si>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S</t>
    </r>
    <r>
      <rPr>
        <sz val="12"/>
        <color theme="1"/>
        <rFont val="Times New Roman"/>
        <family val="1"/>
        <charset val="204"/>
      </rPr>
      <t>, МвТ</t>
    </r>
  </si>
  <si>
    <t>P, МвТ</t>
  </si>
  <si>
    <t>η</t>
  </si>
  <si>
    <t>I, мА</t>
  </si>
  <si>
    <t>U, В</t>
  </si>
  <si>
    <t>U</t>
  </si>
  <si>
    <t>I</t>
  </si>
  <si>
    <t>Uср</t>
  </si>
  <si>
    <t>Iср</t>
  </si>
  <si>
    <t>Iср-I</t>
  </si>
  <si>
    <t>Iср-I(2)</t>
  </si>
  <si>
    <t>U-Uср</t>
  </si>
  <si>
    <t>I*U</t>
  </si>
  <si>
    <t>сумм iu</t>
  </si>
  <si>
    <t>сумм i2</t>
  </si>
  <si>
    <t>б</t>
  </si>
  <si>
    <t>a</t>
  </si>
  <si>
    <t>d</t>
  </si>
  <si>
    <t>D</t>
  </si>
  <si>
    <t>Sb2</t>
  </si>
  <si>
    <t>Sa2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</si>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</sst>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</a:t>
            </a:r>
            <a:r>
              <a:rPr lang="en-US"/>
              <a:t>U(I)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763439222140899E-2"/>
          <c:y val="0.17571301480414259"/>
          <c:w val="0.84706260984252091"/>
          <c:h val="0.70741299666695545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Лист1!$B$20:$B$35</c:f>
              <c:numCache>
                <c:formatCode>General</c:formatCode>
                <c:ptCount val="16"/>
                <c:pt idx="0">
                  <c:v>15</c:v>
                </c:pt>
                <c:pt idx="1">
                  <c:v>14.6</c:v>
                </c:pt>
                <c:pt idx="2">
                  <c:v>12.9</c:v>
                </c:pt>
                <c:pt idx="3">
                  <c:v>11.3</c:v>
                </c:pt>
                <c:pt idx="4">
                  <c:v>9.8000000000000007</c:v>
                </c:pt>
                <c:pt idx="5">
                  <c:v>8.9</c:v>
                </c:pt>
                <c:pt idx="6">
                  <c:v>8.1999999999999993</c:v>
                </c:pt>
                <c:pt idx="7">
                  <c:v>7.5</c:v>
                </c:pt>
                <c:pt idx="8">
                  <c:v>7</c:v>
                </c:pt>
                <c:pt idx="9">
                  <c:v>6.5</c:v>
                </c:pt>
                <c:pt idx="10">
                  <c:v>6.1</c:v>
                </c:pt>
                <c:pt idx="11">
                  <c:v>5.7</c:v>
                </c:pt>
                <c:pt idx="12">
                  <c:v>5.4</c:v>
                </c:pt>
                <c:pt idx="13">
                  <c:v>5.0999999999999996</c:v>
                </c:pt>
                <c:pt idx="14">
                  <c:v>4.8</c:v>
                </c:pt>
                <c:pt idx="15">
                  <c:v>4.7</c:v>
                </c:pt>
              </c:numCache>
            </c:numRef>
          </c:xVal>
          <c:yVal>
            <c:numRef>
              <c:f>Лист1!$C$20:$C$35</c:f>
              <c:numCache>
                <c:formatCode>General</c:formatCode>
                <c:ptCount val="16"/>
                <c:pt idx="0">
                  <c:v>0.2</c:v>
                </c:pt>
                <c:pt idx="1">
                  <c:v>0.5</c:v>
                </c:pt>
                <c:pt idx="2">
                  <c:v>1.6</c:v>
                </c:pt>
                <c:pt idx="3">
                  <c:v>2.8</c:v>
                </c:pt>
                <c:pt idx="4">
                  <c:v>3.8</c:v>
                </c:pt>
                <c:pt idx="5">
                  <c:v>4.3</c:v>
                </c:pt>
                <c:pt idx="6">
                  <c:v>4.8</c:v>
                </c:pt>
                <c:pt idx="7">
                  <c:v>5.3</c:v>
                </c:pt>
                <c:pt idx="8">
                  <c:v>5.7</c:v>
                </c:pt>
                <c:pt idx="9">
                  <c:v>6</c:v>
                </c:pt>
                <c:pt idx="10">
                  <c:v>6.2</c:v>
                </c:pt>
                <c:pt idx="11">
                  <c:v>6.5</c:v>
                </c:pt>
                <c:pt idx="12">
                  <c:v>6.7</c:v>
                </c:pt>
                <c:pt idx="13">
                  <c:v>6.9</c:v>
                </c:pt>
                <c:pt idx="14">
                  <c:v>7.1</c:v>
                </c:pt>
                <c:pt idx="15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5-42B0-B59C-F22213A4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08575"/>
        <c:axId val="664819391"/>
      </c:scatterChart>
      <c:valAx>
        <c:axId val="6648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819391"/>
        <c:crosses val="autoZero"/>
        <c:crossBetween val="midCat"/>
      </c:valAx>
      <c:valAx>
        <c:axId val="6648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8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</a:t>
            </a:r>
            <a:r>
              <a:rPr lang="en-US"/>
              <a:t>Pr(I), Ps(I), P(I)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128088921551029E-2"/>
          <c:y val="0.20151283172936715"/>
          <c:w val="0.88048676592480968"/>
          <c:h val="0.72380115679984458"/>
        </c:manualLayout>
      </c:layout>
      <c:scatterChart>
        <c:scatterStyle val="smoothMarker"/>
        <c:varyColors val="0"/>
        <c:ser>
          <c:idx val="0"/>
          <c:order val="0"/>
          <c:tx>
            <c:v>Pr(I)</c:v>
          </c:tx>
          <c:spPr>
            <a:ln w="25400" cap="flat" cmpd="dbl" algn="ctr">
              <a:solidFill>
                <a:schemeClr val="accent1">
                  <a:alpha val="4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Лист1!$D$3:$D$18</c:f>
              <c:numCache>
                <c:formatCode>General</c:formatCode>
                <c:ptCount val="16"/>
                <c:pt idx="0">
                  <c:v>15</c:v>
                </c:pt>
                <c:pt idx="1">
                  <c:v>14.6</c:v>
                </c:pt>
                <c:pt idx="2">
                  <c:v>12.9</c:v>
                </c:pt>
                <c:pt idx="3">
                  <c:v>11.3</c:v>
                </c:pt>
                <c:pt idx="4">
                  <c:v>9.8000000000000007</c:v>
                </c:pt>
                <c:pt idx="5">
                  <c:v>8.9</c:v>
                </c:pt>
                <c:pt idx="6">
                  <c:v>8.1999999999999993</c:v>
                </c:pt>
                <c:pt idx="7">
                  <c:v>7.5</c:v>
                </c:pt>
                <c:pt idx="8">
                  <c:v>7</c:v>
                </c:pt>
                <c:pt idx="9">
                  <c:v>6.5</c:v>
                </c:pt>
                <c:pt idx="10">
                  <c:v>6.1</c:v>
                </c:pt>
                <c:pt idx="11">
                  <c:v>5.7</c:v>
                </c:pt>
                <c:pt idx="12">
                  <c:v>5.4</c:v>
                </c:pt>
                <c:pt idx="13">
                  <c:v>5.0999999999999996</c:v>
                </c:pt>
                <c:pt idx="14">
                  <c:v>4.8</c:v>
                </c:pt>
                <c:pt idx="15">
                  <c:v>4.7</c:v>
                </c:pt>
              </c:numCache>
            </c:numRef>
          </c:xVal>
          <c:yVal>
            <c:numRef>
              <c:f>Лист1!$E$3:$E$18</c:f>
              <c:numCache>
                <c:formatCode>0.0</c:formatCode>
                <c:ptCount val="16"/>
                <c:pt idx="0">
                  <c:v>3</c:v>
                </c:pt>
                <c:pt idx="1">
                  <c:v>7.3</c:v>
                </c:pt>
                <c:pt idx="2">
                  <c:v>20.64</c:v>
                </c:pt>
                <c:pt idx="3">
                  <c:v>31.64</c:v>
                </c:pt>
                <c:pt idx="4">
                  <c:v>37.24</c:v>
                </c:pt>
                <c:pt idx="5">
                  <c:v>38.270000000000003</c:v>
                </c:pt>
                <c:pt idx="6">
                  <c:v>39.359999999999992</c:v>
                </c:pt>
                <c:pt idx="7">
                  <c:v>39.75</c:v>
                </c:pt>
                <c:pt idx="8">
                  <c:v>39.9</c:v>
                </c:pt>
                <c:pt idx="9">
                  <c:v>39</c:v>
                </c:pt>
                <c:pt idx="10">
                  <c:v>37.82</c:v>
                </c:pt>
                <c:pt idx="11">
                  <c:v>37.050000000000004</c:v>
                </c:pt>
                <c:pt idx="12">
                  <c:v>36.180000000000007</c:v>
                </c:pt>
                <c:pt idx="13">
                  <c:v>35.19</c:v>
                </c:pt>
                <c:pt idx="14">
                  <c:v>34.08</c:v>
                </c:pt>
                <c:pt idx="15">
                  <c:v>33.840000000000003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095-A1CE-5F4E4405AA82}"/>
            </c:ext>
          </c:extLst>
        </c:ser>
        <c:ser>
          <c:idx val="1"/>
          <c:order val="1"/>
          <c:tx>
            <c:v>Ps(I)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Лист1!$D$3:$D$18</c:f>
              <c:numCache>
                <c:formatCode>General</c:formatCode>
                <c:ptCount val="16"/>
                <c:pt idx="0">
                  <c:v>15</c:v>
                </c:pt>
                <c:pt idx="1">
                  <c:v>14.6</c:v>
                </c:pt>
                <c:pt idx="2">
                  <c:v>12.9</c:v>
                </c:pt>
                <c:pt idx="3">
                  <c:v>11.3</c:v>
                </c:pt>
                <c:pt idx="4">
                  <c:v>9.8000000000000007</c:v>
                </c:pt>
                <c:pt idx="5">
                  <c:v>8.9</c:v>
                </c:pt>
                <c:pt idx="6">
                  <c:v>8.1999999999999993</c:v>
                </c:pt>
                <c:pt idx="7">
                  <c:v>7.5</c:v>
                </c:pt>
                <c:pt idx="8">
                  <c:v>7</c:v>
                </c:pt>
                <c:pt idx="9">
                  <c:v>6.5</c:v>
                </c:pt>
                <c:pt idx="10">
                  <c:v>6.1</c:v>
                </c:pt>
                <c:pt idx="11">
                  <c:v>5.7</c:v>
                </c:pt>
                <c:pt idx="12">
                  <c:v>5.4</c:v>
                </c:pt>
                <c:pt idx="13">
                  <c:v>5.0999999999999996</c:v>
                </c:pt>
                <c:pt idx="14">
                  <c:v>4.8</c:v>
                </c:pt>
                <c:pt idx="15">
                  <c:v>4.7</c:v>
                </c:pt>
              </c:numCache>
            </c:numRef>
          </c:xVal>
          <c:yVal>
            <c:numRef>
              <c:f>Лист1!$F$3:$F$18</c:f>
              <c:numCache>
                <c:formatCode>0.0</c:formatCode>
                <c:ptCount val="16"/>
                <c:pt idx="0">
                  <c:v>152.04520367936928</c:v>
                </c:pt>
                <c:pt idx="1">
                  <c:v>144.04424718353044</c:v>
                </c:pt>
                <c:pt idx="2">
                  <c:v>112.45263264126152</c:v>
                </c:pt>
                <c:pt idx="3">
                  <c:v>86.287342479194066</c:v>
                </c:pt>
                <c:pt idx="4">
                  <c:v>64.899650494962785</c:v>
                </c:pt>
                <c:pt idx="5">
                  <c:v>53.526669259745958</c:v>
                </c:pt>
                <c:pt idx="6">
                  <c:v>45.437864424003507</c:v>
                </c:pt>
                <c:pt idx="7">
                  <c:v>38.01130091984232</c:v>
                </c:pt>
                <c:pt idx="8">
                  <c:v>33.112066579062642</c:v>
                </c:pt>
                <c:pt idx="9">
                  <c:v>28.550710468681562</c:v>
                </c:pt>
                <c:pt idx="10">
                  <c:v>25.144897906263687</c:v>
                </c:pt>
                <c:pt idx="11">
                  <c:v>21.955327411300924</c:v>
                </c:pt>
                <c:pt idx="12">
                  <c:v>19.705058396846258</c:v>
                </c:pt>
                <c:pt idx="13">
                  <c:v>17.576425545335088</c:v>
                </c:pt>
                <c:pt idx="14">
                  <c:v>15.569428856767413</c:v>
                </c:pt>
                <c:pt idx="15">
                  <c:v>14.927460219010079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095-A1CE-5F4E4405AA82}"/>
            </c:ext>
          </c:extLst>
        </c:ser>
        <c:ser>
          <c:idx val="2"/>
          <c:order val="2"/>
          <c:tx>
            <c:v>P(I)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Лист1!$D$3:$D$18</c:f>
              <c:numCache>
                <c:formatCode>General</c:formatCode>
                <c:ptCount val="16"/>
                <c:pt idx="0">
                  <c:v>15</c:v>
                </c:pt>
                <c:pt idx="1">
                  <c:v>14.6</c:v>
                </c:pt>
                <c:pt idx="2">
                  <c:v>12.9</c:v>
                </c:pt>
                <c:pt idx="3">
                  <c:v>11.3</c:v>
                </c:pt>
                <c:pt idx="4">
                  <c:v>9.8000000000000007</c:v>
                </c:pt>
                <c:pt idx="5">
                  <c:v>8.9</c:v>
                </c:pt>
                <c:pt idx="6">
                  <c:v>8.1999999999999993</c:v>
                </c:pt>
                <c:pt idx="7">
                  <c:v>7.5</c:v>
                </c:pt>
                <c:pt idx="8">
                  <c:v>7</c:v>
                </c:pt>
                <c:pt idx="9">
                  <c:v>6.5</c:v>
                </c:pt>
                <c:pt idx="10">
                  <c:v>6.1</c:v>
                </c:pt>
                <c:pt idx="11">
                  <c:v>5.7</c:v>
                </c:pt>
                <c:pt idx="12">
                  <c:v>5.4</c:v>
                </c:pt>
                <c:pt idx="13">
                  <c:v>5.0999999999999996</c:v>
                </c:pt>
                <c:pt idx="14">
                  <c:v>4.8</c:v>
                </c:pt>
                <c:pt idx="15">
                  <c:v>4.7</c:v>
                </c:pt>
              </c:numCache>
            </c:numRef>
          </c:xVal>
          <c:yVal>
            <c:numRef>
              <c:f>Лист1!$G$3:$G$18</c:f>
              <c:numCache>
                <c:formatCode>0.0</c:formatCode>
                <c:ptCount val="16"/>
                <c:pt idx="0">
                  <c:v>168</c:v>
                </c:pt>
                <c:pt idx="1">
                  <c:v>163.51999999999998</c:v>
                </c:pt>
                <c:pt idx="2">
                  <c:v>144.47999999999999</c:v>
                </c:pt>
                <c:pt idx="3">
                  <c:v>126.56</c:v>
                </c:pt>
                <c:pt idx="4">
                  <c:v>109.76</c:v>
                </c:pt>
                <c:pt idx="5">
                  <c:v>99.679999999999993</c:v>
                </c:pt>
                <c:pt idx="6">
                  <c:v>91.839999999999989</c:v>
                </c:pt>
                <c:pt idx="7">
                  <c:v>84</c:v>
                </c:pt>
                <c:pt idx="8">
                  <c:v>78.399999999999991</c:v>
                </c:pt>
                <c:pt idx="9">
                  <c:v>72.8</c:v>
                </c:pt>
                <c:pt idx="10">
                  <c:v>68.319999999999993</c:v>
                </c:pt>
                <c:pt idx="11">
                  <c:v>63.839999999999996</c:v>
                </c:pt>
                <c:pt idx="12">
                  <c:v>60.48</c:v>
                </c:pt>
                <c:pt idx="13">
                  <c:v>57.11999999999999</c:v>
                </c:pt>
                <c:pt idx="14">
                  <c:v>53.76</c:v>
                </c:pt>
                <c:pt idx="15">
                  <c:v>52.64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095-A1CE-5F4E4405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65679"/>
        <c:axId val="775169007"/>
      </c:scatterChart>
      <c:valAx>
        <c:axId val="7751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169007"/>
        <c:crosses val="autoZero"/>
        <c:crossBetween val="midCat"/>
      </c:valAx>
      <c:valAx>
        <c:axId val="7751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16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/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l-GR" baseline="0"/>
              <a:t>η</a:t>
            </a:r>
            <a:r>
              <a:rPr lang="ru-RU" baseline="0"/>
              <a:t>(</a:t>
            </a:r>
            <a:r>
              <a:rPr lang="en-US" baseline="0"/>
              <a:t>I</a:t>
            </a:r>
            <a:r>
              <a:rPr lang="ru-RU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20017607729341702"/>
          <c:w val="0.82100490863425191"/>
          <c:h val="0.67853580853954365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tx1">
                  <a:alpha val="69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Лист1!$D$4:$D$18</c:f>
              <c:numCache>
                <c:formatCode>General</c:formatCode>
                <c:ptCount val="15"/>
                <c:pt idx="0">
                  <c:v>14.6</c:v>
                </c:pt>
                <c:pt idx="1">
                  <c:v>12.9</c:v>
                </c:pt>
                <c:pt idx="2">
                  <c:v>11.3</c:v>
                </c:pt>
                <c:pt idx="3">
                  <c:v>9.8000000000000007</c:v>
                </c:pt>
                <c:pt idx="4">
                  <c:v>8.9</c:v>
                </c:pt>
                <c:pt idx="5">
                  <c:v>8.1999999999999993</c:v>
                </c:pt>
                <c:pt idx="6">
                  <c:v>7.5</c:v>
                </c:pt>
                <c:pt idx="7">
                  <c:v>7</c:v>
                </c:pt>
                <c:pt idx="8">
                  <c:v>6.5</c:v>
                </c:pt>
                <c:pt idx="9">
                  <c:v>6.1</c:v>
                </c:pt>
                <c:pt idx="10">
                  <c:v>5.7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4.8</c:v>
                </c:pt>
                <c:pt idx="14">
                  <c:v>4.7</c:v>
                </c:pt>
              </c:numCache>
            </c:numRef>
          </c:xVal>
          <c:yVal>
            <c:numRef>
              <c:f>Лист1!$H$4:$H$18</c:f>
              <c:numCache>
                <c:formatCode>0.0</c:formatCode>
                <c:ptCount val="15"/>
                <c:pt idx="0" formatCode="0.00">
                  <c:v>4.4642857142857144E-2</c:v>
                </c:pt>
                <c:pt idx="1">
                  <c:v>0.14285714285714288</c:v>
                </c:pt>
                <c:pt idx="2">
                  <c:v>0.25</c:v>
                </c:pt>
                <c:pt idx="3">
                  <c:v>0.3392857142857143</c:v>
                </c:pt>
                <c:pt idx="4">
                  <c:v>0.38392857142857151</c:v>
                </c:pt>
                <c:pt idx="5">
                  <c:v>0.42857142857142855</c:v>
                </c:pt>
                <c:pt idx="6">
                  <c:v>0.4732142857142857</c:v>
                </c:pt>
                <c:pt idx="7">
                  <c:v>0.50892857142857151</c:v>
                </c:pt>
                <c:pt idx="8">
                  <c:v>0.5357142857142857</c:v>
                </c:pt>
                <c:pt idx="9">
                  <c:v>0.5535714285714286</c:v>
                </c:pt>
                <c:pt idx="10">
                  <c:v>0.5803571428571429</c:v>
                </c:pt>
                <c:pt idx="11">
                  <c:v>0.59821428571428581</c:v>
                </c:pt>
                <c:pt idx="12">
                  <c:v>0.6160714285714286</c:v>
                </c:pt>
                <c:pt idx="13">
                  <c:v>0.6339285714285714</c:v>
                </c:pt>
                <c:pt idx="14">
                  <c:v>0.6428571428571429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B-4C0B-A752-39FEB75D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93055"/>
        <c:axId val="912900543"/>
      </c:scatterChart>
      <c:valAx>
        <c:axId val="9128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2900543"/>
        <c:crosses val="autoZero"/>
        <c:crossBetween val="midCat"/>
      </c:valAx>
      <c:valAx>
        <c:axId val="912900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28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95097</xdr:colOff>
      <xdr:row>15</xdr:row>
      <xdr:rowOff>14632</xdr:rowOff>
    </xdr:from>
    <xdr:to>
      <xdr:col>19</xdr:col>
      <xdr:colOff>395020</xdr:colOff>
      <xdr:row>35</xdr:row>
      <xdr:rowOff>58521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6E0381-7916-4730-890F-DB837D32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65837</xdr:colOff>
      <xdr:row>21</xdr:row>
      <xdr:rowOff>197510</xdr:rowOff>
    </xdr:from>
    <xdr:ext cx="38715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8922706-0C05-4699-96FA-72FABEF36E3F}"/>
            </a:ext>
          </a:extLst>
        </xdr:cNvPr>
        <xdr:cNvSpPr txBox="1"/>
      </xdr:nvSpPr>
      <xdr:spPr>
        <a:xfrm>
          <a:off x="5215738" y="4491532"/>
          <a:ext cx="3871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U,</a:t>
          </a:r>
          <a:r>
            <a:rPr lang="ru-RU" sz="1100"/>
            <a:t>В</a:t>
          </a:r>
        </a:p>
      </xdr:txBody>
    </xdr:sp>
    <xdr:clientData/>
  </xdr:oneCellAnchor>
  <xdr:oneCellAnchor>
    <xdr:from>
      <xdr:col>17</xdr:col>
      <xdr:colOff>51207</xdr:colOff>
      <xdr:row>36</xdr:row>
      <xdr:rowOff>117043</xdr:rowOff>
    </xdr:from>
    <xdr:ext cx="464294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F6BC9-AD71-4AF2-8BFA-5C1E35FF8E54}"/>
            </a:ext>
          </a:extLst>
        </xdr:cNvPr>
        <xdr:cNvSpPr txBox="1"/>
      </xdr:nvSpPr>
      <xdr:spPr>
        <a:xfrm>
          <a:off x="10994746" y="7461504"/>
          <a:ext cx="4642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I, </a:t>
          </a:r>
          <a:r>
            <a:rPr lang="ru-RU" sz="1100"/>
            <a:t>мА</a:t>
          </a:r>
        </a:p>
      </xdr:txBody>
    </xdr:sp>
    <xdr:clientData/>
  </xdr:oneCellAnchor>
  <xdr:twoCellAnchor>
    <xdr:from>
      <xdr:col>21</xdr:col>
      <xdr:colOff>55658</xdr:colOff>
      <xdr:row>8</xdr:row>
      <xdr:rowOff>83488</xdr:rowOff>
    </xdr:from>
    <xdr:to>
      <xdr:col>32</xdr:col>
      <xdr:colOff>79513</xdr:colOff>
      <xdr:row>28</xdr:row>
      <xdr:rowOff>87464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B0A8F05-D026-4FD8-888B-9B83597FD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31</xdr:col>
      <xdr:colOff>318053</xdr:colOff>
      <xdr:row>26</xdr:row>
      <xdr:rowOff>198783</xdr:rowOff>
    </xdr:from>
    <xdr:ext cx="45025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7EF90D3-0E26-40A6-BA3D-6FA78B3E7B6B}"/>
            </a:ext>
          </a:extLst>
        </xdr:cNvPr>
        <xdr:cNvSpPr txBox="1"/>
      </xdr:nvSpPr>
      <xdr:spPr>
        <a:xfrm>
          <a:off x="20808564" y="5557962"/>
          <a:ext cx="4502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I, </a:t>
          </a:r>
          <a:r>
            <a:rPr lang="ru-RU" sz="1100"/>
            <a:t>ма</a:t>
          </a:r>
        </a:p>
      </xdr:txBody>
    </xdr:sp>
    <xdr:clientData/>
  </xdr:oneCellAnchor>
  <xdr:oneCellAnchor>
    <xdr:from>
      <xdr:col>21</xdr:col>
      <xdr:colOff>31806</xdr:colOff>
      <xdr:row>10</xdr:row>
      <xdr:rowOff>95416</xdr:rowOff>
    </xdr:from>
    <xdr:ext cx="55143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541DCD9-B2D2-46EE-B132-B5CD9CC1513F}"/>
            </a:ext>
          </a:extLst>
        </xdr:cNvPr>
        <xdr:cNvSpPr txBox="1"/>
      </xdr:nvSpPr>
      <xdr:spPr>
        <a:xfrm>
          <a:off x="14081760" y="2170706"/>
          <a:ext cx="5514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P,</a:t>
          </a:r>
          <a:r>
            <a:rPr lang="ru-RU" sz="1100"/>
            <a:t> мВт</a:t>
          </a:r>
        </a:p>
      </xdr:txBody>
    </xdr:sp>
    <xdr:clientData/>
  </xdr:oneCellAnchor>
  <xdr:twoCellAnchor>
    <xdr:from>
      <xdr:col>25</xdr:col>
      <xdr:colOff>526566</xdr:colOff>
      <xdr:row>31</xdr:row>
      <xdr:rowOff>179725</xdr:rowOff>
    </xdr:from>
    <xdr:to>
      <xdr:col>36</xdr:col>
      <xdr:colOff>0</xdr:colOff>
      <xdr:row>52</xdr:row>
      <xdr:rowOff>58857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004B394-C25C-4DFF-827B-E514F9F4F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120774</xdr:colOff>
      <xdr:row>33</xdr:row>
      <xdr:rowOff>180396</xdr:rowOff>
    </xdr:from>
    <xdr:ext cx="460254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1E9E076-EA23-4645-9F74-7A181AE861D1}"/>
            </a:ext>
          </a:extLst>
        </xdr:cNvPr>
        <xdr:cNvSpPr txBox="1"/>
      </xdr:nvSpPr>
      <xdr:spPr>
        <a:xfrm>
          <a:off x="17366912" y="7000527"/>
          <a:ext cx="4602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η</a:t>
          </a:r>
          <a:r>
            <a:rPr lang="ru-RU" sz="1100"/>
            <a:t>,</a:t>
          </a:r>
          <a:r>
            <a:rPr lang="ru-RU" sz="1100" baseline="0"/>
            <a:t>  %</a:t>
          </a:r>
          <a:endParaRPr lang="ru-RU" sz="1100"/>
        </a:p>
      </xdr:txBody>
    </xdr:sp>
    <xdr:clientData/>
  </xdr:oneCellAnchor>
  <xdr:oneCellAnchor>
    <xdr:from>
      <xdr:col>35</xdr:col>
      <xdr:colOff>151859</xdr:colOff>
      <xdr:row>50</xdr:row>
      <xdr:rowOff>2547</xdr:rowOff>
    </xdr:from>
    <xdr:ext cx="464294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A529835-3517-42A8-9FAE-8259A61E3B3D}"/>
            </a:ext>
          </a:extLst>
        </xdr:cNvPr>
        <xdr:cNvSpPr txBox="1"/>
      </xdr:nvSpPr>
      <xdr:spPr>
        <a:xfrm>
          <a:off x="23183655" y="10051711"/>
          <a:ext cx="4642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I, </a:t>
          </a:r>
          <a:r>
            <a:rPr lang="ru-RU" sz="1100"/>
            <a:t>мА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5"/>
  <sheetViews>
    <sheetView tabSelected="1" topLeftCell="A78" zoomScale="104" zoomScaleNormal="100" workbookViewId="0">
      <selection activeCell="H26" sqref="H26"/>
    </sheetView>
  </sheetViews>
  <sheetFormatPr defaultRowHeight="14.4" x14ac:dyDescent="0.3"/>
  <cols>
    <col min="6" max="6" width="12.3984375" bestFit="1" customWidth="1"/>
    <col min="8" max="8" width="12.3984375" bestFit="1" customWidth="1"/>
  </cols>
  <sheetData>
    <row r="1" spans="2:17" ht="15" thickBot="1" x14ac:dyDescent="0.35"/>
    <row r="2" spans="2:17" ht="18.4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17" ht="16.149999999999999" thickBot="1" x14ac:dyDescent="0.35">
      <c r="B3" s="3">
        <v>1</v>
      </c>
      <c r="C3" s="4">
        <v>0.2</v>
      </c>
      <c r="D3" s="4">
        <v>15</v>
      </c>
      <c r="E3" s="5">
        <f>C3*D3</f>
        <v>3</v>
      </c>
      <c r="F3" s="5">
        <f>(D3^2)*$M$49</f>
        <v>152.04520367936928</v>
      </c>
      <c r="G3" s="5">
        <f>$N$49*D3</f>
        <v>168</v>
      </c>
      <c r="H3" s="6">
        <f>E3/G3</f>
        <v>1.7857142857142856E-2</v>
      </c>
      <c r="J3" s="7">
        <f>E3</f>
        <v>3</v>
      </c>
      <c r="K3">
        <f>D3</f>
        <v>15</v>
      </c>
      <c r="M3" s="7">
        <f>F3</f>
        <v>152.04520367936928</v>
      </c>
      <c r="N3">
        <f>D3</f>
        <v>15</v>
      </c>
      <c r="P3" s="7">
        <f>G3</f>
        <v>168</v>
      </c>
      <c r="Q3">
        <f>D3</f>
        <v>15</v>
      </c>
    </row>
    <row r="4" spans="2:17" ht="16.149999999999999" thickBot="1" x14ac:dyDescent="0.35">
      <c r="B4" s="3">
        <v>2</v>
      </c>
      <c r="C4" s="4">
        <v>0.5</v>
      </c>
      <c r="D4" s="4">
        <v>14.6</v>
      </c>
      <c r="E4" s="5">
        <f t="shared" ref="E4:E18" si="0">C4*D4</f>
        <v>7.3</v>
      </c>
      <c r="F4" s="5">
        <f t="shared" ref="F4:F18" si="1">(D4^2)*$M$49</f>
        <v>144.04424718353044</v>
      </c>
      <c r="G4" s="5">
        <f t="shared" ref="G4:G17" si="2">$N$49*D4</f>
        <v>163.51999999999998</v>
      </c>
      <c r="H4" s="6">
        <f t="shared" ref="H4:H18" si="3">E4/G4</f>
        <v>4.4642857142857144E-2</v>
      </c>
      <c r="J4" s="7">
        <f t="shared" ref="J4:J18" si="4">E4</f>
        <v>7.3</v>
      </c>
      <c r="K4">
        <f t="shared" ref="K4:K18" si="5">D4</f>
        <v>14.6</v>
      </c>
      <c r="M4" s="7">
        <f t="shared" ref="M4:M18" si="6">F4</f>
        <v>144.04424718353044</v>
      </c>
      <c r="N4">
        <f t="shared" ref="N4:N18" si="7">D4</f>
        <v>14.6</v>
      </c>
      <c r="P4" s="7">
        <f t="shared" ref="P4:P18" si="8">G4</f>
        <v>163.51999999999998</v>
      </c>
      <c r="Q4">
        <f t="shared" ref="Q4:Q18" si="9">D4</f>
        <v>14.6</v>
      </c>
    </row>
    <row r="5" spans="2:17" ht="16.149999999999999" thickBot="1" x14ac:dyDescent="0.35">
      <c r="B5" s="3">
        <v>3</v>
      </c>
      <c r="C5" s="4">
        <v>1.6</v>
      </c>
      <c r="D5" s="4">
        <v>12.9</v>
      </c>
      <c r="E5" s="5">
        <f t="shared" si="0"/>
        <v>20.64</v>
      </c>
      <c r="F5" s="5">
        <f t="shared" si="1"/>
        <v>112.45263264126152</v>
      </c>
      <c r="G5" s="5">
        <f t="shared" si="2"/>
        <v>144.47999999999999</v>
      </c>
      <c r="H5" s="5">
        <f t="shared" si="3"/>
        <v>0.14285714285714288</v>
      </c>
      <c r="J5" s="7">
        <f t="shared" si="4"/>
        <v>20.64</v>
      </c>
      <c r="K5">
        <f t="shared" si="5"/>
        <v>12.9</v>
      </c>
      <c r="M5" s="7">
        <f t="shared" si="6"/>
        <v>112.45263264126152</v>
      </c>
      <c r="N5">
        <f t="shared" si="7"/>
        <v>12.9</v>
      </c>
      <c r="P5" s="7">
        <f t="shared" si="8"/>
        <v>144.47999999999999</v>
      </c>
      <c r="Q5">
        <f t="shared" si="9"/>
        <v>12.9</v>
      </c>
    </row>
    <row r="6" spans="2:17" ht="16.149999999999999" thickBot="1" x14ac:dyDescent="0.35">
      <c r="B6" s="3">
        <v>4</v>
      </c>
      <c r="C6" s="4">
        <v>2.8</v>
      </c>
      <c r="D6" s="4">
        <v>11.3</v>
      </c>
      <c r="E6" s="5">
        <f t="shared" si="0"/>
        <v>31.64</v>
      </c>
      <c r="F6" s="5">
        <f t="shared" si="1"/>
        <v>86.287342479194066</v>
      </c>
      <c r="G6" s="5">
        <f t="shared" si="2"/>
        <v>126.56</v>
      </c>
      <c r="H6" s="5">
        <f t="shared" si="3"/>
        <v>0.25</v>
      </c>
      <c r="J6" s="7">
        <f t="shared" si="4"/>
        <v>31.64</v>
      </c>
      <c r="K6">
        <f t="shared" si="5"/>
        <v>11.3</v>
      </c>
      <c r="M6" s="7">
        <f t="shared" si="6"/>
        <v>86.287342479194066</v>
      </c>
      <c r="N6">
        <f t="shared" si="7"/>
        <v>11.3</v>
      </c>
      <c r="P6" s="7">
        <f t="shared" si="8"/>
        <v>126.56</v>
      </c>
      <c r="Q6">
        <f t="shared" si="9"/>
        <v>11.3</v>
      </c>
    </row>
    <row r="7" spans="2:17" ht="16.149999999999999" thickBot="1" x14ac:dyDescent="0.35">
      <c r="B7" s="3">
        <v>5</v>
      </c>
      <c r="C7" s="4">
        <v>3.8</v>
      </c>
      <c r="D7" s="4">
        <v>9.8000000000000007</v>
      </c>
      <c r="E7" s="5">
        <f t="shared" si="0"/>
        <v>37.24</v>
      </c>
      <c r="F7" s="5">
        <f t="shared" si="1"/>
        <v>64.899650494962785</v>
      </c>
      <c r="G7" s="5">
        <f t="shared" si="2"/>
        <v>109.76</v>
      </c>
      <c r="H7" s="5">
        <f t="shared" si="3"/>
        <v>0.3392857142857143</v>
      </c>
      <c r="J7" s="7">
        <f t="shared" si="4"/>
        <v>37.24</v>
      </c>
      <c r="K7">
        <f t="shared" si="5"/>
        <v>9.8000000000000007</v>
      </c>
      <c r="M7" s="7">
        <f t="shared" si="6"/>
        <v>64.899650494962785</v>
      </c>
      <c r="N7">
        <f t="shared" si="7"/>
        <v>9.8000000000000007</v>
      </c>
      <c r="P7" s="7">
        <f t="shared" si="8"/>
        <v>109.76</v>
      </c>
      <c r="Q7">
        <f t="shared" si="9"/>
        <v>9.8000000000000007</v>
      </c>
    </row>
    <row r="8" spans="2:17" ht="16.149999999999999" thickBot="1" x14ac:dyDescent="0.35">
      <c r="B8" s="3">
        <v>6</v>
      </c>
      <c r="C8" s="4">
        <v>4.3</v>
      </c>
      <c r="D8" s="4">
        <v>8.9</v>
      </c>
      <c r="E8" s="5">
        <f t="shared" si="0"/>
        <v>38.270000000000003</v>
      </c>
      <c r="F8" s="5">
        <f t="shared" si="1"/>
        <v>53.526669259745958</v>
      </c>
      <c r="G8" s="5">
        <f t="shared" si="2"/>
        <v>99.679999999999993</v>
      </c>
      <c r="H8" s="5">
        <f t="shared" si="3"/>
        <v>0.38392857142857151</v>
      </c>
      <c r="J8" s="7">
        <f t="shared" si="4"/>
        <v>38.270000000000003</v>
      </c>
      <c r="K8">
        <f t="shared" si="5"/>
        <v>8.9</v>
      </c>
      <c r="M8" s="7">
        <f t="shared" si="6"/>
        <v>53.526669259745958</v>
      </c>
      <c r="N8">
        <f t="shared" si="7"/>
        <v>8.9</v>
      </c>
      <c r="P8" s="7">
        <f t="shared" si="8"/>
        <v>99.679999999999993</v>
      </c>
      <c r="Q8">
        <f t="shared" si="9"/>
        <v>8.9</v>
      </c>
    </row>
    <row r="9" spans="2:17" ht="16.149999999999999" thickBot="1" x14ac:dyDescent="0.35">
      <c r="B9" s="3">
        <v>7</v>
      </c>
      <c r="C9" s="4">
        <v>4.8</v>
      </c>
      <c r="D9" s="4">
        <v>8.1999999999999993</v>
      </c>
      <c r="E9" s="5">
        <f t="shared" si="0"/>
        <v>39.359999999999992</v>
      </c>
      <c r="F9" s="5">
        <f t="shared" si="1"/>
        <v>45.437864424003507</v>
      </c>
      <c r="G9" s="5">
        <f t="shared" si="2"/>
        <v>91.839999999999989</v>
      </c>
      <c r="H9" s="5">
        <f t="shared" si="3"/>
        <v>0.42857142857142855</v>
      </c>
      <c r="J9" s="7">
        <f t="shared" si="4"/>
        <v>39.359999999999992</v>
      </c>
      <c r="K9">
        <f t="shared" si="5"/>
        <v>8.1999999999999993</v>
      </c>
      <c r="M9" s="7">
        <f t="shared" si="6"/>
        <v>45.437864424003507</v>
      </c>
      <c r="N9">
        <f t="shared" si="7"/>
        <v>8.1999999999999993</v>
      </c>
      <c r="P9" s="7">
        <f t="shared" si="8"/>
        <v>91.839999999999989</v>
      </c>
      <c r="Q9">
        <f t="shared" si="9"/>
        <v>8.1999999999999993</v>
      </c>
    </row>
    <row r="10" spans="2:17" ht="16.149999999999999" thickBot="1" x14ac:dyDescent="0.35">
      <c r="B10" s="3">
        <v>8</v>
      </c>
      <c r="C10" s="4">
        <v>5.3</v>
      </c>
      <c r="D10" s="4">
        <v>7.5</v>
      </c>
      <c r="E10" s="5">
        <f t="shared" si="0"/>
        <v>39.75</v>
      </c>
      <c r="F10" s="5">
        <f t="shared" si="1"/>
        <v>38.01130091984232</v>
      </c>
      <c r="G10" s="5">
        <f t="shared" si="2"/>
        <v>84</v>
      </c>
      <c r="H10" s="5">
        <f t="shared" si="3"/>
        <v>0.4732142857142857</v>
      </c>
      <c r="J10" s="7">
        <f t="shared" si="4"/>
        <v>39.75</v>
      </c>
      <c r="K10">
        <f t="shared" si="5"/>
        <v>7.5</v>
      </c>
      <c r="M10" s="7">
        <f t="shared" si="6"/>
        <v>38.01130091984232</v>
      </c>
      <c r="N10">
        <f t="shared" si="7"/>
        <v>7.5</v>
      </c>
      <c r="P10" s="7">
        <f t="shared" si="8"/>
        <v>84</v>
      </c>
      <c r="Q10">
        <f t="shared" si="9"/>
        <v>7.5</v>
      </c>
    </row>
    <row r="11" spans="2:17" ht="16.149999999999999" thickBot="1" x14ac:dyDescent="0.35">
      <c r="B11" s="3">
        <v>9</v>
      </c>
      <c r="C11" s="4">
        <v>5.7</v>
      </c>
      <c r="D11" s="4">
        <v>7</v>
      </c>
      <c r="E11" s="5">
        <f t="shared" si="0"/>
        <v>39.9</v>
      </c>
      <c r="F11" s="5">
        <f t="shared" si="1"/>
        <v>33.112066579062642</v>
      </c>
      <c r="G11" s="5">
        <f t="shared" si="2"/>
        <v>78.399999999999991</v>
      </c>
      <c r="H11" s="5">
        <f t="shared" si="3"/>
        <v>0.50892857142857151</v>
      </c>
      <c r="J11" s="7">
        <f t="shared" si="4"/>
        <v>39.9</v>
      </c>
      <c r="K11">
        <f t="shared" si="5"/>
        <v>7</v>
      </c>
      <c r="M11" s="7">
        <f t="shared" si="6"/>
        <v>33.112066579062642</v>
      </c>
      <c r="N11">
        <f t="shared" si="7"/>
        <v>7</v>
      </c>
      <c r="P11" s="7">
        <f t="shared" si="8"/>
        <v>78.399999999999991</v>
      </c>
      <c r="Q11">
        <f t="shared" si="9"/>
        <v>7</v>
      </c>
    </row>
    <row r="12" spans="2:17" ht="16.149999999999999" thickBot="1" x14ac:dyDescent="0.35">
      <c r="B12" s="3">
        <v>10</v>
      </c>
      <c r="C12" s="4">
        <v>6</v>
      </c>
      <c r="D12" s="4">
        <v>6.5</v>
      </c>
      <c r="E12" s="5">
        <f t="shared" si="0"/>
        <v>39</v>
      </c>
      <c r="F12" s="5">
        <f t="shared" si="1"/>
        <v>28.550710468681562</v>
      </c>
      <c r="G12" s="5">
        <f t="shared" si="2"/>
        <v>72.8</v>
      </c>
      <c r="H12" s="5">
        <f t="shared" si="3"/>
        <v>0.5357142857142857</v>
      </c>
      <c r="J12" s="7">
        <f t="shared" si="4"/>
        <v>39</v>
      </c>
      <c r="K12">
        <f t="shared" si="5"/>
        <v>6.5</v>
      </c>
      <c r="M12" s="7">
        <f t="shared" si="6"/>
        <v>28.550710468681562</v>
      </c>
      <c r="N12">
        <f t="shared" si="7"/>
        <v>6.5</v>
      </c>
      <c r="P12" s="7">
        <f t="shared" si="8"/>
        <v>72.8</v>
      </c>
      <c r="Q12">
        <f t="shared" si="9"/>
        <v>6.5</v>
      </c>
    </row>
    <row r="13" spans="2:17" ht="16.149999999999999" thickBot="1" x14ac:dyDescent="0.35">
      <c r="B13" s="3">
        <v>11</v>
      </c>
      <c r="C13" s="4">
        <v>6.2</v>
      </c>
      <c r="D13" s="4">
        <v>6.1</v>
      </c>
      <c r="E13" s="5">
        <f t="shared" si="0"/>
        <v>37.82</v>
      </c>
      <c r="F13" s="5">
        <f t="shared" si="1"/>
        <v>25.144897906263687</v>
      </c>
      <c r="G13" s="5">
        <f t="shared" si="2"/>
        <v>68.319999999999993</v>
      </c>
      <c r="H13" s="5">
        <f t="shared" si="3"/>
        <v>0.5535714285714286</v>
      </c>
      <c r="J13" s="7">
        <f t="shared" si="4"/>
        <v>37.82</v>
      </c>
      <c r="K13">
        <f t="shared" si="5"/>
        <v>6.1</v>
      </c>
      <c r="M13" s="7">
        <f t="shared" si="6"/>
        <v>25.144897906263687</v>
      </c>
      <c r="N13">
        <f t="shared" si="7"/>
        <v>6.1</v>
      </c>
      <c r="P13" s="7">
        <f t="shared" si="8"/>
        <v>68.319999999999993</v>
      </c>
      <c r="Q13">
        <f t="shared" si="9"/>
        <v>6.1</v>
      </c>
    </row>
    <row r="14" spans="2:17" ht="16.149999999999999" thickBot="1" x14ac:dyDescent="0.35">
      <c r="B14" s="3">
        <v>12</v>
      </c>
      <c r="C14" s="4">
        <v>6.5</v>
      </c>
      <c r="D14" s="4">
        <v>5.7</v>
      </c>
      <c r="E14" s="5">
        <f t="shared" si="0"/>
        <v>37.050000000000004</v>
      </c>
      <c r="F14" s="5">
        <f t="shared" si="1"/>
        <v>21.955327411300924</v>
      </c>
      <c r="G14" s="5">
        <f t="shared" si="2"/>
        <v>63.839999999999996</v>
      </c>
      <c r="H14" s="5">
        <f t="shared" si="3"/>
        <v>0.5803571428571429</v>
      </c>
      <c r="J14" s="7">
        <f t="shared" si="4"/>
        <v>37.050000000000004</v>
      </c>
      <c r="K14">
        <f t="shared" si="5"/>
        <v>5.7</v>
      </c>
      <c r="M14" s="7">
        <f t="shared" si="6"/>
        <v>21.955327411300924</v>
      </c>
      <c r="N14">
        <f t="shared" si="7"/>
        <v>5.7</v>
      </c>
      <c r="P14" s="7">
        <f t="shared" si="8"/>
        <v>63.839999999999996</v>
      </c>
      <c r="Q14">
        <f t="shared" si="9"/>
        <v>5.7</v>
      </c>
    </row>
    <row r="15" spans="2:17" ht="16.149999999999999" thickBot="1" x14ac:dyDescent="0.35">
      <c r="B15" s="3">
        <v>13</v>
      </c>
      <c r="C15" s="4">
        <v>6.7</v>
      </c>
      <c r="D15" s="4">
        <v>5.4</v>
      </c>
      <c r="E15" s="5">
        <f t="shared" si="0"/>
        <v>36.180000000000007</v>
      </c>
      <c r="F15" s="5">
        <f t="shared" si="1"/>
        <v>19.705058396846258</v>
      </c>
      <c r="G15" s="5">
        <f t="shared" si="2"/>
        <v>60.48</v>
      </c>
      <c r="H15" s="5">
        <f t="shared" si="3"/>
        <v>0.59821428571428581</v>
      </c>
      <c r="J15" s="7">
        <f t="shared" si="4"/>
        <v>36.180000000000007</v>
      </c>
      <c r="K15">
        <f t="shared" si="5"/>
        <v>5.4</v>
      </c>
      <c r="M15" s="7">
        <f t="shared" si="6"/>
        <v>19.705058396846258</v>
      </c>
      <c r="N15">
        <f t="shared" si="7"/>
        <v>5.4</v>
      </c>
      <c r="P15" s="7">
        <f t="shared" si="8"/>
        <v>60.48</v>
      </c>
      <c r="Q15">
        <f t="shared" si="9"/>
        <v>5.4</v>
      </c>
    </row>
    <row r="16" spans="2:17" ht="16.149999999999999" thickBot="1" x14ac:dyDescent="0.35">
      <c r="B16" s="3">
        <v>14</v>
      </c>
      <c r="C16" s="4">
        <v>6.9</v>
      </c>
      <c r="D16" s="4">
        <v>5.0999999999999996</v>
      </c>
      <c r="E16" s="5">
        <f t="shared" si="0"/>
        <v>35.19</v>
      </c>
      <c r="F16" s="5">
        <f t="shared" si="1"/>
        <v>17.576425545335088</v>
      </c>
      <c r="G16" s="5">
        <f t="shared" si="2"/>
        <v>57.11999999999999</v>
      </c>
      <c r="H16" s="5">
        <f t="shared" si="3"/>
        <v>0.6160714285714286</v>
      </c>
      <c r="J16" s="7">
        <f t="shared" si="4"/>
        <v>35.19</v>
      </c>
      <c r="K16">
        <f t="shared" si="5"/>
        <v>5.0999999999999996</v>
      </c>
      <c r="M16" s="7">
        <f t="shared" si="6"/>
        <v>17.576425545335088</v>
      </c>
      <c r="N16">
        <f t="shared" si="7"/>
        <v>5.0999999999999996</v>
      </c>
      <c r="P16" s="7">
        <f t="shared" si="8"/>
        <v>57.11999999999999</v>
      </c>
      <c r="Q16">
        <f t="shared" si="9"/>
        <v>5.0999999999999996</v>
      </c>
    </row>
    <row r="17" spans="2:17" ht="16.149999999999999" thickBot="1" x14ac:dyDescent="0.35">
      <c r="B17" s="3">
        <v>15</v>
      </c>
      <c r="C17" s="4">
        <v>7.1</v>
      </c>
      <c r="D17" s="4">
        <v>4.8</v>
      </c>
      <c r="E17" s="5">
        <f t="shared" si="0"/>
        <v>34.08</v>
      </c>
      <c r="F17" s="5">
        <f t="shared" si="1"/>
        <v>15.569428856767413</v>
      </c>
      <c r="G17" s="5">
        <f t="shared" si="2"/>
        <v>53.76</v>
      </c>
      <c r="H17" s="5">
        <f t="shared" si="3"/>
        <v>0.6339285714285714</v>
      </c>
      <c r="J17" s="7">
        <f t="shared" si="4"/>
        <v>34.08</v>
      </c>
      <c r="K17">
        <f t="shared" si="5"/>
        <v>4.8</v>
      </c>
      <c r="M17" s="7">
        <f t="shared" si="6"/>
        <v>15.569428856767413</v>
      </c>
      <c r="N17">
        <f t="shared" si="7"/>
        <v>4.8</v>
      </c>
      <c r="P17" s="7">
        <f t="shared" si="8"/>
        <v>53.76</v>
      </c>
      <c r="Q17">
        <f t="shared" si="9"/>
        <v>4.8</v>
      </c>
    </row>
    <row r="18" spans="2:17" ht="16.149999999999999" thickBot="1" x14ac:dyDescent="0.35">
      <c r="B18" s="3">
        <v>16</v>
      </c>
      <c r="C18" s="4">
        <v>7.2</v>
      </c>
      <c r="D18" s="4">
        <v>4.7</v>
      </c>
      <c r="E18" s="5">
        <f t="shared" si="0"/>
        <v>33.840000000000003</v>
      </c>
      <c r="F18" s="5">
        <f t="shared" si="1"/>
        <v>14.927460219010079</v>
      </c>
      <c r="G18" s="5">
        <f>$N$49*D18</f>
        <v>52.64</v>
      </c>
      <c r="H18" s="5">
        <f t="shared" si="3"/>
        <v>0.6428571428571429</v>
      </c>
      <c r="J18" s="7">
        <f t="shared" si="4"/>
        <v>33.840000000000003</v>
      </c>
      <c r="K18">
        <f t="shared" si="5"/>
        <v>4.7</v>
      </c>
      <c r="M18" s="7">
        <f t="shared" si="6"/>
        <v>14.927460219010079</v>
      </c>
      <c r="N18">
        <f t="shared" si="7"/>
        <v>4.7</v>
      </c>
      <c r="P18" s="7">
        <f t="shared" si="8"/>
        <v>52.64</v>
      </c>
      <c r="Q18">
        <f t="shared" si="9"/>
        <v>4.7</v>
      </c>
    </row>
    <row r="19" spans="2:17" x14ac:dyDescent="0.3">
      <c r="B19" t="s">
        <v>7</v>
      </c>
      <c r="C19" t="s">
        <v>8</v>
      </c>
    </row>
    <row r="20" spans="2:17" ht="16.149999999999999" thickBot="1" x14ac:dyDescent="0.35">
      <c r="B20" s="4">
        <v>15</v>
      </c>
      <c r="C20" s="4">
        <v>0.2</v>
      </c>
    </row>
    <row r="21" spans="2:17" ht="16.149999999999999" thickBot="1" x14ac:dyDescent="0.35">
      <c r="B21" s="4">
        <v>14.6</v>
      </c>
      <c r="C21" s="4">
        <v>0.5</v>
      </c>
    </row>
    <row r="22" spans="2:17" ht="16.149999999999999" thickBot="1" x14ac:dyDescent="0.35">
      <c r="B22" s="4">
        <v>12.9</v>
      </c>
      <c r="C22" s="4">
        <v>1.6</v>
      </c>
    </row>
    <row r="23" spans="2:17" ht="16.149999999999999" thickBot="1" x14ac:dyDescent="0.35">
      <c r="B23" s="4">
        <v>11.3</v>
      </c>
      <c r="C23" s="4">
        <v>2.8</v>
      </c>
    </row>
    <row r="24" spans="2:17" ht="16.149999999999999" thickBot="1" x14ac:dyDescent="0.35">
      <c r="B24" s="4">
        <v>9.8000000000000007</v>
      </c>
      <c r="C24" s="4">
        <v>3.8</v>
      </c>
    </row>
    <row r="25" spans="2:17" ht="16.149999999999999" thickBot="1" x14ac:dyDescent="0.35">
      <c r="B25" s="4">
        <v>8.9</v>
      </c>
      <c r="C25" s="4">
        <v>4.3</v>
      </c>
    </row>
    <row r="26" spans="2:17" ht="16.149999999999999" thickBot="1" x14ac:dyDescent="0.35">
      <c r="B26" s="4">
        <v>8.1999999999999993</v>
      </c>
      <c r="C26" s="4">
        <v>4.8</v>
      </c>
    </row>
    <row r="27" spans="2:17" ht="16.149999999999999" thickBot="1" x14ac:dyDescent="0.35">
      <c r="B27" s="4">
        <v>7.5</v>
      </c>
      <c r="C27" s="4">
        <v>5.3</v>
      </c>
    </row>
    <row r="28" spans="2:17" ht="16.149999999999999" thickBot="1" x14ac:dyDescent="0.35">
      <c r="B28" s="4">
        <v>7</v>
      </c>
      <c r="C28" s="4">
        <v>5.7</v>
      </c>
    </row>
    <row r="29" spans="2:17" ht="16.149999999999999" thickBot="1" x14ac:dyDescent="0.35">
      <c r="B29" s="4">
        <v>6.5</v>
      </c>
      <c r="C29" s="4">
        <v>6</v>
      </c>
    </row>
    <row r="30" spans="2:17" ht="16.149999999999999" thickBot="1" x14ac:dyDescent="0.35">
      <c r="B30" s="4">
        <v>6.1</v>
      </c>
      <c r="C30" s="4">
        <v>6.2</v>
      </c>
    </row>
    <row r="31" spans="2:17" ht="16.149999999999999" thickBot="1" x14ac:dyDescent="0.35">
      <c r="B31" s="4">
        <v>5.7</v>
      </c>
      <c r="C31" s="4">
        <v>6.5</v>
      </c>
    </row>
    <row r="32" spans="2:17" ht="16.149999999999999" thickBot="1" x14ac:dyDescent="0.35">
      <c r="B32" s="4">
        <v>5.4</v>
      </c>
      <c r="C32" s="4">
        <v>6.7</v>
      </c>
    </row>
    <row r="33" spans="2:22" ht="16.149999999999999" thickBot="1" x14ac:dyDescent="0.35">
      <c r="B33" s="4">
        <v>5.0999999999999996</v>
      </c>
      <c r="C33" s="4">
        <v>6.9</v>
      </c>
    </row>
    <row r="34" spans="2:22" ht="16.149999999999999" thickBot="1" x14ac:dyDescent="0.35">
      <c r="B34" s="4">
        <v>4.8</v>
      </c>
      <c r="C34" s="4">
        <v>7.1</v>
      </c>
    </row>
    <row r="35" spans="2:22" ht="16.149999999999999" thickBot="1" x14ac:dyDescent="0.35">
      <c r="B35" s="4">
        <v>4.7</v>
      </c>
      <c r="C35" s="4">
        <v>7.2</v>
      </c>
    </row>
    <row r="48" spans="2:22" x14ac:dyDescent="0.3">
      <c r="B48" t="s">
        <v>9</v>
      </c>
      <c r="C48" t="s">
        <v>10</v>
      </c>
      <c r="D48" t="s">
        <v>11</v>
      </c>
      <c r="E48" t="s">
        <v>12</v>
      </c>
      <c r="G48" t="s">
        <v>13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  <c r="N48" t="s">
        <v>20</v>
      </c>
      <c r="P48" t="s">
        <v>21</v>
      </c>
      <c r="Q48" t="s">
        <v>22</v>
      </c>
      <c r="R48" t="s">
        <v>23</v>
      </c>
      <c r="S48" t="s">
        <v>25</v>
      </c>
      <c r="V48" t="s">
        <v>24</v>
      </c>
    </row>
    <row r="49" spans="2:22" ht="16.149999999999999" thickBot="1" x14ac:dyDescent="0.35">
      <c r="B49" s="4">
        <v>0.2</v>
      </c>
      <c r="C49" s="4">
        <v>15</v>
      </c>
      <c r="D49">
        <f>AVERAGE(B49:B64)</f>
        <v>4.7250000000000005</v>
      </c>
      <c r="E49">
        <f>AVERAGE(C49:C64)</f>
        <v>8.34375</v>
      </c>
      <c r="G49">
        <f>$E$49-C49</f>
        <v>-6.65625</v>
      </c>
      <c r="H49">
        <f>G49^2</f>
        <v>44.3056640625</v>
      </c>
      <c r="I49">
        <f>B49-$D$49</f>
        <v>-4.5250000000000004</v>
      </c>
      <c r="J49">
        <f>G49*I49</f>
        <v>30.119531250000001</v>
      </c>
      <c r="K49">
        <f>SUM(J49:J64)</f>
        <v>120.5275</v>
      </c>
      <c r="L49">
        <f>SUM(H49:H64)</f>
        <v>178.35937499999997</v>
      </c>
      <c r="M49">
        <f>K49/L49</f>
        <v>0.67575646079719676</v>
      </c>
      <c r="N49">
        <v>11.2</v>
      </c>
      <c r="P49">
        <f>B49-(N49-M49*C49)</f>
        <v>-0.86365308804204877</v>
      </c>
      <c r="Q49">
        <f>L49</f>
        <v>178.35937499999997</v>
      </c>
      <c r="R49">
        <f>(1/Q49)*(P65/15)</f>
        <v>2.5168790786189579E-2</v>
      </c>
      <c r="S49">
        <f>SQRT(R49)</f>
        <v>0.15864674842614826</v>
      </c>
      <c r="V49">
        <f>((1/16)+((E49^2)/Q49)*(P65/15))</f>
        <v>1.8147050062076844</v>
      </c>
    </row>
    <row r="50" spans="2:22" ht="16.149999999999999" thickBot="1" x14ac:dyDescent="0.35">
      <c r="B50" s="4">
        <v>0.5</v>
      </c>
      <c r="C50" s="4">
        <v>14.6</v>
      </c>
      <c r="G50">
        <f t="shared" ref="G50:G64" si="10">$E$49-C50</f>
        <v>-6.2562499999999996</v>
      </c>
      <c r="H50">
        <f t="shared" ref="H50:H64" si="11">G50^2</f>
        <v>39.140664062499994</v>
      </c>
      <c r="I50">
        <f t="shared" ref="I50:I64" si="12">B50-$D$49</f>
        <v>-4.2250000000000005</v>
      </c>
      <c r="J50">
        <f t="shared" ref="J50:J64" si="13">G50*I50</f>
        <v>26.432656250000001</v>
      </c>
      <c r="P50">
        <f t="shared" ref="P50:P64" si="14">B50-(N50-M50*C50)</f>
        <v>0.5</v>
      </c>
    </row>
    <row r="51" spans="2:22" ht="16.149999999999999" thickBot="1" x14ac:dyDescent="0.35">
      <c r="B51" s="4">
        <v>1.6</v>
      </c>
      <c r="C51" s="4">
        <v>12.9</v>
      </c>
      <c r="G51">
        <f t="shared" si="10"/>
        <v>-4.5562500000000004</v>
      </c>
      <c r="H51">
        <f t="shared" si="11"/>
        <v>20.759414062500003</v>
      </c>
      <c r="I51">
        <f t="shared" si="12"/>
        <v>-3.1250000000000004</v>
      </c>
      <c r="J51">
        <f t="shared" si="13"/>
        <v>14.238281250000004</v>
      </c>
      <c r="P51">
        <f t="shared" si="14"/>
        <v>1.6</v>
      </c>
    </row>
    <row r="52" spans="2:22" ht="16.149999999999999" thickBot="1" x14ac:dyDescent="0.35">
      <c r="B52" s="4">
        <v>2.8</v>
      </c>
      <c r="C52" s="4">
        <v>11.3</v>
      </c>
      <c r="G52">
        <f t="shared" si="10"/>
        <v>-2.9562500000000007</v>
      </c>
      <c r="H52">
        <f t="shared" si="11"/>
        <v>8.7394140625000034</v>
      </c>
      <c r="I52">
        <f t="shared" si="12"/>
        <v>-1.9250000000000007</v>
      </c>
      <c r="J52">
        <f t="shared" si="13"/>
        <v>5.6907812500000032</v>
      </c>
      <c r="P52">
        <f t="shared" si="14"/>
        <v>2.8</v>
      </c>
    </row>
    <row r="53" spans="2:22" ht="16.149999999999999" thickBot="1" x14ac:dyDescent="0.35">
      <c r="B53" s="4">
        <v>3.8</v>
      </c>
      <c r="C53" s="4">
        <v>9.8000000000000007</v>
      </c>
      <c r="G53">
        <f t="shared" si="10"/>
        <v>-1.4562500000000007</v>
      </c>
      <c r="H53">
        <f t="shared" si="11"/>
        <v>2.1206640625000022</v>
      </c>
      <c r="I53">
        <f t="shared" si="12"/>
        <v>-0.92500000000000071</v>
      </c>
      <c r="J53">
        <f t="shared" si="13"/>
        <v>1.3470312500000017</v>
      </c>
      <c r="P53">
        <f t="shared" si="14"/>
        <v>3.8</v>
      </c>
    </row>
    <row r="54" spans="2:22" ht="16.149999999999999" thickBot="1" x14ac:dyDescent="0.35">
      <c r="B54" s="4">
        <v>4.3</v>
      </c>
      <c r="C54" s="4">
        <v>8.9</v>
      </c>
      <c r="G54">
        <f t="shared" si="10"/>
        <v>-0.55625000000000036</v>
      </c>
      <c r="H54">
        <f t="shared" si="11"/>
        <v>0.30941406250000042</v>
      </c>
      <c r="I54">
        <f t="shared" si="12"/>
        <v>-0.42500000000000071</v>
      </c>
      <c r="J54">
        <f t="shared" si="13"/>
        <v>0.23640625000000054</v>
      </c>
      <c r="P54">
        <f t="shared" si="14"/>
        <v>4.3</v>
      </c>
    </row>
    <row r="55" spans="2:22" ht="16.149999999999999" thickBot="1" x14ac:dyDescent="0.35">
      <c r="B55" s="4">
        <v>4.8</v>
      </c>
      <c r="C55" s="4">
        <v>8.1999999999999993</v>
      </c>
      <c r="G55">
        <f t="shared" si="10"/>
        <v>0.14375000000000071</v>
      </c>
      <c r="H55">
        <f t="shared" si="11"/>
        <v>2.0664062500000205E-2</v>
      </c>
      <c r="I55">
        <f t="shared" si="12"/>
        <v>7.4999999999999289E-2</v>
      </c>
      <c r="J55">
        <f t="shared" si="13"/>
        <v>1.0781249999999951E-2</v>
      </c>
      <c r="P55">
        <f t="shared" si="14"/>
        <v>4.8</v>
      </c>
    </row>
    <row r="56" spans="2:22" ht="16.149999999999999" thickBot="1" x14ac:dyDescent="0.35">
      <c r="B56" s="4">
        <v>5.3</v>
      </c>
      <c r="C56" s="4">
        <v>7.5</v>
      </c>
      <c r="G56">
        <f t="shared" si="10"/>
        <v>0.84375</v>
      </c>
      <c r="H56">
        <f t="shared" si="11"/>
        <v>0.7119140625</v>
      </c>
      <c r="I56">
        <f t="shared" si="12"/>
        <v>0.57499999999999929</v>
      </c>
      <c r="J56">
        <f t="shared" si="13"/>
        <v>0.4851562499999994</v>
      </c>
      <c r="P56">
        <f t="shared" si="14"/>
        <v>5.3</v>
      </c>
    </row>
    <row r="57" spans="2:22" ht="16.149999999999999" thickBot="1" x14ac:dyDescent="0.35">
      <c r="B57" s="4">
        <v>5.7</v>
      </c>
      <c r="C57" s="4">
        <v>7</v>
      </c>
      <c r="G57">
        <f t="shared" si="10"/>
        <v>1.34375</v>
      </c>
      <c r="H57">
        <f t="shared" si="11"/>
        <v>1.8056640625</v>
      </c>
      <c r="I57">
        <f t="shared" si="12"/>
        <v>0.97499999999999964</v>
      </c>
      <c r="J57">
        <f t="shared" si="13"/>
        <v>1.3101562499999995</v>
      </c>
      <c r="P57">
        <f t="shared" si="14"/>
        <v>5.7</v>
      </c>
    </row>
    <row r="58" spans="2:22" ht="16.149999999999999" thickBot="1" x14ac:dyDescent="0.35">
      <c r="B58" s="4">
        <v>6</v>
      </c>
      <c r="C58" s="4">
        <v>6.5</v>
      </c>
      <c r="G58">
        <f t="shared" si="10"/>
        <v>1.84375</v>
      </c>
      <c r="H58">
        <f t="shared" si="11"/>
        <v>3.3994140625</v>
      </c>
      <c r="I58">
        <f t="shared" si="12"/>
        <v>1.2749999999999995</v>
      </c>
      <c r="J58">
        <f t="shared" si="13"/>
        <v>2.3507812499999989</v>
      </c>
      <c r="P58">
        <f t="shared" si="14"/>
        <v>6</v>
      </c>
    </row>
    <row r="59" spans="2:22" ht="16.149999999999999" thickBot="1" x14ac:dyDescent="0.35">
      <c r="B59" s="4">
        <v>6.2</v>
      </c>
      <c r="C59" s="4">
        <v>6.1</v>
      </c>
      <c r="G59">
        <f t="shared" si="10"/>
        <v>2.2437500000000004</v>
      </c>
      <c r="H59">
        <f t="shared" si="11"/>
        <v>5.0344140625000016</v>
      </c>
      <c r="I59">
        <f t="shared" si="12"/>
        <v>1.4749999999999996</v>
      </c>
      <c r="J59">
        <f t="shared" si="13"/>
        <v>3.3095312499999996</v>
      </c>
      <c r="P59">
        <f t="shared" si="14"/>
        <v>6.2</v>
      </c>
    </row>
    <row r="60" spans="2:22" ht="16.149999999999999" thickBot="1" x14ac:dyDescent="0.35">
      <c r="B60" s="4">
        <v>6.5</v>
      </c>
      <c r="C60" s="4">
        <v>5.7</v>
      </c>
      <c r="G60">
        <f t="shared" si="10"/>
        <v>2.6437499999999998</v>
      </c>
      <c r="H60">
        <f t="shared" si="11"/>
        <v>6.989414062499999</v>
      </c>
      <c r="I60">
        <f t="shared" si="12"/>
        <v>1.7749999999999995</v>
      </c>
      <c r="J60">
        <f t="shared" si="13"/>
        <v>4.692656249999998</v>
      </c>
      <c r="P60">
        <f t="shared" si="14"/>
        <v>6.5</v>
      </c>
    </row>
    <row r="61" spans="2:22" ht="16.149999999999999" thickBot="1" x14ac:dyDescent="0.35">
      <c r="B61" s="4">
        <v>6.7</v>
      </c>
      <c r="C61" s="4">
        <v>5.4</v>
      </c>
      <c r="G61">
        <f t="shared" si="10"/>
        <v>2.9437499999999996</v>
      </c>
      <c r="H61">
        <f t="shared" si="11"/>
        <v>8.6656640624999977</v>
      </c>
      <c r="I61">
        <f t="shared" si="12"/>
        <v>1.9749999999999996</v>
      </c>
      <c r="J61">
        <f t="shared" si="13"/>
        <v>5.8139062499999978</v>
      </c>
      <c r="P61">
        <f t="shared" si="14"/>
        <v>6.7</v>
      </c>
    </row>
    <row r="62" spans="2:22" ht="16.149999999999999" thickBot="1" x14ac:dyDescent="0.35">
      <c r="B62" s="4">
        <v>6.9</v>
      </c>
      <c r="C62" s="4">
        <v>5.0999999999999996</v>
      </c>
      <c r="G62">
        <f t="shared" si="10"/>
        <v>3.2437500000000004</v>
      </c>
      <c r="H62">
        <f t="shared" si="11"/>
        <v>10.521914062500002</v>
      </c>
      <c r="I62">
        <f t="shared" si="12"/>
        <v>2.1749999999999998</v>
      </c>
      <c r="J62">
        <f t="shared" si="13"/>
        <v>7.0551562500000005</v>
      </c>
      <c r="P62">
        <f t="shared" si="14"/>
        <v>6.9</v>
      </c>
    </row>
    <row r="63" spans="2:22" ht="16.149999999999999" thickBot="1" x14ac:dyDescent="0.35">
      <c r="B63" s="4">
        <v>7.1</v>
      </c>
      <c r="C63" s="4">
        <v>4.8</v>
      </c>
      <c r="G63">
        <f t="shared" si="10"/>
        <v>3.5437500000000002</v>
      </c>
      <c r="H63">
        <f t="shared" si="11"/>
        <v>12.558164062500001</v>
      </c>
      <c r="I63">
        <f t="shared" si="12"/>
        <v>2.3749999999999991</v>
      </c>
      <c r="J63">
        <f t="shared" si="13"/>
        <v>8.4164062499999979</v>
      </c>
      <c r="P63">
        <f t="shared" si="14"/>
        <v>7.1</v>
      </c>
    </row>
    <row r="64" spans="2:22" ht="16.149999999999999" thickBot="1" x14ac:dyDescent="0.35">
      <c r="B64" s="4">
        <v>7.2</v>
      </c>
      <c r="C64" s="4">
        <v>4.7</v>
      </c>
      <c r="G64">
        <f t="shared" si="10"/>
        <v>3.6437499999999998</v>
      </c>
      <c r="H64">
        <f t="shared" si="11"/>
        <v>13.2769140625</v>
      </c>
      <c r="I64">
        <f t="shared" si="12"/>
        <v>2.4749999999999996</v>
      </c>
      <c r="J64">
        <f t="shared" si="13"/>
        <v>9.0182812499999976</v>
      </c>
      <c r="P64">
        <f t="shared" si="14"/>
        <v>7.2</v>
      </c>
    </row>
    <row r="65" spans="16:16" x14ac:dyDescent="0.3">
      <c r="P65">
        <f>SUM(P49:P63)</f>
        <v>67.336346911957961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2021-03-30T16:51:28Z</dcterms:modified>
</cp:coreProperties>
</file>