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39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BStatus">[1]SETUP!$J$2:$J$4</definedName>
    <definedName name="PBType">[1]SETUP!$J$15:$J$20</definedName>
    <definedName name="DAYOFWEEK">'[1]SYS CALC'!$A$2:$B$8</definedName>
    <definedName name="People">[1]SETUP!$A$20:$A$29</definedName>
    <definedName name="ReferenceID">'[1]PROJECT BACKLOG'!$C$6:$C$13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  <comment ref="C10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stories available in the project backlog</t>
        </r>
      </text>
    </comment>
    <comment ref="I10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<sst xmlns="http://schemas.openxmlformats.org/spreadsheetml/2006/main" count="115" uniqueCount="88">
  <si>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</si>
  <si>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</si>
  <si>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</si>
  <si>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</si>
  <si>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</si>
  <si>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</si>
  <si>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</si>
  <si>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</si>
  <si>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</si>
  <si>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</si>
  <si>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</si>
  <si>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</si>
  <si>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</si>
  <si>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</si>
  <si>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</si>
  <si>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</si>
  <si>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</si>
  <si>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</si>
  <si>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课程作业提醒</t>
  </si>
  <si>
    <t>作为一个学生，我希望能够有一个课程作业提醒，以便于提醒我按时完成作业。</t>
  </si>
  <si>
    <t>Initial Feature</t>
  </si>
  <si>
    <t>Not Done</t>
  </si>
  <si>
    <t>课程表</t>
  </si>
  <si>
    <t>作为一个学生，我希望可以有一个课程表，以便于时间管理</t>
  </si>
  <si>
    <t>直播</t>
  </si>
  <si>
    <t>作为一个老师，我希望可以进行直播，以便于更好的线上教学。</t>
  </si>
  <si>
    <t>课程提醒</t>
  </si>
  <si>
    <t>作为一个学生，我希望可以有一个课程提醒，以便于我进行预习和准备</t>
  </si>
  <si>
    <t>课程视频推荐</t>
  </si>
  <si>
    <t>作为一个学生，我希望可以有一个课程推荐，以便于我针对性学习</t>
  </si>
  <si>
    <t>提交作业系统</t>
  </si>
  <si>
    <t>作为一个老师，我希望有一个晚上的提交作业系统，以便于对学生课业进行管理</t>
  </si>
  <si>
    <t>直播回放</t>
  </si>
  <si>
    <t>作为一个学生，我希望有一个直播回放，以便于我可以复习老师课上讲的内容</t>
  </si>
  <si>
    <t>班级分组</t>
  </si>
  <si>
    <t>作为一个老师，我希望有一个班级分组，以便于我对学生进项管理</t>
  </si>
  <si>
    <t>Total</t>
  </si>
  <si>
    <t>TODAY:</t>
  </si>
  <si>
    <t>Ideal Curve</t>
  </si>
  <si>
    <t>SPRINT NAME:</t>
  </si>
  <si>
    <t># Days / Sprint:</t>
  </si>
  <si>
    <t>Total Baseline  Hours :</t>
  </si>
  <si>
    <t>Remaining :</t>
  </si>
  <si>
    <t>备录编号</t>
  </si>
  <si>
    <t>冲刺备录项</t>
  </si>
  <si>
    <t xml:space="preserve">   </t>
  </si>
  <si>
    <t>责任人</t>
  </si>
  <si>
    <t>状态</t>
  </si>
  <si>
    <t>预期</t>
  </si>
  <si>
    <t>剩余</t>
  </si>
  <si>
    <t>底线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</si>
  <si>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</si>
  <si>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</si>
  <si>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</si>
  <si>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</si>
  <si>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</si>
  <si>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</si>
  <si>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</si>
  <si>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</si>
  <si>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</si>
  <si>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</si>
  <si>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</si>
  <si>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</si>
  <si>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</si>
  <si>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</si>
  <si>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</si>
  <si>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</si>
  <si>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</si>
  <si>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</si>
  <si>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</si>
  <si>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</si>
  <si>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</si>
  <si>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</si>
  <si>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</si>
  <si>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</si>
  <si>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</si>
  <si>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</si>
  <si>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</si>
  <si>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</si>
  <si>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用户课程统计</t>
  </si>
  <si>
    <t>刘传开</t>
  </si>
  <si>
    <t>作业提取</t>
  </si>
  <si>
    <t>李炬宇</t>
  </si>
  <si>
    <t>前端界面实现</t>
  </si>
  <si>
    <t>张辰敏</t>
  </si>
  <si>
    <t>课程视频界面</t>
  </si>
  <si>
    <t>杨泽宇</t>
  </si>
  <si>
    <t>王瑞康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</si>
</sst>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\-0;;@\ "/>
    <numFmt numFmtId="177" formatCode="_-\ #,##0_-;\-\ #,##0_-;_-\ &quot;-&quot;??_-;_-@_-"/>
    <numFmt numFmtId="178" formatCode="[$-409]d\-mmm;@"/>
    <numFmt numFmtId="179" formatCode="[$-409]d\-mmm\-yy;@"/>
    <numFmt numFmtId="180" formatCode="0.00;\-0.00;;@\ "/>
  </numFmts>
  <fonts count="31">
    <font>
      <sz val="12"/>
      <name val="宋体"/>
      <charset val="134"/>
    </font>
    <font>
      <b/>
      <sz val="10"/>
      <color indexed="8"/>
      <name val="宋体"/>
      <charset val="134"/>
    </font>
    <font>
      <b/>
      <sz val="10"/>
      <color indexed="44"/>
      <name val="宋体"/>
      <charset val="134"/>
    </font>
    <font>
      <sz val="10"/>
      <color indexed="8"/>
      <name val="宋体"/>
      <charset val="134"/>
    </font>
    <font>
      <sz val="10"/>
      <name val="Arial"/>
      <charset val="0"/>
    </font>
    <font>
      <sz val="10"/>
      <color theme="1"/>
      <name val="宋体"/>
      <charset val="134"/>
    </font>
    <font>
      <sz val="10"/>
      <color indexed="18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double">
        <color theme="4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9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37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2" borderId="39" applyNumberFormat="0" applyAlignment="0" applyProtection="0">
      <alignment vertical="center"/>
    </xf>
    <xf numFmtId="0" fontId="26" fillId="22" borderId="41" applyNumberFormat="0" applyAlignment="0" applyProtection="0">
      <alignment vertical="center"/>
    </xf>
    <xf numFmtId="0" fontId="20" fillId="25" borderId="4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79" fontId="1" fillId="2" borderId="0" xfId="0" applyNumberFormat="1" applyFont="1" applyFill="1" applyBorder="1" applyAlignment="1">
      <alignment horizontal="left"/>
    </xf>
    <xf numFmtId="179" fontId="1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" fillId="2" borderId="3" xfId="0" applyFont="1" applyFill="1" applyBorder="1" applyAlignment="1">
      <alignment horizontal="right"/>
    </xf>
    <xf numFmtId="14" fontId="1" fillId="2" borderId="4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textRotation="90"/>
    </xf>
    <xf numFmtId="0" fontId="1" fillId="2" borderId="6" xfId="0" applyFont="1" applyFill="1" applyBorder="1" applyAlignment="1" applyProtection="1">
      <alignment horizontal="center" vertical="center" textRotation="90" wrapText="1"/>
    </xf>
    <xf numFmtId="0" fontId="3" fillId="0" borderId="8" xfId="0" applyFont="1" applyFill="1" applyBorder="1" applyAlignment="1" applyProtection="1">
      <alignment horizontal="left" vertical="center" wrapText="1" indent="2"/>
    </xf>
    <xf numFmtId="0" fontId="5" fillId="0" borderId="9" xfId="0" applyFont="1" applyFill="1" applyBorder="1" applyAlignment="1">
      <alignment wrapText="1"/>
    </xf>
    <xf numFmtId="0" fontId="5" fillId="0" borderId="9" xfId="0" applyFont="1" applyFill="1" applyBorder="1" applyAlignment="1"/>
    <xf numFmtId="177" fontId="3" fillId="3" borderId="9" xfId="0" applyNumberFormat="1" applyFont="1" applyFill="1" applyBorder="1" applyAlignment="1" applyProtection="1">
      <alignment horizontal="center" vertical="center" wrapText="1"/>
    </xf>
    <xf numFmtId="177" fontId="3" fillId="0" borderId="9" xfId="0" applyNumberFormat="1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>
      <alignment wrapText="1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left" vertical="center" wrapText="1" indent="2"/>
    </xf>
    <xf numFmtId="177" fontId="3" fillId="3" borderId="7" xfId="0" applyNumberFormat="1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177" fontId="3" fillId="2" borderId="12" xfId="0" applyNumberFormat="1" applyFont="1" applyFill="1" applyBorder="1" applyAlignment="1" applyProtection="1">
      <alignment horizontal="center" vertical="center" wrapText="1"/>
    </xf>
    <xf numFmtId="2" fontId="2" fillId="2" borderId="13" xfId="0" applyNumberFormat="1" applyFont="1" applyFill="1" applyBorder="1" applyAlignment="1" applyProtection="1">
      <alignment horizontal="centerContinuous" vertical="center"/>
    </xf>
    <xf numFmtId="0" fontId="1" fillId="2" borderId="14" xfId="0" applyFont="1" applyFill="1" applyBorder="1" applyAlignment="1" applyProtection="1">
      <alignment horizontal="centerContinuous" vertical="center"/>
    </xf>
    <xf numFmtId="178" fontId="1" fillId="2" borderId="15" xfId="0" applyNumberFormat="1" applyFont="1" applyFill="1" applyBorder="1" applyAlignment="1" applyProtection="1">
      <alignment horizontal="center" vertical="center"/>
    </xf>
    <xf numFmtId="178" fontId="1" fillId="2" borderId="15" xfId="0" applyNumberFormat="1" applyFont="1" applyFill="1" applyBorder="1" applyAlignment="1" applyProtection="1">
      <alignment horizontal="centerContinuous" vertical="center"/>
    </xf>
    <xf numFmtId="0" fontId="1" fillId="2" borderId="16" xfId="0" applyFont="1" applyFill="1" applyBorder="1" applyAlignment="1" applyProtection="1">
      <alignment horizontal="centerContinuous" vertical="center"/>
    </xf>
    <xf numFmtId="177" fontId="6" fillId="0" borderId="9" xfId="0" applyNumberFormat="1" applyFont="1" applyFill="1" applyBorder="1" applyAlignment="1" applyProtection="1">
      <alignment horizontal="center" vertical="center"/>
      <protection locked="0"/>
    </xf>
    <xf numFmtId="177" fontId="6" fillId="0" borderId="7" xfId="0" applyNumberFormat="1" applyFont="1" applyFill="1" applyBorder="1" applyAlignment="1" applyProtection="1">
      <alignment horizontal="center" vertical="center"/>
      <protection locked="0"/>
    </xf>
    <xf numFmtId="177" fontId="6" fillId="2" borderId="12" xfId="0" applyNumberFormat="1" applyFont="1" applyFill="1" applyBorder="1" applyAlignment="1" applyProtection="1">
      <alignment horizontal="center" vertical="center"/>
      <protection locked="0"/>
    </xf>
    <xf numFmtId="2" fontId="2" fillId="2" borderId="17" xfId="0" applyNumberFormat="1" applyFont="1" applyFill="1" applyBorder="1" applyAlignment="1" applyProtection="1">
      <alignment horizontal="centerContinuous" vertical="center"/>
    </xf>
    <xf numFmtId="0" fontId="1" fillId="2" borderId="18" xfId="0" applyFont="1" applyFill="1" applyBorder="1" applyAlignment="1" applyProtection="1">
      <alignment horizontal="centerContinuous" vertical="center"/>
    </xf>
    <xf numFmtId="178" fontId="1" fillId="2" borderId="19" xfId="0" applyNumberFormat="1" applyFont="1" applyFill="1" applyBorder="1" applyAlignment="1" applyProtection="1">
      <alignment horizontal="centerContinuous" vertical="center"/>
    </xf>
    <xf numFmtId="0" fontId="1" fillId="2" borderId="20" xfId="0" applyFont="1" applyFill="1" applyBorder="1" applyAlignment="1" applyProtection="1">
      <alignment horizontal="centerContinuous" vertical="center"/>
    </xf>
    <xf numFmtId="177" fontId="6" fillId="0" borderId="18" xfId="0" applyNumberFormat="1" applyFont="1" applyFill="1" applyBorder="1" applyAlignment="1" applyProtection="1">
      <alignment horizontal="center" vertical="center"/>
      <protection locked="0"/>
    </xf>
    <xf numFmtId="177" fontId="6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>
      <alignment horizontal="center" textRotation="90" wrapText="1"/>
    </xf>
    <xf numFmtId="0" fontId="1" fillId="2" borderId="23" xfId="0" applyFont="1" applyFill="1" applyBorder="1" applyAlignment="1">
      <alignment textRotation="90" wrapText="1"/>
    </xf>
    <xf numFmtId="0" fontId="1" fillId="2" borderId="23" xfId="0" applyFont="1" applyFill="1" applyBorder="1" applyAlignment="1">
      <alignment horizontal="center" textRotation="90" wrapText="1"/>
    </xf>
    <xf numFmtId="0" fontId="1" fillId="2" borderId="23" xfId="0" applyFont="1" applyFill="1" applyBorder="1" applyAlignment="1">
      <alignment wrapText="1"/>
    </xf>
    <xf numFmtId="0" fontId="7" fillId="2" borderId="23" xfId="0" applyFont="1" applyFill="1" applyBorder="1" applyAlignment="1">
      <alignment wrapText="1"/>
    </xf>
    <xf numFmtId="0" fontId="1" fillId="2" borderId="23" xfId="0" applyFont="1" applyFill="1" applyBorder="1" applyAlignment="1"/>
    <xf numFmtId="0" fontId="5" fillId="4" borderId="9" xfId="0" applyFont="1" applyFill="1" applyBorder="1" applyAlignment="1">
      <alignment wrapText="1"/>
    </xf>
    <xf numFmtId="0" fontId="8" fillId="0" borderId="24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5" xfId="0" applyFont="1" applyFill="1" applyBorder="1" applyAlignment="1"/>
    <xf numFmtId="0" fontId="8" fillId="0" borderId="25" xfId="0" applyFont="1" applyFill="1" applyBorder="1" applyAlignment="1">
      <alignment wrapText="1"/>
    </xf>
    <xf numFmtId="0" fontId="7" fillId="2" borderId="23" xfId="0" applyFont="1" applyFill="1" applyBorder="1" applyAlignment="1">
      <alignment horizontal="center" textRotation="90"/>
    </xf>
    <xf numFmtId="0" fontId="7" fillId="2" borderId="26" xfId="0" applyFont="1" applyFill="1" applyBorder="1" applyAlignment="1">
      <alignment horizontal="center" textRotation="90" wrapText="1"/>
    </xf>
    <xf numFmtId="0" fontId="7" fillId="2" borderId="27" xfId="0" applyFont="1" applyFill="1" applyBorder="1" applyAlignment="1">
      <alignment horizontal="center" textRotation="90" wrapText="1"/>
    </xf>
    <xf numFmtId="0" fontId="1" fillId="2" borderId="28" xfId="0" applyFont="1" applyFill="1" applyBorder="1" applyAlignment="1">
      <alignment horizontal="center" textRotation="90" wrapText="1"/>
    </xf>
    <xf numFmtId="0" fontId="1" fillId="2" borderId="13" xfId="0" applyFont="1" applyFill="1" applyBorder="1" applyAlignment="1">
      <alignment horizontal="center" textRotation="90" wrapText="1"/>
    </xf>
    <xf numFmtId="176" fontId="5" fillId="5" borderId="9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80" fontId="5" fillId="5" borderId="14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" fontId="8" fillId="0" borderId="31" xfId="0" applyNumberFormat="1" applyFont="1" applyFill="1" applyBorder="1" applyAlignment="1">
      <alignment horizontal="center"/>
    </xf>
    <xf numFmtId="0" fontId="1" fillId="2" borderId="32" xfId="0" applyFont="1" applyFill="1" applyBorder="1" applyAlignment="1"/>
    <xf numFmtId="0" fontId="5" fillId="4" borderId="33" xfId="0" applyFont="1" applyFill="1" applyBorder="1" applyAlignment="1"/>
    <xf numFmtId="0" fontId="5" fillId="0" borderId="33" xfId="0" applyFont="1" applyFill="1" applyBorder="1" applyAlignment="1"/>
    <xf numFmtId="0" fontId="8" fillId="0" borderId="34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strike val="1"/>
      </font>
    </dxf>
    <dxf>
      <font>
        <strike val="0"/>
      </font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qfile\&#39033;&#30446;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6">
          <cell r="G26">
            <v>0</v>
          </cell>
          <cell r="H2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/>
          </cell>
          <cell r="E2" t="str">
            <v/>
          </cell>
        </row>
        <row r="2">
          <cell r="G2">
            <v>0</v>
          </cell>
        </row>
        <row r="3">
          <cell r="D3" t="str">
            <v/>
          </cell>
          <cell r="E3" t="str">
            <v/>
          </cell>
        </row>
        <row r="3">
          <cell r="G3">
            <v>0</v>
          </cell>
        </row>
        <row r="4">
          <cell r="D4" t="str">
            <v/>
          </cell>
          <cell r="E4" t="str">
            <v/>
          </cell>
        </row>
        <row r="4">
          <cell r="G4">
            <v>0</v>
          </cell>
        </row>
        <row r="5">
          <cell r="D5" t="str">
            <v/>
          </cell>
          <cell r="E5" t="str">
            <v/>
          </cell>
        </row>
        <row r="5">
          <cell r="G5">
            <v>0</v>
          </cell>
        </row>
        <row r="6">
          <cell r="D6" t="str">
            <v/>
          </cell>
          <cell r="E6" t="str">
            <v/>
          </cell>
        </row>
        <row r="6">
          <cell r="G6">
            <v>0</v>
          </cell>
        </row>
        <row r="7">
          <cell r="D7" t="str">
            <v/>
          </cell>
          <cell r="E7" t="str">
            <v/>
          </cell>
        </row>
        <row r="7">
          <cell r="G7">
            <v>0</v>
          </cell>
        </row>
        <row r="8">
          <cell r="D8" t="str">
            <v/>
          </cell>
          <cell r="E8" t="str">
            <v/>
          </cell>
        </row>
        <row r="8">
          <cell r="G8">
            <v>0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A1" sqref="A1:Q10"/>
    </sheetView>
  </sheetViews>
  <sheetFormatPr defaultColWidth="9" defaultRowHeight="14.25"/>
  <cols>
    <col min="5" max="5" width="28" customWidth="1"/>
    <col min="6" max="6" width="73.75" customWidth="1"/>
  </cols>
  <sheetData>
    <row r="1" ht="72.8" spans="1:17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6" t="s">
        <v>6</v>
      </c>
      <c r="H1" s="56" t="s">
        <v>7</v>
      </c>
      <c r="I1" s="62" t="s">
        <v>8</v>
      </c>
      <c r="J1" s="63" t="s">
        <v>9</v>
      </c>
      <c r="K1" s="64" t="s">
        <v>10</v>
      </c>
      <c r="L1" s="65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78" t="s">
        <v>16</v>
      </c>
    </row>
    <row r="2" ht="28" customHeight="1" spans="1:17">
      <c r="A2" s="30">
        <v>1</v>
      </c>
      <c r="B2" s="30">
        <v>1</v>
      </c>
      <c r="C2" s="24">
        <v>1</v>
      </c>
      <c r="D2" s="24" t="s">
        <v>17</v>
      </c>
      <c r="E2" s="24" t="s">
        <v>18</v>
      </c>
      <c r="F2" s="23" t="s">
        <v>19</v>
      </c>
      <c r="G2" s="24" t="s">
        <v>20</v>
      </c>
      <c r="H2" s="29" t="s">
        <v>21</v>
      </c>
      <c r="I2" s="67">
        <v>3</v>
      </c>
      <c r="J2" s="68">
        <v>96</v>
      </c>
      <c r="K2" s="69"/>
      <c r="L2" s="70"/>
      <c r="M2" s="71">
        <v>2</v>
      </c>
      <c r="N2" s="72"/>
      <c r="O2" s="71"/>
      <c r="P2" s="71"/>
      <c r="Q2" s="79"/>
    </row>
    <row r="3" spans="1:17">
      <c r="A3" s="30">
        <v>2</v>
      </c>
      <c r="B3" s="30">
        <v>1</v>
      </c>
      <c r="C3" s="24">
        <v>1</v>
      </c>
      <c r="D3" s="29" t="s">
        <v>17</v>
      </c>
      <c r="E3" s="29" t="s">
        <v>22</v>
      </c>
      <c r="F3" s="57" t="s">
        <v>23</v>
      </c>
      <c r="G3" s="29" t="s">
        <v>20</v>
      </c>
      <c r="H3" s="29" t="s">
        <v>21</v>
      </c>
      <c r="I3" s="67">
        <v>3</v>
      </c>
      <c r="J3" s="68">
        <v>98</v>
      </c>
      <c r="K3" s="69"/>
      <c r="L3" s="70"/>
      <c r="M3" s="71">
        <v>1</v>
      </c>
      <c r="N3" s="72" t="e">
        <f>IF('[1]PROJECT BACKLOG'!#REF!=0,0,VLOOKUP('[1]PROJECT BACKLOG'!#REF!,[1]SETUP!$B$35:$C$40,2)+VLOOKUP('[1]PROJECT BACKLOG'!#REF!,[1]SETUP!$B$43:$C$48,2)+[1]SETUP!$C$32:$C$32)</f>
        <v>#REF!</v>
      </c>
      <c r="O3" s="71"/>
      <c r="P3" s="71"/>
      <c r="Q3" s="79"/>
    </row>
    <row r="4" ht="17" customHeight="1" spans="1:17">
      <c r="A4" s="30">
        <v>3</v>
      </c>
      <c r="B4" s="30">
        <v>1</v>
      </c>
      <c r="C4" s="24">
        <v>1</v>
      </c>
      <c r="D4" s="24" t="s">
        <v>17</v>
      </c>
      <c r="E4" s="24" t="s">
        <v>24</v>
      </c>
      <c r="F4" s="23" t="s">
        <v>25</v>
      </c>
      <c r="G4" s="24" t="s">
        <v>20</v>
      </c>
      <c r="H4" s="24" t="s">
        <v>21</v>
      </c>
      <c r="I4" s="67">
        <v>3</v>
      </c>
      <c r="J4" s="73">
        <v>99</v>
      </c>
      <c r="K4" s="74"/>
      <c r="L4" s="75"/>
      <c r="M4" s="76">
        <v>3</v>
      </c>
      <c r="N4" s="72"/>
      <c r="O4" s="76"/>
      <c r="P4" s="76"/>
      <c r="Q4" s="80"/>
    </row>
    <row r="5" spans="1:17">
      <c r="A5" s="30">
        <v>4</v>
      </c>
      <c r="B5" s="30">
        <v>1</v>
      </c>
      <c r="C5" s="24">
        <v>1</v>
      </c>
      <c r="D5" s="24" t="s">
        <v>17</v>
      </c>
      <c r="E5" s="24" t="s">
        <v>26</v>
      </c>
      <c r="F5" s="23" t="s">
        <v>27</v>
      </c>
      <c r="G5" s="24" t="s">
        <v>20</v>
      </c>
      <c r="H5" s="24" t="s">
        <v>21</v>
      </c>
      <c r="I5" s="67">
        <v>1</v>
      </c>
      <c r="J5" s="73">
        <v>93</v>
      </c>
      <c r="K5" s="74"/>
      <c r="L5" s="75"/>
      <c r="M5" s="76">
        <v>1</v>
      </c>
      <c r="N5" s="72" t="e">
        <f>IF('[1]PROJECT BACKLOG'!#REF!=0,0,VLOOKUP('[1]PROJECT BACKLOG'!#REF!,[1]SETUP!$B$35:$C$40,2)+VLOOKUP('[1]PROJECT BACKLOG'!#REF!,[1]SETUP!$B$43:$C$48,2)+[1]SETUP!$C$32:$C$32)</f>
        <v>#REF!</v>
      </c>
      <c r="O5" s="76"/>
      <c r="P5" s="76"/>
      <c r="Q5" s="80"/>
    </row>
    <row r="6" ht="24" customHeight="1" spans="1:17">
      <c r="A6" s="30">
        <v>5</v>
      </c>
      <c r="B6" s="30">
        <v>1</v>
      </c>
      <c r="C6" s="24">
        <v>1</v>
      </c>
      <c r="D6" s="24" t="s">
        <v>17</v>
      </c>
      <c r="E6" s="24" t="s">
        <v>28</v>
      </c>
      <c r="F6" s="23" t="s">
        <v>29</v>
      </c>
      <c r="G6" s="24" t="s">
        <v>20</v>
      </c>
      <c r="H6" s="24" t="s">
        <v>21</v>
      </c>
      <c r="I6" s="67">
        <v>5</v>
      </c>
      <c r="J6" s="73">
        <v>99</v>
      </c>
      <c r="K6" s="74"/>
      <c r="L6" s="75"/>
      <c r="M6" s="76">
        <v>2</v>
      </c>
      <c r="N6" s="72" t="e">
        <f>IF('[1]PROJECT BACKLOG'!#REF!=0,0,VLOOKUP('[1]PROJECT BACKLOG'!#REF!,[1]SETUP!$B$35:$C$40,2)+VLOOKUP('[1]PROJECT BACKLOG'!#REF!,[1]SETUP!$B$43:$C$48,2)+[1]SETUP!$C$32:$C$32)</f>
        <v>#REF!</v>
      </c>
      <c r="O6" s="76"/>
      <c r="P6" s="76"/>
      <c r="Q6" s="80"/>
    </row>
    <row r="7" spans="1:17">
      <c r="A7" s="30">
        <v>6</v>
      </c>
      <c r="B7" s="30">
        <v>1</v>
      </c>
      <c r="C7" s="24">
        <v>1</v>
      </c>
      <c r="D7" s="24" t="s">
        <v>17</v>
      </c>
      <c r="E7" s="24" t="s">
        <v>30</v>
      </c>
      <c r="F7" s="23" t="s">
        <v>31</v>
      </c>
      <c r="G7" s="24" t="s">
        <v>20</v>
      </c>
      <c r="H7" s="24" t="s">
        <v>21</v>
      </c>
      <c r="I7" s="67">
        <v>0.5</v>
      </c>
      <c r="J7" s="73">
        <v>90</v>
      </c>
      <c r="K7" s="74"/>
      <c r="L7" s="75"/>
      <c r="M7" s="76">
        <v>1</v>
      </c>
      <c r="N7" s="72" t="e">
        <f>IF('[1]PROJECT BACKLOG'!#REF!=0,0,VLOOKUP('[1]PROJECT BACKLOG'!#REF!,[1]SETUP!$B$35:$C$40,2)+VLOOKUP('[1]PROJECT BACKLOG'!#REF!,[1]SETUP!$B$43:$C$48,2)+[1]SETUP!$C$32:$C$32)</f>
        <v>#REF!</v>
      </c>
      <c r="O7" s="76"/>
      <c r="P7" s="76"/>
      <c r="Q7" s="80"/>
    </row>
    <row r="8" ht="19" customHeight="1" spans="1:17">
      <c r="A8" s="30">
        <v>7</v>
      </c>
      <c r="B8" s="30">
        <v>1</v>
      </c>
      <c r="C8" s="24">
        <v>1</v>
      </c>
      <c r="D8" s="29" t="s">
        <v>17</v>
      </c>
      <c r="E8" s="24" t="s">
        <v>32</v>
      </c>
      <c r="F8" s="23" t="s">
        <v>33</v>
      </c>
      <c r="G8" s="29" t="s">
        <v>20</v>
      </c>
      <c r="H8" s="29" t="s">
        <v>21</v>
      </c>
      <c r="I8" s="67">
        <v>2</v>
      </c>
      <c r="J8" s="68">
        <v>92</v>
      </c>
      <c r="K8" s="69"/>
      <c r="L8" s="70"/>
      <c r="M8" s="71">
        <v>2</v>
      </c>
      <c r="N8" s="72" t="e">
        <f>IF('[1]PROJECT BACKLOG'!#REF!=0,0,VLOOKUP('[1]PROJECT BACKLOG'!#REF!,[1]SETUP!$B$35:$C$40,2)+VLOOKUP('[1]PROJECT BACKLOG'!#REF!,[1]SETUP!$B$43:$C$48,2)+[1]SETUP!$C$32:$C$32)</f>
        <v>#REF!</v>
      </c>
      <c r="O8" s="71"/>
      <c r="P8" s="71"/>
      <c r="Q8" s="79"/>
    </row>
    <row r="9" ht="15" spans="1:17">
      <c r="A9" s="30">
        <v>8</v>
      </c>
      <c r="B9" s="30">
        <v>1</v>
      </c>
      <c r="C9" s="24">
        <v>1</v>
      </c>
      <c r="D9" s="29" t="s">
        <v>17</v>
      </c>
      <c r="E9" s="24" t="s">
        <v>34</v>
      </c>
      <c r="F9" s="23" t="s">
        <v>35</v>
      </c>
      <c r="G9" s="29" t="s">
        <v>20</v>
      </c>
      <c r="H9" s="29" t="s">
        <v>21</v>
      </c>
      <c r="I9" s="67">
        <v>2</v>
      </c>
      <c r="J9" s="68">
        <v>92</v>
      </c>
      <c r="K9" s="69"/>
      <c r="L9" s="70"/>
      <c r="M9" s="71">
        <v>3</v>
      </c>
      <c r="N9" s="72" t="e">
        <f>IF('[1]PROJECT BACKLOG'!#REF!=0,0,VLOOKUP('[1]PROJECT BACKLOG'!#REF!,[1]SETUP!$B$35:$C$40,2)+VLOOKUP('[1]PROJECT BACKLOG'!#REF!,[1]SETUP!$B$43:$C$48,2)+[1]SETUP!$C$32:$C$32)</f>
        <v>#REF!</v>
      </c>
      <c r="O9" s="71"/>
      <c r="P9" s="71"/>
      <c r="Q9" s="79"/>
    </row>
    <row r="10" ht="15" spans="1:17">
      <c r="A10" s="58" t="s">
        <v>36</v>
      </c>
      <c r="B10" s="59"/>
      <c r="C10" s="60">
        <f>SUBTOTAL(103,C2:C9)</f>
        <v>8</v>
      </c>
      <c r="D10" s="60"/>
      <c r="E10" s="60"/>
      <c r="F10" s="61"/>
      <c r="G10" s="60"/>
      <c r="H10" s="60"/>
      <c r="I10" s="77">
        <f>SUMIF(H2:H9,"&lt;&gt;Withdrawn",I2:I9)</f>
        <v>19.5</v>
      </c>
      <c r="J10" s="59"/>
      <c r="K10" s="59"/>
      <c r="L10" s="59"/>
      <c r="M10" s="59"/>
      <c r="N10" s="59"/>
      <c r="O10" s="59"/>
      <c r="P10" s="59"/>
      <c r="Q10" s="81"/>
    </row>
  </sheetData>
  <conditionalFormatting sqref="E2">
    <cfRule type="expression" dxfId="0" priority="5">
      <formula>$H2="WITHDRAWN"</formula>
    </cfRule>
  </conditionalFormatting>
  <conditionalFormatting sqref="D3">
    <cfRule type="expression" dxfId="0" priority="1">
      <formula>$H3="WITHDRAWN"</formula>
    </cfRule>
  </conditionalFormatting>
  <conditionalFormatting sqref="E3">
    <cfRule type="expression" dxfId="0" priority="2">
      <formula>$H3="WITHDRAWN"</formula>
    </cfRule>
  </conditionalFormatting>
  <conditionalFormatting sqref="F3">
    <cfRule type="expression" dxfId="0" priority="3">
      <formula>$H3="WITHDRAWN"</formula>
    </cfRule>
  </conditionalFormatting>
  <conditionalFormatting sqref="E6">
    <cfRule type="expression" dxfId="0" priority="4">
      <formula>$H6="WITHDRAWN"</formula>
    </cfRule>
  </conditionalFormatting>
  <conditionalFormatting sqref="A7:B7">
    <cfRule type="expression" dxfId="0" priority="11">
      <formula>Sheet1!#REF!="WITHDRAWN"</formula>
    </cfRule>
  </conditionalFormatting>
  <conditionalFormatting sqref="F8">
    <cfRule type="expression" dxfId="0" priority="10">
      <formula>#REF!="WITHDRAWN"</formula>
    </cfRule>
  </conditionalFormatting>
  <conditionalFormatting sqref="E4:E5">
    <cfRule type="expression" dxfId="0" priority="6">
      <formula>$H4="WITHDRAWN"</formula>
    </cfRule>
  </conditionalFormatting>
  <conditionalFormatting sqref="L2:L9">
    <cfRule type="dataBar" priority="1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{2a32a60f-3f5f-43ce-a4d7-ab1a4cecc337}</x14:id>
        </ext>
      </extLst>
    </cfRule>
  </conditionalFormatting>
  <conditionalFormatting sqref="O2:O9">
    <cfRule type="dataBar" priority="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{d04fa35b-8ca4-4b62-b2f4-8772c3857f04}</x14:id>
        </ext>
      </extLst>
    </cfRule>
  </conditionalFormatting>
  <conditionalFormatting sqref="P2:P9">
    <cfRule type="dataBar" priority="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{fa9ad60d-5048-456e-924c-6b696603a75a}</x14:id>
        </ext>
      </extLst>
    </cfRule>
  </conditionalFormatting>
  <conditionalFormatting sqref="F4 F6 F8 F2 A2:C4 G2:Q9 A5:D9 B2:B9 A3:A9">
    <cfRule type="expression" dxfId="0" priority="9">
      <formula>$H2="WITHDRAWN"</formula>
    </cfRule>
  </conditionalFormatting>
  <dataValidations count="2">
    <dataValidation type="list" allowBlank="1" showInputMessage="1" showErrorMessage="1" sqref="G2:G9">
      <formula1>PBType</formula1>
    </dataValidation>
    <dataValidation type="list" allowBlank="1" showInputMessage="1" showErrorMessage="1" sqref="H2:H9">
      <formula1>PBStatus</formula1>
    </dataValidation>
  </dataValidations>
  <pageMargins left="0.75" right="0.75" top="1" bottom="1" header="0.511805555555556" footer="0.511805555555556"/>
  <pageSetup paperSize="9" orientation="portrait"/>
  <headerFooter alignWithMargins="0"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2a60f-3f5f-43ce-a4d7-ab1a4cecc33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L2:L9</xm:sqref>
        </x14:conditionalFormatting>
        <x14:conditionalFormatting xmlns:xm="http://schemas.microsoft.com/office/excel/2006/main">
          <x14:cfRule type="dataBar" id="{d04fa35b-8ca4-4b62-b2f4-8772c3857f0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O2:O9</xm:sqref>
        </x14:conditionalFormatting>
        <x14:conditionalFormatting xmlns:xm="http://schemas.microsoft.com/office/excel/2006/main">
          <x14:cfRule type="dataBar" id="{fa9ad60d-5048-456e-924c-6b696603a75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P2:P9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"/>
  <sheetViews>
    <sheetView tabSelected="1" workbookViewId="0">
      <selection activeCell="C27" sqref="C27"/>
    </sheetView>
  </sheetViews>
  <sheetFormatPr defaultColWidth="9" defaultRowHeight="14.25"/>
  <cols>
    <col min="2" max="2" width="84.625" customWidth="1"/>
    <col min="3" max="3" width="24.625" customWidth="1"/>
    <col min="4" max="4" width="13.25" customWidth="1"/>
  </cols>
  <sheetData>
    <row r="1" spans="1:36">
      <c r="A1" s="1"/>
      <c r="B1" s="2" t="s">
        <v>37</v>
      </c>
      <c r="C1" s="3">
        <f ca="1">TODAY()</f>
        <v>44182</v>
      </c>
      <c r="D1" s="2"/>
      <c r="E1" s="4"/>
      <c r="F1" s="5" t="s">
        <v>38</v>
      </c>
      <c r="G1" s="5"/>
      <c r="H1" s="6">
        <f>'[1]SPRINT 1'!$H$26</f>
        <v>0</v>
      </c>
      <c r="I1" s="37" t="e">
        <f>IF(H1&lt;=0,NA(),H1-($H$9/$C$11))</f>
        <v>#N/A</v>
      </c>
      <c r="J1" s="37" t="e">
        <f>IF(I1&lt;=0,NA(),I1-($H$9/$C$11))</f>
        <v>#N/A</v>
      </c>
      <c r="K1" s="37" t="e">
        <f>IF(J1&lt;=0,NA(),J1-($H$9/$C$11))</f>
        <v>#N/A</v>
      </c>
      <c r="L1" s="37" t="e">
        <f>IF(K1&lt;=0,NA(),K1-($H$9/$C$11))</f>
        <v>#N/A</v>
      </c>
      <c r="M1" s="37" t="e">
        <f>IF(L1&lt;=0,NA(),L1-($H$9/$C$11))</f>
        <v>#N/A</v>
      </c>
      <c r="N1" s="37" t="e">
        <f>IF(M1&lt;=0,NA(),M1-($H$9/$C$11))</f>
        <v>#N/A</v>
      </c>
      <c r="O1" s="37" t="e">
        <f>IF(N1&lt;=0,NA(),N1-($H$9/$C$11))</f>
        <v>#N/A</v>
      </c>
      <c r="P1" s="37" t="e">
        <f>IF(O1&lt;=0,NA(),O1-($H$9/$C$11))</f>
        <v>#N/A</v>
      </c>
      <c r="Q1" s="37" t="e">
        <f>IF(P1&lt;=0,NA(),P1-($H$9/$C$11))</f>
        <v>#N/A</v>
      </c>
      <c r="R1" s="37" t="e">
        <f>IF(Q1&lt;=0,NA(),Q1-($H$9/$C$11))</f>
        <v>#N/A</v>
      </c>
      <c r="S1" s="37" t="e">
        <f>IF(R1&lt;=0,NA(),R1-($H$9/$C$11))</f>
        <v>#N/A</v>
      </c>
      <c r="T1" s="37" t="e">
        <f>IF(S1&lt;=0,NA(),S1-($H$9/$C$11))</f>
        <v>#N/A</v>
      </c>
      <c r="U1" s="37" t="e">
        <f>IF(T1&lt;=0,NA(),T1-($H$9/$C$11))</f>
        <v>#N/A</v>
      </c>
      <c r="V1" s="37" t="e">
        <f>IF(U1&lt;=0,NA(),U1-($H$9/$C$11))</f>
        <v>#N/A</v>
      </c>
      <c r="W1" s="37" t="e">
        <f>IF(V1&lt;=0,NA(),V1-($H$9/$C$11))</f>
        <v>#N/A</v>
      </c>
      <c r="X1" s="37" t="e">
        <f>IF(W1&lt;=0,NA(),W1-($H$9/$C$11))</f>
        <v>#N/A</v>
      </c>
      <c r="Y1" s="37" t="e">
        <f>IF(X1&lt;=0,NA(),X1-($H$9/$C$11))</f>
        <v>#N/A</v>
      </c>
      <c r="Z1" s="37" t="e">
        <f>IF(Y1&lt;=0,NA(),Y1-($H$9/$C$11))</f>
        <v>#N/A</v>
      </c>
      <c r="AA1" s="37" t="e">
        <f>IF(Z1&lt;=0,NA(),Z1-($H$9/$C$11))</f>
        <v>#N/A</v>
      </c>
      <c r="AB1" s="37" t="e">
        <f>IF(AA1&lt;=0,NA(),AA1-($H$9/$C$11))</f>
        <v>#N/A</v>
      </c>
      <c r="AC1" s="37" t="e">
        <f>IF(AB1&lt;=0,NA(),AB1-($H$9/$C$11))</f>
        <v>#N/A</v>
      </c>
      <c r="AD1" s="37" t="e">
        <f>IF(AC1&lt;=0,NA(),AC1-($H$9/$C$11))</f>
        <v>#N/A</v>
      </c>
      <c r="AE1" s="37" t="e">
        <f>IF(AD1&lt;=0,NA(),AD1-($H$9/$C$11))</f>
        <v>#N/A</v>
      </c>
      <c r="AF1" s="37" t="e">
        <f>IF(AE1&lt;=0,NA(),AE1-($H$9/$C$11))</f>
        <v>#N/A</v>
      </c>
      <c r="AG1" s="37" t="e">
        <f>IF(AF1&lt;=0,NA(),AF1-($H$9/$C$11))</f>
        <v>#N/A</v>
      </c>
      <c r="AH1" s="37" t="e">
        <f>IF(AG1&lt;=0,NA(),AG1-($H$9/$C$11))</f>
        <v>#N/A</v>
      </c>
      <c r="AI1" s="37" t="e">
        <f>IF(AH1&lt;=0,NA(),AH1-($H$9/$C$11))</f>
        <v>#N/A</v>
      </c>
      <c r="AJ1" s="45" t="e">
        <f>IF(AI1&lt;=0,NA(),AI1-($H$9/$C$11))</f>
        <v>#N/A</v>
      </c>
    </row>
    <row r="2" spans="1:36">
      <c r="A2" s="1"/>
      <c r="B2" s="2" t="s">
        <v>39</v>
      </c>
      <c r="C2" s="7" t="str">
        <f ca="1">MID(CELL("filename",C2),FIND("]",CELL("filename"))+1,256)</f>
        <v>Sheet2</v>
      </c>
      <c r="D2" s="2"/>
      <c r="E2" s="8"/>
      <c r="F2" s="8"/>
      <c r="G2" s="9"/>
      <c r="H2" s="10"/>
      <c r="I2" s="38" t="e">
        <f ca="1">IF(I3&lt;&gt;"",VLOOKUP(WEEKDAY(I3),DAYOFWEEK,2),"")</f>
        <v>#N/A</v>
      </c>
      <c r="J2" s="38" t="e">
        <f ca="1">IF(J3&lt;&gt;"",VLOOKUP(WEEKDAY(J3),DAYOFWEEK,2),"")</f>
        <v>#N/A</v>
      </c>
      <c r="K2" s="38" t="e">
        <f ca="1">IF(K3&lt;&gt;"",VLOOKUP(WEEKDAY(K3),DAYOFWEEK,2),"")</f>
        <v>#N/A</v>
      </c>
      <c r="L2" s="38" t="e">
        <f ca="1">IF(L3&lt;&gt;"",VLOOKUP(WEEKDAY(L3),DAYOFWEEK,2),"")</f>
        <v>#N/A</v>
      </c>
      <c r="M2" s="38" t="e">
        <f ca="1">IF(M3&lt;&gt;"",VLOOKUP(WEEKDAY(M3),DAYOFWEEK,2),"")</f>
        <v>#N/A</v>
      </c>
      <c r="N2" s="38" t="e">
        <f ca="1">IF(N3&lt;&gt;"",VLOOKUP(WEEKDAY(N3),DAYOFWEEK,2),"")</f>
        <v>#N/A</v>
      </c>
      <c r="O2" s="38" t="e">
        <f ca="1">IF(O3&lt;&gt;"",VLOOKUP(WEEKDAY(O3),DAYOFWEEK,2),"")</f>
        <v>#N/A</v>
      </c>
      <c r="P2" s="38" t="e">
        <f ca="1">IF(P3&lt;&gt;"",VLOOKUP(WEEKDAY(P3),DAYOFWEEK,2),"")</f>
        <v>#N/A</v>
      </c>
      <c r="Q2" s="38" t="e">
        <f ca="1">IF(Q3&lt;&gt;"",VLOOKUP(WEEKDAY(Q3),DAYOFWEEK,2),"")</f>
        <v>#N/A</v>
      </c>
      <c r="R2" s="38" t="e">
        <f ca="1">IF(R3&lt;&gt;"",VLOOKUP(WEEKDAY(R3),DAYOFWEEK,2),"")</f>
        <v>#N/A</v>
      </c>
      <c r="S2" s="38" t="e">
        <f ca="1">IF(S3&lt;&gt;"",VLOOKUP(WEEKDAY(S3),DAYOFWEEK,2),"")</f>
        <v>#N/A</v>
      </c>
      <c r="T2" s="38" t="e">
        <f ca="1">IF(T3&lt;&gt;"",VLOOKUP(WEEKDAY(T3),DAYOFWEEK,2),"")</f>
        <v>#N/A</v>
      </c>
      <c r="U2" s="38" t="e">
        <f ca="1">IF(U3&lt;&gt;"",VLOOKUP(WEEKDAY(U3),DAYOFWEEK,2),"")</f>
        <v>#N/A</v>
      </c>
      <c r="V2" s="38" t="e">
        <f ca="1">IF(V3&lt;&gt;"",VLOOKUP(WEEKDAY(V3),DAYOFWEEK,2),"")</f>
        <v>#N/A</v>
      </c>
      <c r="W2" s="38" t="e">
        <f ca="1">IF(W3&lt;&gt;"",VLOOKUP(WEEKDAY(W3),DAYOFWEEK,2),"")</f>
        <v>#N/A</v>
      </c>
      <c r="X2" s="38" t="e">
        <f ca="1">IF(X3&lt;&gt;"",VLOOKUP(WEEKDAY(X3),DAYOFWEEK,2),"")</f>
        <v>#N/A</v>
      </c>
      <c r="Y2" s="38" t="e">
        <f ca="1">IF(Y3&lt;&gt;"",VLOOKUP(WEEKDAY(Y3),DAYOFWEEK,2),"")</f>
        <v>#N/A</v>
      </c>
      <c r="Z2" s="38" t="e">
        <f ca="1">IF(Z3&lt;&gt;"",VLOOKUP(WEEKDAY(Z3),DAYOFWEEK,2),"")</f>
        <v>#N/A</v>
      </c>
      <c r="AA2" s="38" t="e">
        <f ca="1">IF(AA3&lt;&gt;"",VLOOKUP(WEEKDAY(AA3),DAYOFWEEK,2),"")</f>
        <v>#N/A</v>
      </c>
      <c r="AB2" s="38" t="e">
        <f ca="1">IF(AB3&lt;&gt;"",VLOOKUP(WEEKDAY(AB3),DAYOFWEEK,2),"")</f>
        <v>#N/A</v>
      </c>
      <c r="AC2" s="38" t="e">
        <f ca="1">IF(AC3&lt;&gt;"",VLOOKUP(WEEKDAY(AC3),DAYOFWEEK,2),"")</f>
        <v>#N/A</v>
      </c>
      <c r="AD2" s="38" t="e">
        <f ca="1">IF(AD3&lt;&gt;"",VLOOKUP(WEEKDAY(AD3),DAYOFWEEK,2),"")</f>
        <v>#N/A</v>
      </c>
      <c r="AE2" s="38" t="e">
        <f ca="1">IF(AE3&lt;&gt;"",VLOOKUP(WEEKDAY(AE3),DAYOFWEEK,2),"")</f>
        <v>#N/A</v>
      </c>
      <c r="AF2" s="38" t="e">
        <f ca="1">IF(AF3&lt;&gt;"",VLOOKUP(WEEKDAY(AF3),DAYOFWEEK,2),"")</f>
        <v>#N/A</v>
      </c>
      <c r="AG2" s="38" t="e">
        <f ca="1">IF(AG3&lt;&gt;"",VLOOKUP(WEEKDAY(AG3),DAYOFWEEK,2),"")</f>
        <v>#N/A</v>
      </c>
      <c r="AH2" s="38" t="e">
        <f ca="1">IF(AH3&lt;&gt;"",VLOOKUP(WEEKDAY(AH3),DAYOFWEEK,2),"")</f>
        <v>#N/A</v>
      </c>
      <c r="AI2" s="38" t="e">
        <f ca="1">IF(AI3&lt;&gt;"",VLOOKUP(WEEKDAY(AI3),DAYOFWEEK,2),"")</f>
        <v>#N/A</v>
      </c>
      <c r="AJ2" s="46" t="e">
        <f ca="1">IF(AJ3&lt;&gt;"",VLOOKUP(WEEKDAY(AJ3),DAYOFWEEK,2),"")</f>
        <v>#N/A</v>
      </c>
    </row>
    <row r="3" spans="1:36">
      <c r="A3" s="11"/>
      <c r="B3" s="2" t="s">
        <v>40</v>
      </c>
      <c r="C3" s="7" t="e">
        <f ca="1">VLOOKUP($C$10,[1]SETUP!$A$2:$H$8,3)</f>
        <v>#N/A</v>
      </c>
      <c r="D3" s="12" t="s">
        <v>41</v>
      </c>
      <c r="E3" s="13"/>
      <c r="F3" s="14">
        <f>'[1]SPRINT 1'!$H$26</f>
        <v>0</v>
      </c>
      <c r="G3" s="15" t="s">
        <v>42</v>
      </c>
      <c r="H3" s="16">
        <f>'[1]SPRINT 1'!$G$26</f>
        <v>0</v>
      </c>
      <c r="I3" s="39" t="e">
        <f ca="1">VLOOKUP($C$10,[1]SETUP!$A$2:$H$8,2)</f>
        <v>#N/A</v>
      </c>
      <c r="J3" s="40" t="e">
        <f ca="1" t="shared" ref="J3:AJ3" si="0">I3+1</f>
        <v>#N/A</v>
      </c>
      <c r="K3" s="40" t="e">
        <f ca="1" t="shared" si="0"/>
        <v>#N/A</v>
      </c>
      <c r="L3" s="40" t="e">
        <f ca="1" t="shared" si="0"/>
        <v>#N/A</v>
      </c>
      <c r="M3" s="40" t="e">
        <f ca="1" t="shared" si="0"/>
        <v>#N/A</v>
      </c>
      <c r="N3" s="40" t="e">
        <f ca="1" t="shared" si="0"/>
        <v>#N/A</v>
      </c>
      <c r="O3" s="40" t="e">
        <f ca="1" t="shared" si="0"/>
        <v>#N/A</v>
      </c>
      <c r="P3" s="40" t="e">
        <f ca="1" t="shared" si="0"/>
        <v>#N/A</v>
      </c>
      <c r="Q3" s="40" t="e">
        <f ca="1" t="shared" si="0"/>
        <v>#N/A</v>
      </c>
      <c r="R3" s="40" t="e">
        <f ca="1" t="shared" si="0"/>
        <v>#N/A</v>
      </c>
      <c r="S3" s="40" t="e">
        <f ca="1" t="shared" si="0"/>
        <v>#N/A</v>
      </c>
      <c r="T3" s="40" t="e">
        <f ca="1" t="shared" si="0"/>
        <v>#N/A</v>
      </c>
      <c r="U3" s="40" t="e">
        <f ca="1" t="shared" si="0"/>
        <v>#N/A</v>
      </c>
      <c r="V3" s="40" t="e">
        <f ca="1" t="shared" si="0"/>
        <v>#N/A</v>
      </c>
      <c r="W3" s="40" t="e">
        <f ca="1" t="shared" si="0"/>
        <v>#N/A</v>
      </c>
      <c r="X3" s="40" t="e">
        <f ca="1" t="shared" si="0"/>
        <v>#N/A</v>
      </c>
      <c r="Y3" s="40" t="e">
        <f ca="1" t="shared" si="0"/>
        <v>#N/A</v>
      </c>
      <c r="Z3" s="40" t="e">
        <f ca="1" t="shared" si="0"/>
        <v>#N/A</v>
      </c>
      <c r="AA3" s="40" t="e">
        <f ca="1" t="shared" si="0"/>
        <v>#N/A</v>
      </c>
      <c r="AB3" s="40" t="e">
        <f ca="1" t="shared" si="0"/>
        <v>#N/A</v>
      </c>
      <c r="AC3" s="40" t="e">
        <f ca="1" t="shared" si="0"/>
        <v>#N/A</v>
      </c>
      <c r="AD3" s="40" t="e">
        <f ca="1" t="shared" si="0"/>
        <v>#N/A</v>
      </c>
      <c r="AE3" s="40" t="e">
        <f ca="1" t="shared" si="0"/>
        <v>#N/A</v>
      </c>
      <c r="AF3" s="40" t="e">
        <f ca="1" t="shared" si="0"/>
        <v>#N/A</v>
      </c>
      <c r="AG3" s="40" t="e">
        <f ca="1" t="shared" si="0"/>
        <v>#N/A</v>
      </c>
      <c r="AH3" s="40" t="e">
        <f ca="1" t="shared" si="0"/>
        <v>#N/A</v>
      </c>
      <c r="AI3" s="40" t="e">
        <f ca="1" t="shared" si="0"/>
        <v>#N/A</v>
      </c>
      <c r="AJ3" s="47" t="e">
        <f ca="1" t="shared" si="0"/>
        <v>#N/A</v>
      </c>
    </row>
    <row r="4" ht="25.55" spans="1:36">
      <c r="A4" s="17" t="s">
        <v>43</v>
      </c>
      <c r="B4" s="18" t="s">
        <v>44</v>
      </c>
      <c r="C4" s="19" t="s">
        <v>45</v>
      </c>
      <c r="D4" s="19" t="s">
        <v>46</v>
      </c>
      <c r="E4" s="19" t="s">
        <v>47</v>
      </c>
      <c r="F4" s="20" t="s">
        <v>48</v>
      </c>
      <c r="G4" s="20" t="s">
        <v>49</v>
      </c>
      <c r="H4" s="21" t="s">
        <v>50</v>
      </c>
      <c r="I4" s="41" t="s">
        <v>51</v>
      </c>
      <c r="J4" s="41" t="s">
        <v>52</v>
      </c>
      <c r="K4" s="41" t="s">
        <v>53</v>
      </c>
      <c r="L4" s="41" t="s">
        <v>54</v>
      </c>
      <c r="M4" s="41" t="s">
        <v>55</v>
      </c>
      <c r="N4" s="41" t="s">
        <v>56</v>
      </c>
      <c r="O4" s="41" t="s">
        <v>57</v>
      </c>
      <c r="P4" s="41" t="s">
        <v>58</v>
      </c>
      <c r="Q4" s="41" t="s">
        <v>59</v>
      </c>
      <c r="R4" s="41" t="s">
        <v>60</v>
      </c>
      <c r="S4" s="41" t="s">
        <v>61</v>
      </c>
      <c r="T4" s="41" t="s">
        <v>62</v>
      </c>
      <c r="U4" s="41" t="s">
        <v>63</v>
      </c>
      <c r="V4" s="41" t="s">
        <v>64</v>
      </c>
      <c r="W4" s="41" t="s">
        <v>65</v>
      </c>
      <c r="X4" s="41" t="s">
        <v>66</v>
      </c>
      <c r="Y4" s="41" t="s">
        <v>67</v>
      </c>
      <c r="Z4" s="41" t="s">
        <v>68</v>
      </c>
      <c r="AA4" s="41" t="s">
        <v>69</v>
      </c>
      <c r="AB4" s="41" t="s">
        <v>70</v>
      </c>
      <c r="AC4" s="41" t="s">
        <v>71</v>
      </c>
      <c r="AD4" s="41" t="s">
        <v>72</v>
      </c>
      <c r="AE4" s="41" t="s">
        <v>73</v>
      </c>
      <c r="AF4" s="41" t="s">
        <v>74</v>
      </c>
      <c r="AG4" s="41" t="s">
        <v>75</v>
      </c>
      <c r="AH4" s="41" t="s">
        <v>76</v>
      </c>
      <c r="AI4" s="41" t="s">
        <v>77</v>
      </c>
      <c r="AJ4" s="48" t="s">
        <v>78</v>
      </c>
    </row>
    <row r="5" spans="1:36">
      <c r="A5" s="22"/>
      <c r="B5" s="23" t="s">
        <v>19</v>
      </c>
      <c r="C5" s="24" t="s">
        <v>79</v>
      </c>
      <c r="D5" s="24" t="s">
        <v>80</v>
      </c>
      <c r="E5" s="24"/>
      <c r="F5" s="25"/>
      <c r="G5" s="25"/>
      <c r="H5" s="26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9"/>
    </row>
    <row r="6" spans="1:36">
      <c r="A6" s="22"/>
      <c r="B6" s="27"/>
      <c r="C6" s="24" t="s">
        <v>81</v>
      </c>
      <c r="D6" s="24" t="s">
        <v>82</v>
      </c>
      <c r="E6" s="24"/>
      <c r="F6" s="25"/>
      <c r="G6" s="25"/>
      <c r="H6" s="26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9"/>
    </row>
    <row r="7" spans="1:36">
      <c r="A7" s="22"/>
      <c r="B7" s="28"/>
      <c r="C7" s="29" t="s">
        <v>83</v>
      </c>
      <c r="D7" s="29" t="s">
        <v>84</v>
      </c>
      <c r="E7" s="29"/>
      <c r="F7" s="25"/>
      <c r="G7" s="25"/>
      <c r="H7" s="26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9"/>
    </row>
    <row r="8" spans="1:36">
      <c r="A8" s="22"/>
      <c r="B8" s="23" t="s">
        <v>29</v>
      </c>
      <c r="C8" s="24" t="s">
        <v>83</v>
      </c>
      <c r="D8" s="24" t="s">
        <v>84</v>
      </c>
      <c r="E8" s="24"/>
      <c r="F8" s="25"/>
      <c r="G8" s="25"/>
      <c r="H8" s="26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9"/>
    </row>
    <row r="9" spans="1:36">
      <c r="A9" s="22"/>
      <c r="B9" s="28"/>
      <c r="C9" s="29" t="s">
        <v>85</v>
      </c>
      <c r="D9" s="29" t="s">
        <v>86</v>
      </c>
      <c r="E9" s="29"/>
      <c r="F9" s="25"/>
      <c r="G9" s="25"/>
      <c r="H9" s="26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9"/>
    </row>
    <row r="10" spans="1:36">
      <c r="A10" s="22"/>
      <c r="B10" s="30"/>
      <c r="C10" s="24" t="s">
        <v>28</v>
      </c>
      <c r="D10" s="24" t="s">
        <v>87</v>
      </c>
      <c r="E10" s="24"/>
      <c r="F10" s="25"/>
      <c r="G10" s="25"/>
      <c r="H10" s="26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9"/>
    </row>
    <row r="11" spans="1:36">
      <c r="A11" s="22"/>
      <c r="B11" s="23"/>
      <c r="C11" s="29"/>
      <c r="D11" s="29"/>
      <c r="E11" s="29"/>
      <c r="F11" s="25"/>
      <c r="G11" s="25"/>
      <c r="H11" s="26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9"/>
    </row>
    <row r="12" spans="1:36">
      <c r="A12" s="22"/>
      <c r="B12" s="30"/>
      <c r="C12" s="24"/>
      <c r="D12" s="24"/>
      <c r="E12" s="24"/>
      <c r="F12" s="25"/>
      <c r="G12" s="25"/>
      <c r="H12" s="26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9"/>
    </row>
    <row r="13" spans="1:36">
      <c r="A13" s="22"/>
      <c r="B13" s="28"/>
      <c r="C13" s="29"/>
      <c r="D13" s="29"/>
      <c r="E13" s="29"/>
      <c r="F13" s="25"/>
      <c r="G13" s="25"/>
      <c r="H13" s="26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9"/>
    </row>
    <row r="14" spans="1:36">
      <c r="A14" s="22"/>
      <c r="B14" s="30"/>
      <c r="C14" s="24"/>
      <c r="D14" s="24"/>
      <c r="E14" s="24"/>
      <c r="F14" s="25"/>
      <c r="G14" s="25"/>
      <c r="H14" s="26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9"/>
    </row>
    <row r="15" spans="1:36">
      <c r="A15" s="22"/>
      <c r="B15" s="28"/>
      <c r="C15" s="29"/>
      <c r="D15" s="29"/>
      <c r="E15" s="29"/>
      <c r="F15" s="25"/>
      <c r="G15" s="25"/>
      <c r="H15" s="26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9"/>
    </row>
    <row r="16" spans="1:36">
      <c r="A16" s="22"/>
      <c r="B16" s="30"/>
      <c r="C16" s="24"/>
      <c r="D16" s="24"/>
      <c r="E16" s="24"/>
      <c r="F16" s="25"/>
      <c r="G16" s="25"/>
      <c r="H16" s="26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9"/>
    </row>
    <row r="17" ht="15" spans="1:36">
      <c r="A17" s="31"/>
      <c r="B17" s="28"/>
      <c r="C17" s="29"/>
      <c r="D17" s="29"/>
      <c r="E17" s="29"/>
      <c r="F17" s="25"/>
      <c r="G17" s="32"/>
      <c r="H17" s="26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50"/>
    </row>
    <row r="18" ht="15" spans="1:36">
      <c r="A18" s="33" t="s">
        <v>36</v>
      </c>
      <c r="B18" s="34"/>
      <c r="C18" s="34"/>
      <c r="D18" s="35"/>
      <c r="E18" s="34"/>
      <c r="F18" s="36">
        <f>SUMIF(E5:E17,"&lt;&gt;Withdrawn",F5:F17)</f>
        <v>0</v>
      </c>
      <c r="G18" s="36">
        <f>SUMIF(E5:E17,"&lt;&gt;Withdrawn",G5:G17)</f>
        <v>0</v>
      </c>
      <c r="H18" s="36">
        <f>SUMIF(E5:E17,"&lt;&gt;Withdrawn",H5:H17)</f>
        <v>0</v>
      </c>
      <c r="I18" s="44">
        <f>SUMIF(E5:E17,"&lt;&gt;Withdrawn",I5:I17)</f>
        <v>0</v>
      </c>
      <c r="J18" s="44">
        <f>SUMIF(E5:E17,"&lt;&gt;Withdrawn",J5:J17)</f>
        <v>0</v>
      </c>
      <c r="K18" s="44">
        <f>SUMIF(E5:E17,"&lt;&gt;Withdrawn",K5:K17)</f>
        <v>0</v>
      </c>
      <c r="L18" s="44">
        <f>SUMIF(E5:E17,"&lt;&gt;Withdrawn",L5:L17)</f>
        <v>0</v>
      </c>
      <c r="M18" s="44">
        <f>SUMIF(E5:E17,"&lt;&gt;Withdrawn",M5:M17)</f>
        <v>0</v>
      </c>
      <c r="N18" s="44">
        <f>SUMIF(E5:E17,"&lt;&gt;Withdrawn",N5:N17)</f>
        <v>0</v>
      </c>
      <c r="O18" s="44">
        <f>SUMIF(E5:E17,"&lt;&gt;Withdrawn",O5:O17)</f>
        <v>0</v>
      </c>
      <c r="P18" s="44">
        <f>SUMIF(E5:E17,"&lt;&gt;Withdrawn",P5:P17)</f>
        <v>0</v>
      </c>
      <c r="Q18" s="44">
        <f>SUMIF(E5:E17,"&lt;&gt;Withdrawn",Q5:Q17)</f>
        <v>0</v>
      </c>
      <c r="R18" s="44">
        <f>SUMIF(E5:E17,"&lt;&gt;Withdrawn",R5:R17)</f>
        <v>0</v>
      </c>
      <c r="S18" s="44">
        <f>SUMIF(E5:E17,"&lt;&gt;Withdrawn",S5:S17)</f>
        <v>0</v>
      </c>
      <c r="T18" s="44">
        <f>SUMIF(E5:E17,"&lt;&gt;Withdrawn",T5:T17)</f>
        <v>0</v>
      </c>
      <c r="U18" s="44">
        <f>SUMIF(E5:E17,"&lt;&gt;Withdrawn",U5:U17)</f>
        <v>0</v>
      </c>
      <c r="V18" s="44">
        <f>SUMIF(E5:E17,"&lt;&gt;Withdrawn",V5:V17)</f>
        <v>0</v>
      </c>
      <c r="W18" s="44">
        <f>SUMIF(E5:E17,"&lt;&gt;Withdrawn",W5:W17)</f>
        <v>0</v>
      </c>
      <c r="X18" s="44">
        <f>SUMIF(E5:E17,"&lt;&gt;Withdrawn",X5:X17)</f>
        <v>0</v>
      </c>
      <c r="Y18" s="44">
        <f>SUMIF(E5:E17,"&lt;&gt;Withdrawn",Y5:Y17)</f>
        <v>0</v>
      </c>
      <c r="Z18" s="44">
        <f>SUMIF(E5:E17,"&lt;&gt;Withdrawn",Z5:Z17)</f>
        <v>0</v>
      </c>
      <c r="AA18" s="44">
        <f>SUMIF(E5:E17,"&lt;&gt;Withdrawn",AA5:AA17)</f>
        <v>0</v>
      </c>
      <c r="AB18" s="44">
        <f>SUMIF(E5:E17,"&lt;&gt;Withdrawn",AB5:AB17)</f>
        <v>0</v>
      </c>
      <c r="AC18" s="44">
        <f>SUMIF(E5:E17,"&lt;&gt;Withdrawn",AC5:AC17)</f>
        <v>0</v>
      </c>
      <c r="AD18" s="44">
        <f>SUMIF(E5:E17,"&lt;&gt;Withdrawn",AD5:AD17)</f>
        <v>0</v>
      </c>
      <c r="AE18" s="44">
        <f>SUMIF(E5:E17,"&lt;&gt;Withdrawn",AE5:AE17)</f>
        <v>0</v>
      </c>
      <c r="AF18" s="44">
        <f>SUMIF(E5:E17,"&lt;&gt;Withdrawn",AF5:AF17)</f>
        <v>0</v>
      </c>
      <c r="AG18" s="44">
        <f>SUMIF(E5:E17,"&lt;&gt;Withdrawn",AG5:AG17)</f>
        <v>0</v>
      </c>
      <c r="AH18" s="44">
        <f>SUMIF(E5:E17,"&lt;&gt;Withdrawn",AH5:AH17)</f>
        <v>0</v>
      </c>
      <c r="AI18" s="44">
        <f>SUMIF(E5:E17,"&lt;&gt;Withdrawn",AI5:AI17)</f>
        <v>0</v>
      </c>
      <c r="AJ18" s="44">
        <f>SUMIF(E5:E17,"&lt;&gt;Withdrawn",AJ5:AJ17)</f>
        <v>0</v>
      </c>
    </row>
  </sheetData>
  <mergeCells count="3">
    <mergeCell ref="F1:G1"/>
    <mergeCell ref="F2:H2"/>
    <mergeCell ref="D3:E3"/>
  </mergeCells>
  <conditionalFormatting sqref="B8">
    <cfRule type="expression" dxfId="0" priority="1">
      <formula>$H8="WITHDRAWN"</formula>
    </cfRule>
  </conditionalFormatting>
  <conditionalFormatting sqref="B11">
    <cfRule type="expression" dxfId="0" priority="6">
      <formula>$F15="WITHDRAWN"</formula>
    </cfRule>
    <cfRule type="expression" dxfId="0" priority="2">
      <formula>$G11="WITHDRAWN"</formula>
    </cfRule>
  </conditionalFormatting>
  <conditionalFormatting sqref="E11">
    <cfRule type="expression" dxfId="0" priority="5">
      <formula>$F12="WITHDRAWN"</formula>
    </cfRule>
  </conditionalFormatting>
  <conditionalFormatting sqref="C13">
    <cfRule type="expression" dxfId="0" priority="15">
      <formula>$E13="WITHDRAWN"</formula>
    </cfRule>
    <cfRule type="expression" dxfId="0" priority="8">
      <formula>$E13="WITHDRAWN"</formula>
    </cfRule>
  </conditionalFormatting>
  <conditionalFormatting sqref="B5:B7">
    <cfRule type="expression" dxfId="0" priority="9">
      <formula>$E5="WITHDRAWN"</formula>
    </cfRule>
  </conditionalFormatting>
  <conditionalFormatting sqref="B5:B6">
    <cfRule type="expression" dxfId="0" priority="3">
      <formula>$G5="WITHDRAWN"</formula>
    </cfRule>
  </conditionalFormatting>
  <conditionalFormatting sqref="E5:E17">
    <cfRule type="expression" dxfId="0" priority="14">
      <formula>$E5="WITHDRAWN"</formula>
    </cfRule>
    <cfRule type="cellIs" dxfId="1" priority="13" operator="equal">
      <formula>"Not Done"</formula>
    </cfRule>
    <cfRule type="expression" dxfId="0" priority="11">
      <formula>$E5="WITHDRAWN"</formula>
    </cfRule>
    <cfRule type="cellIs" dxfId="1" priority="10" operator="equal">
      <formula>"Not Done"</formula>
    </cfRule>
  </conditionalFormatting>
  <conditionalFormatting sqref="E12:E13">
    <cfRule type="expression" dxfId="0" priority="4">
      <formula>#REF!="WITHDRAWN"</formula>
    </cfRule>
  </conditionalFormatting>
  <conditionalFormatting sqref="A5:A17 B5:B7 C5:AJ17 B9:B17">
    <cfRule type="expression" dxfId="0" priority="12">
      <formula>$E5="WITHDRAWN"</formula>
    </cfRule>
  </conditionalFormatting>
  <conditionalFormatting sqref="E5:E10 B17:D17 B14:C16 E14:E17 B9:D13 C5:C8 B5:B7">
    <cfRule type="expression" dxfId="0" priority="7">
      <formula>$F5="WITHDRAWN"</formula>
    </cfRule>
  </conditionalFormatting>
  <dataValidations count="3">
    <dataValidation type="list" allowBlank="1" showInputMessage="1" showErrorMessage="1" sqref="A5:A17">
      <formula1>ReferenceID</formula1>
    </dataValidation>
    <dataValidation type="list" allowBlank="1" showInputMessage="1" showErrorMessage="1" sqref="D5:D17">
      <formula1>People</formula1>
    </dataValidation>
    <dataValidation type="list" allowBlank="1" showInputMessage="1" showErrorMessage="1" sqref="E5:E17">
      <formula1>PBStatus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船长</dc:creator>
  <cp:lastModifiedBy>      H.</cp:lastModifiedBy>
  <dcterms:created xsi:type="dcterms:W3CDTF">2020-12-17T02:58:00Z</dcterms:created>
  <dcterms:modified xsi:type="dcterms:W3CDTF">2020-12-17T03:25:40Z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