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9525" yWindow="-15" windowWidth="9570" windowHeight="6945" tabRatio="919" activeTab="3"/>
  </bookViews>
  <sheets>
    <sheet name="тарифна сітка" sheetId="2" r:id="rId1"/>
    <sheet name="ЗОШ І-ІІІ ст." sheetId="1" r:id="rId2"/>
    <sheet name="Тит.лист ЗОШ" sheetId="18" r:id="rId3"/>
    <sheet name="ЗОШ штати" sheetId="12" r:id="rId4"/>
  </sheets>
  <externalReferences>
    <externalReference r:id="rId5"/>
  </externalReferences>
  <definedNames>
    <definedName name="_xlnm._FilterDatabase" localSheetId="1" hidden="1">'ЗОШ І-ІІІ ст.'!$KB$1:$KB$147</definedName>
    <definedName name="_xlnm._FilterDatabase" localSheetId="3" hidden="1">'ЗОШ штати'!$B$1:$B$56</definedName>
    <definedName name="С587">'[1]ЗОШ штати'!$C$1144</definedName>
  </definedNames>
  <calcPr calcId="144525"/>
</workbook>
</file>

<file path=xl/calcChain.xml><?xml version="1.0" encoding="utf-8"?>
<calcChain xmlns="http://schemas.openxmlformats.org/spreadsheetml/2006/main">
  <c r="W19" i="1" l="1"/>
  <c r="F7" i="2"/>
  <c r="F4" i="2"/>
  <c r="K17" i="12"/>
  <c r="M17" i="12"/>
  <c r="K23" i="12"/>
  <c r="D23" i="12"/>
  <c r="D16" i="2"/>
  <c r="L17" i="12" l="1"/>
  <c r="M18" i="12" s="1"/>
  <c r="K22" i="12"/>
  <c r="D49" i="12"/>
  <c r="M19" i="12" s="1"/>
  <c r="G51" i="12"/>
  <c r="E51" i="12"/>
  <c r="E48" i="12"/>
  <c r="F48" i="12" s="1"/>
  <c r="I48" i="12" s="1"/>
  <c r="E47" i="12"/>
  <c r="E46" i="12"/>
  <c r="F46" i="12" s="1"/>
  <c r="I46" i="12" s="1"/>
  <c r="E45" i="12"/>
  <c r="F45" i="12" s="1"/>
  <c r="I45" i="12" s="1"/>
  <c r="E44" i="12"/>
  <c r="E43" i="12"/>
  <c r="F43" i="12" s="1"/>
  <c r="I43" i="12" s="1"/>
  <c r="E42" i="12"/>
  <c r="E41" i="12"/>
  <c r="F41" i="12" s="1"/>
  <c r="I41" i="12" s="1"/>
  <c r="E40" i="12"/>
  <c r="E39" i="12"/>
  <c r="E38" i="12"/>
  <c r="F38" i="12" s="1"/>
  <c r="I38" i="12" s="1"/>
  <c r="E37" i="12"/>
  <c r="E36" i="12"/>
  <c r="E35" i="12"/>
  <c r="F35" i="12" s="1"/>
  <c r="I35" i="12" s="1"/>
  <c r="E34" i="12"/>
  <c r="F34" i="12" s="1"/>
  <c r="I34" i="12" s="1"/>
  <c r="E33" i="12"/>
  <c r="F33" i="12" s="1"/>
  <c r="I33" i="12" s="1"/>
  <c r="E32" i="12"/>
  <c r="F32" i="12" s="1"/>
  <c r="I32" i="12" s="1"/>
  <c r="E31" i="12"/>
  <c r="F31" i="12" s="1"/>
  <c r="I31" i="12" s="1"/>
  <c r="E30" i="12"/>
  <c r="F30" i="12" s="1"/>
  <c r="I30" i="12" s="1"/>
  <c r="E29" i="12"/>
  <c r="F29" i="12" s="1"/>
  <c r="I29" i="12" s="1"/>
  <c r="E28" i="12"/>
  <c r="F28" i="12" s="1"/>
  <c r="I28" i="12" s="1"/>
  <c r="E27" i="12"/>
  <c r="F27" i="12" s="1"/>
  <c r="I27" i="12" s="1"/>
  <c r="E26" i="12"/>
  <c r="E25" i="12"/>
  <c r="F25" i="12" s="1"/>
  <c r="I25" i="12" s="1"/>
  <c r="E24" i="12"/>
  <c r="F24" i="12" s="1"/>
  <c r="I24" i="12" s="1"/>
  <c r="E23" i="12"/>
  <c r="E22" i="12"/>
  <c r="E21" i="12"/>
  <c r="F21" i="12" s="1"/>
  <c r="I21" i="12" s="1"/>
  <c r="E18" i="12"/>
  <c r="D13" i="12"/>
  <c r="H12" i="12"/>
  <c r="D11" i="12"/>
  <c r="I37" i="18"/>
  <c r="I36" i="18"/>
  <c r="H18" i="18"/>
  <c r="G18" i="18"/>
  <c r="F18" i="18"/>
  <c r="I18" i="18" s="1"/>
  <c r="I17" i="18"/>
  <c r="I16" i="18"/>
  <c r="H15" i="18"/>
  <c r="G15" i="18"/>
  <c r="F15" i="18"/>
  <c r="I15" i="18" s="1"/>
  <c r="I14" i="18"/>
  <c r="I12" i="18"/>
  <c r="H144" i="1"/>
  <c r="F142" i="1"/>
  <c r="F141" i="1"/>
  <c r="F140" i="1"/>
  <c r="JO136" i="1"/>
  <c r="EM136" i="1"/>
  <c r="HA135" i="1"/>
  <c r="FU135" i="1"/>
  <c r="FM135" i="1"/>
  <c r="CP135" i="1"/>
  <c r="CB135" i="1"/>
  <c r="BN135" i="1"/>
  <c r="AS135" i="1"/>
  <c r="DK133" i="1"/>
  <c r="DD133" i="1"/>
  <c r="AI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S133" i="1"/>
  <c r="N133" i="1"/>
  <c r="M133" i="1"/>
  <c r="L133" i="1"/>
  <c r="K133" i="1"/>
  <c r="DK132" i="1"/>
  <c r="DD132" i="1"/>
  <c r="R132" i="1"/>
  <c r="D132" i="1"/>
  <c r="F133" i="1" s="1"/>
  <c r="KF131" i="1"/>
  <c r="DK131" i="1"/>
  <c r="DD131" i="1"/>
  <c r="D131" i="1"/>
  <c r="DK130" i="1"/>
  <c r="DD130" i="1"/>
  <c r="I130" i="1"/>
  <c r="J130" i="1" s="1"/>
  <c r="D130" i="1"/>
  <c r="D133" i="1" s="1"/>
  <c r="JT129" i="1"/>
  <c r="JU129" i="1" s="1"/>
  <c r="JP129" i="1"/>
  <c r="JL129" i="1"/>
  <c r="JH129" i="1"/>
  <c r="JI129" i="1" s="1"/>
  <c r="JA129" i="1"/>
  <c r="IX129" i="1"/>
  <c r="IZ129" i="1" s="1"/>
  <c r="IP129" i="1"/>
  <c r="IK129" i="1"/>
  <c r="IL129" i="1" s="1"/>
  <c r="IH129" i="1"/>
  <c r="ID129" i="1"/>
  <c r="HZ129" i="1"/>
  <c r="IB129" i="1" s="1"/>
  <c r="HV129" i="1"/>
  <c r="HX129" i="1" s="1"/>
  <c r="HR129" i="1"/>
  <c r="HT129" i="1" s="1"/>
  <c r="HN129" i="1"/>
  <c r="HJ129" i="1"/>
  <c r="HL129" i="1" s="1"/>
  <c r="HF129" i="1"/>
  <c r="HH129" i="1" s="1"/>
  <c r="HB129" i="1"/>
  <c r="HD129" i="1" s="1"/>
  <c r="GX129" i="1"/>
  <c r="GT129" i="1"/>
  <c r="GP129" i="1"/>
  <c r="GR129" i="1" s="1"/>
  <c r="GL129" i="1"/>
  <c r="GN129" i="1" s="1"/>
  <c r="GH129" i="1"/>
  <c r="GD129" i="1"/>
  <c r="FZ129" i="1"/>
  <c r="GB129" i="1" s="1"/>
  <c r="FV129" i="1"/>
  <c r="FX129" i="1" s="1"/>
  <c r="FR129" i="1"/>
  <c r="FN129" i="1"/>
  <c r="FP129" i="1" s="1"/>
  <c r="FL129" i="1"/>
  <c r="FI129" i="1"/>
  <c r="FH129" i="1"/>
  <c r="FG129" i="1"/>
  <c r="FE129" i="1"/>
  <c r="FD129" i="1"/>
  <c r="FC129" i="1"/>
  <c r="FA129" i="1"/>
  <c r="EZ129" i="1"/>
  <c r="EY129" i="1"/>
  <c r="EW129" i="1"/>
  <c r="EM129" i="1"/>
  <c r="EN129" i="1" s="1"/>
  <c r="DZ129" i="1"/>
  <c r="EE129" i="1" s="1"/>
  <c r="DS129" i="1"/>
  <c r="DX129" i="1" s="1"/>
  <c r="DK129" i="1"/>
  <c r="DL129" i="1" s="1"/>
  <c r="DD129" i="1"/>
  <c r="DE129" i="1" s="1"/>
  <c r="CX129" i="1"/>
  <c r="DC129" i="1" s="1"/>
  <c r="CT129" i="1"/>
  <c r="CQ129" i="1"/>
  <c r="CV129" i="1" s="1"/>
  <c r="CJ129" i="1"/>
  <c r="CO129" i="1" s="1"/>
  <c r="CI129" i="1"/>
  <c r="CC129" i="1"/>
  <c r="CH129" i="1" s="1"/>
  <c r="BV129" i="1"/>
  <c r="CA129" i="1" s="1"/>
  <c r="BU129" i="1"/>
  <c r="BO129" i="1"/>
  <c r="BT129" i="1" s="1"/>
  <c r="AZ129" i="1"/>
  <c r="AT129" i="1"/>
  <c r="AY129" i="1" s="1"/>
  <c r="AL129" i="1"/>
  <c r="AM129" i="1" s="1"/>
  <c r="AJ129" i="1"/>
  <c r="FK129" i="1" s="1"/>
  <c r="AI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S128" i="1"/>
  <c r="N128" i="1"/>
  <c r="M128" i="1"/>
  <c r="L128" i="1"/>
  <c r="K128" i="1"/>
  <c r="F128" i="1"/>
  <c r="DK127" i="1"/>
  <c r="DD127" i="1"/>
  <c r="R127" i="1"/>
  <c r="Q127" i="1"/>
  <c r="P127" i="1"/>
  <c r="O127" i="1"/>
  <c r="J127" i="1"/>
  <c r="D127" i="1"/>
  <c r="KF126" i="1"/>
  <c r="DK126" i="1"/>
  <c r="DD126" i="1"/>
  <c r="T126" i="1"/>
  <c r="T128" i="1" s="1"/>
  <c r="R126" i="1"/>
  <c r="Q126" i="1"/>
  <c r="P126" i="1"/>
  <c r="O126" i="1"/>
  <c r="D126" i="1"/>
  <c r="DK125" i="1"/>
  <c r="DD125" i="1"/>
  <c r="R125" i="1"/>
  <c r="Q125" i="1"/>
  <c r="P125" i="1"/>
  <c r="O125" i="1"/>
  <c r="D125" i="1"/>
  <c r="D128" i="1" s="1"/>
  <c r="JT124" i="1"/>
  <c r="JU124" i="1" s="1"/>
  <c r="JP124" i="1"/>
  <c r="JL124" i="1"/>
  <c r="JH124" i="1"/>
  <c r="JI124" i="1" s="1"/>
  <c r="JA124" i="1"/>
  <c r="IX124" i="1"/>
  <c r="IZ124" i="1" s="1"/>
  <c r="IP124" i="1"/>
  <c r="IK124" i="1"/>
  <c r="IH124" i="1"/>
  <c r="ID124" i="1"/>
  <c r="HZ124" i="1"/>
  <c r="IB124" i="1" s="1"/>
  <c r="HV124" i="1"/>
  <c r="HX124" i="1" s="1"/>
  <c r="HR124" i="1"/>
  <c r="HT124" i="1" s="1"/>
  <c r="HN124" i="1"/>
  <c r="HJ124" i="1"/>
  <c r="HL124" i="1" s="1"/>
  <c r="HF124" i="1"/>
  <c r="HH124" i="1" s="1"/>
  <c r="HB124" i="1"/>
  <c r="HD124" i="1" s="1"/>
  <c r="GX124" i="1"/>
  <c r="GT124" i="1"/>
  <c r="GP124" i="1"/>
  <c r="GR124" i="1" s="1"/>
  <c r="GL124" i="1"/>
  <c r="GN124" i="1" s="1"/>
  <c r="GH124" i="1"/>
  <c r="GD124" i="1"/>
  <c r="FZ124" i="1"/>
  <c r="GB124" i="1" s="1"/>
  <c r="FV124" i="1"/>
  <c r="FX124" i="1" s="1"/>
  <c r="FR124" i="1"/>
  <c r="FN124" i="1"/>
  <c r="FP124" i="1" s="1"/>
  <c r="FL124" i="1"/>
  <c r="FI124" i="1"/>
  <c r="FH124" i="1"/>
  <c r="FG124" i="1"/>
  <c r="FE124" i="1"/>
  <c r="FD124" i="1"/>
  <c r="FC124" i="1"/>
  <c r="FA124" i="1"/>
  <c r="EZ124" i="1"/>
  <c r="EY124" i="1"/>
  <c r="EW124" i="1"/>
  <c r="EM124" i="1"/>
  <c r="EN124" i="1" s="1"/>
  <c r="DZ124" i="1"/>
  <c r="EE124" i="1" s="1"/>
  <c r="DS124" i="1"/>
  <c r="DX124" i="1" s="1"/>
  <c r="DK124" i="1"/>
  <c r="DL124" i="1" s="1"/>
  <c r="DD124" i="1"/>
  <c r="DE124" i="1" s="1"/>
  <c r="CX124" i="1"/>
  <c r="DC124" i="1" s="1"/>
  <c r="CT124" i="1"/>
  <c r="CQ124" i="1"/>
  <c r="CV124" i="1" s="1"/>
  <c r="CJ124" i="1"/>
  <c r="CO124" i="1" s="1"/>
  <c r="CI124" i="1"/>
  <c r="CC124" i="1"/>
  <c r="CH124" i="1" s="1"/>
  <c r="BV124" i="1"/>
  <c r="CA124" i="1" s="1"/>
  <c r="BU124" i="1"/>
  <c r="BO124" i="1"/>
  <c r="BT124" i="1" s="1"/>
  <c r="BA124" i="1"/>
  <c r="BE124" i="1" s="1"/>
  <c r="AZ124" i="1"/>
  <c r="AT124" i="1"/>
  <c r="AY124" i="1" s="1"/>
  <c r="AL124" i="1"/>
  <c r="AM124" i="1" s="1"/>
  <c r="AJ124" i="1"/>
  <c r="FK124" i="1" s="1"/>
  <c r="R124" i="1"/>
  <c r="R128" i="1" s="1"/>
  <c r="Q124" i="1"/>
  <c r="Q128" i="1" s="1"/>
  <c r="P124" i="1"/>
  <c r="P128" i="1" s="1"/>
  <c r="O124" i="1"/>
  <c r="O128" i="1" s="1"/>
  <c r="I124" i="1"/>
  <c r="J124" i="1" s="1"/>
  <c r="AH124" i="1" s="1"/>
  <c r="AH123" i="1"/>
  <c r="AG123" i="1"/>
  <c r="AF123" i="1"/>
  <c r="AE123" i="1"/>
  <c r="AD123" i="1"/>
  <c r="AC123" i="1"/>
  <c r="AB123" i="1"/>
  <c r="AA123" i="1"/>
  <c r="Z123" i="1"/>
  <c r="Y123" i="1"/>
  <c r="X123" i="1"/>
  <c r="N123" i="1"/>
  <c r="M123" i="1"/>
  <c r="L123" i="1"/>
  <c r="K123" i="1"/>
  <c r="DK122" i="1"/>
  <c r="DD122" i="1"/>
  <c r="D122" i="1"/>
  <c r="DK121" i="1"/>
  <c r="DD121" i="1"/>
  <c r="U121" i="1"/>
  <c r="U123" i="1" s="1"/>
  <c r="T121" i="1"/>
  <c r="T123" i="1" s="1"/>
  <c r="I121" i="1"/>
  <c r="J121" i="1" s="1"/>
  <c r="D121" i="1"/>
  <c r="DK120" i="1"/>
  <c r="DD120" i="1"/>
  <c r="D120" i="1"/>
  <c r="JT119" i="1"/>
  <c r="JU119" i="1" s="1"/>
  <c r="JS119" i="1"/>
  <c r="JP119" i="1"/>
  <c r="JL119" i="1"/>
  <c r="JH119" i="1"/>
  <c r="JI119" i="1" s="1"/>
  <c r="JA119" i="1"/>
  <c r="IX119" i="1"/>
  <c r="IZ119" i="1" s="1"/>
  <c r="IP119" i="1"/>
  <c r="IL119" i="1"/>
  <c r="IM119" i="1" s="1"/>
  <c r="IH119" i="1"/>
  <c r="ID119" i="1"/>
  <c r="HZ119" i="1"/>
  <c r="IB119" i="1" s="1"/>
  <c r="HV119" i="1"/>
  <c r="HX119" i="1" s="1"/>
  <c r="HR119" i="1"/>
  <c r="HT119" i="1" s="1"/>
  <c r="HN119" i="1"/>
  <c r="HJ119" i="1"/>
  <c r="HL119" i="1" s="1"/>
  <c r="HF119" i="1"/>
  <c r="HH119" i="1" s="1"/>
  <c r="HB119" i="1"/>
  <c r="HD119" i="1" s="1"/>
  <c r="GX119" i="1"/>
  <c r="GT119" i="1"/>
  <c r="GP119" i="1"/>
  <c r="GR119" i="1" s="1"/>
  <c r="GL119" i="1"/>
  <c r="GN119" i="1" s="1"/>
  <c r="GH119" i="1"/>
  <c r="GD119" i="1"/>
  <c r="FZ119" i="1"/>
  <c r="GB119" i="1" s="1"/>
  <c r="FV119" i="1"/>
  <c r="FX119" i="1" s="1"/>
  <c r="FR119" i="1"/>
  <c r="FN119" i="1"/>
  <c r="FP119" i="1" s="1"/>
  <c r="FL119" i="1"/>
  <c r="FI119" i="1"/>
  <c r="FH119" i="1"/>
  <c r="FG119" i="1"/>
  <c r="FE119" i="1"/>
  <c r="FD119" i="1"/>
  <c r="FC119" i="1"/>
  <c r="FA119" i="1"/>
  <c r="EZ119" i="1"/>
  <c r="EY119" i="1"/>
  <c r="EW119" i="1"/>
  <c r="EM119" i="1"/>
  <c r="EN119" i="1" s="1"/>
  <c r="DZ119" i="1"/>
  <c r="EE119" i="1" s="1"/>
  <c r="DS119" i="1"/>
  <c r="DX119" i="1" s="1"/>
  <c r="DK119" i="1"/>
  <c r="DL119" i="1" s="1"/>
  <c r="DD119" i="1"/>
  <c r="CX119" i="1"/>
  <c r="DC119" i="1" s="1"/>
  <c r="CT119" i="1"/>
  <c r="CQ119" i="1"/>
  <c r="CV119" i="1" s="1"/>
  <c r="CJ119" i="1"/>
  <c r="CO119" i="1" s="1"/>
  <c r="CI119" i="1"/>
  <c r="CC119" i="1"/>
  <c r="CH119" i="1" s="1"/>
  <c r="BV119" i="1"/>
  <c r="CA119" i="1" s="1"/>
  <c r="BU119" i="1"/>
  <c r="BO119" i="1"/>
  <c r="BT119" i="1" s="1"/>
  <c r="BA119" i="1"/>
  <c r="BE119" i="1" s="1"/>
  <c r="AZ119" i="1"/>
  <c r="AT119" i="1"/>
  <c r="AY119" i="1" s="1"/>
  <c r="AL119" i="1"/>
  <c r="AM119" i="1" s="1"/>
  <c r="AJ119" i="1"/>
  <c r="D119" i="1"/>
  <c r="D123" i="1" s="1"/>
  <c r="AG118" i="1"/>
  <c r="AF118" i="1"/>
  <c r="AE118" i="1"/>
  <c r="AD118" i="1"/>
  <c r="AC118" i="1"/>
  <c r="AB118" i="1"/>
  <c r="AA118" i="1"/>
  <c r="Z118" i="1"/>
  <c r="Y118" i="1"/>
  <c r="V118" i="1"/>
  <c r="U118" i="1"/>
  <c r="S118" i="1"/>
  <c r="N118" i="1"/>
  <c r="M118" i="1"/>
  <c r="L118" i="1"/>
  <c r="K118" i="1"/>
  <c r="DK117" i="1"/>
  <c r="DD117" i="1"/>
  <c r="D117" i="1"/>
  <c r="DK116" i="1"/>
  <c r="DD116" i="1"/>
  <c r="I116" i="1"/>
  <c r="J116" i="1" s="1"/>
  <c r="D116" i="1"/>
  <c r="DK115" i="1"/>
  <c r="DD115" i="1"/>
  <c r="D115" i="1"/>
  <c r="JT114" i="1"/>
  <c r="JU114" i="1" s="1"/>
  <c r="JP114" i="1"/>
  <c r="JL114" i="1"/>
  <c r="JH114" i="1"/>
  <c r="JI114" i="1" s="1"/>
  <c r="JA114" i="1"/>
  <c r="IX114" i="1"/>
  <c r="IZ114" i="1" s="1"/>
  <c r="IP114" i="1"/>
  <c r="IL114" i="1"/>
  <c r="IM114" i="1" s="1"/>
  <c r="IH114" i="1"/>
  <c r="ID114" i="1"/>
  <c r="HZ114" i="1"/>
  <c r="IB114" i="1" s="1"/>
  <c r="HV114" i="1"/>
  <c r="HX114" i="1" s="1"/>
  <c r="HR114" i="1"/>
  <c r="HT114" i="1" s="1"/>
  <c r="HN114" i="1"/>
  <c r="HJ114" i="1"/>
  <c r="HL114" i="1" s="1"/>
  <c r="HF114" i="1"/>
  <c r="HH114" i="1" s="1"/>
  <c r="HB114" i="1"/>
  <c r="HD114" i="1" s="1"/>
  <c r="GX114" i="1"/>
  <c r="GT114" i="1"/>
  <c r="GP114" i="1"/>
  <c r="GR114" i="1" s="1"/>
  <c r="GL114" i="1"/>
  <c r="GN114" i="1" s="1"/>
  <c r="GH114" i="1"/>
  <c r="GD114" i="1"/>
  <c r="FZ114" i="1"/>
  <c r="GB114" i="1" s="1"/>
  <c r="FV114" i="1"/>
  <c r="FX114" i="1" s="1"/>
  <c r="FR114" i="1"/>
  <c r="FN114" i="1"/>
  <c r="FP114" i="1" s="1"/>
  <c r="FL114" i="1"/>
  <c r="FI114" i="1"/>
  <c r="FH114" i="1"/>
  <c r="FG114" i="1"/>
  <c r="FE114" i="1"/>
  <c r="FD114" i="1"/>
  <c r="FC114" i="1"/>
  <c r="FA114" i="1"/>
  <c r="EZ114" i="1"/>
  <c r="EY114" i="1"/>
  <c r="EW114" i="1"/>
  <c r="EM114" i="1"/>
  <c r="EN114" i="1" s="1"/>
  <c r="DZ114" i="1"/>
  <c r="EE114" i="1" s="1"/>
  <c r="DS114" i="1"/>
  <c r="DX114" i="1" s="1"/>
  <c r="DK114" i="1"/>
  <c r="DL114" i="1" s="1"/>
  <c r="DD114" i="1"/>
  <c r="CX114" i="1"/>
  <c r="DC114" i="1" s="1"/>
  <c r="CT114" i="1"/>
  <c r="CQ114" i="1"/>
  <c r="CV114" i="1" s="1"/>
  <c r="CJ114" i="1"/>
  <c r="CO114" i="1" s="1"/>
  <c r="CI114" i="1"/>
  <c r="CC114" i="1"/>
  <c r="CH114" i="1" s="1"/>
  <c r="BV114" i="1"/>
  <c r="CA114" i="1" s="1"/>
  <c r="BU114" i="1"/>
  <c r="BO114" i="1"/>
  <c r="BT114" i="1" s="1"/>
  <c r="BA114" i="1"/>
  <c r="BE114" i="1" s="1"/>
  <c r="AZ114" i="1"/>
  <c r="AT114" i="1"/>
  <c r="AY114" i="1" s="1"/>
  <c r="AL114" i="1"/>
  <c r="AM114" i="1" s="1"/>
  <c r="AJ114" i="1"/>
  <c r="AH114" i="1"/>
  <c r="AH118" i="1" s="1"/>
  <c r="JS114" i="1" s="1"/>
  <c r="D114" i="1"/>
  <c r="D118" i="1" s="1"/>
  <c r="AG113" i="1"/>
  <c r="AF113" i="1"/>
  <c r="AE113" i="1"/>
  <c r="AD113" i="1"/>
  <c r="AC113" i="1"/>
  <c r="AB113" i="1"/>
  <c r="AA113" i="1"/>
  <c r="Z113" i="1"/>
  <c r="Y113" i="1"/>
  <c r="X113" i="1"/>
  <c r="V113" i="1"/>
  <c r="N113" i="1"/>
  <c r="M113" i="1"/>
  <c r="L113" i="1"/>
  <c r="K113" i="1"/>
  <c r="D112" i="1"/>
  <c r="DD111" i="1"/>
  <c r="R111" i="1"/>
  <c r="Q111" i="1"/>
  <c r="O111" i="1"/>
  <c r="D111" i="1"/>
  <c r="DD110" i="1"/>
  <c r="R110" i="1"/>
  <c r="Q110" i="1"/>
  <c r="P110" i="1"/>
  <c r="I110" i="1"/>
  <c r="J110" i="1" s="1"/>
  <c r="D110" i="1"/>
  <c r="DD109" i="1"/>
  <c r="D109" i="1"/>
  <c r="DD108" i="1"/>
  <c r="D108" i="1"/>
  <c r="JT107" i="1"/>
  <c r="JU107" i="1" s="1"/>
  <c r="JO107" i="1"/>
  <c r="JP107" i="1" s="1"/>
  <c r="JL107" i="1"/>
  <c r="JH107" i="1"/>
  <c r="IX107" i="1"/>
  <c r="IP107" i="1"/>
  <c r="IL107" i="1"/>
  <c r="IH107" i="1"/>
  <c r="ID107" i="1"/>
  <c r="HZ107" i="1"/>
  <c r="HV107" i="1"/>
  <c r="HR107" i="1"/>
  <c r="HN107" i="1"/>
  <c r="HJ107" i="1"/>
  <c r="HF107" i="1"/>
  <c r="HB107" i="1"/>
  <c r="HD107" i="1" s="1"/>
  <c r="GX107" i="1"/>
  <c r="GT107" i="1"/>
  <c r="GP107" i="1"/>
  <c r="GL107" i="1"/>
  <c r="GH107" i="1"/>
  <c r="GD107" i="1"/>
  <c r="FZ107" i="1"/>
  <c r="FV107" i="1"/>
  <c r="FX107" i="1" s="1"/>
  <c r="FR107" i="1"/>
  <c r="FT107" i="1" s="1"/>
  <c r="FN107" i="1"/>
  <c r="FP107" i="1" s="1"/>
  <c r="FF107" i="1"/>
  <c r="FH107" i="1" s="1"/>
  <c r="FA107" i="1"/>
  <c r="FB107" i="1" s="1"/>
  <c r="EW107" i="1"/>
  <c r="EX107" i="1" s="1"/>
  <c r="EM107" i="1"/>
  <c r="EN107" i="1" s="1"/>
  <c r="DZ107" i="1"/>
  <c r="EE107" i="1" s="1"/>
  <c r="DS107" i="1"/>
  <c r="DX107" i="1" s="1"/>
  <c r="DL107" i="1"/>
  <c r="DQ107" i="1" s="1"/>
  <c r="DD107" i="1"/>
  <c r="CX107" i="1"/>
  <c r="DC107" i="1" s="1"/>
  <c r="CQ107" i="1"/>
  <c r="CV107" i="1" s="1"/>
  <c r="CJ107" i="1"/>
  <c r="CO107" i="1" s="1"/>
  <c r="CI107" i="1"/>
  <c r="CC107" i="1"/>
  <c r="CH107" i="1" s="1"/>
  <c r="BV107" i="1"/>
  <c r="CA107" i="1" s="1"/>
  <c r="BU107" i="1"/>
  <c r="BO107" i="1"/>
  <c r="BT107" i="1" s="1"/>
  <c r="BA107" i="1"/>
  <c r="BF107" i="1" s="1"/>
  <c r="AZ107" i="1"/>
  <c r="AT107" i="1"/>
  <c r="AY107" i="1" s="1"/>
  <c r="AM107" i="1"/>
  <c r="AR107" i="1" s="1"/>
  <c r="AL107" i="1"/>
  <c r="AJ107" i="1"/>
  <c r="AH107" i="1"/>
  <c r="AH113" i="1" s="1"/>
  <c r="D107" i="1"/>
  <c r="D113" i="1" s="1"/>
  <c r="AG103" i="1"/>
  <c r="AF103" i="1"/>
  <c r="AE103" i="1"/>
  <c r="AD103" i="1"/>
  <c r="AC103" i="1"/>
  <c r="AB103" i="1"/>
  <c r="AA103" i="1"/>
  <c r="Z103" i="1"/>
  <c r="V103" i="1"/>
  <c r="U103" i="1"/>
  <c r="T103" i="1"/>
  <c r="S103" i="1"/>
  <c r="N103" i="1"/>
  <c r="M103" i="1"/>
  <c r="L103" i="1"/>
  <c r="K103" i="1"/>
  <c r="DD102" i="1"/>
  <c r="D102" i="1"/>
  <c r="DD101" i="1"/>
  <c r="I101" i="1"/>
  <c r="J101" i="1" s="1"/>
  <c r="D101" i="1"/>
  <c r="DD100" i="1"/>
  <c r="D100" i="1"/>
  <c r="DD99" i="1"/>
  <c r="D99" i="1"/>
  <c r="JT98" i="1"/>
  <c r="JU98" i="1" s="1"/>
  <c r="JO98" i="1"/>
  <c r="JP98" i="1" s="1"/>
  <c r="JK98" i="1"/>
  <c r="JL98" i="1" s="1"/>
  <c r="JG98" i="1"/>
  <c r="JH98" i="1" s="1"/>
  <c r="IX98" i="1"/>
  <c r="IO98" i="1"/>
  <c r="IP98" i="1" s="1"/>
  <c r="IL98" i="1"/>
  <c r="IH98" i="1"/>
  <c r="ID98" i="1"/>
  <c r="HZ98" i="1"/>
  <c r="HV98" i="1"/>
  <c r="HR98" i="1"/>
  <c r="HN98" i="1"/>
  <c r="HJ98" i="1"/>
  <c r="HF98" i="1"/>
  <c r="HB98" i="1"/>
  <c r="HD98" i="1" s="1"/>
  <c r="GX98" i="1"/>
  <c r="GT98" i="1"/>
  <c r="GP98" i="1"/>
  <c r="GL98" i="1"/>
  <c r="GH98" i="1"/>
  <c r="GD98" i="1"/>
  <c r="FZ98" i="1"/>
  <c r="FV98" i="1"/>
  <c r="FX98" i="1" s="1"/>
  <c r="FQ98" i="1"/>
  <c r="FR98" i="1" s="1"/>
  <c r="FN98" i="1"/>
  <c r="FP98" i="1" s="1"/>
  <c r="FJ98" i="1"/>
  <c r="FL98" i="1" s="1"/>
  <c r="FF98" i="1"/>
  <c r="FH98" i="1" s="1"/>
  <c r="FA98" i="1"/>
  <c r="FB98" i="1" s="1"/>
  <c r="EW98" i="1"/>
  <c r="EX98" i="1" s="1"/>
  <c r="EM98" i="1"/>
  <c r="EN98" i="1" s="1"/>
  <c r="EF98" i="1"/>
  <c r="DZ98" i="1"/>
  <c r="EE98" i="1" s="1"/>
  <c r="DS98" i="1"/>
  <c r="DX98" i="1" s="1"/>
  <c r="DL98" i="1"/>
  <c r="DQ98" i="1" s="1"/>
  <c r="DD98" i="1"/>
  <c r="CX98" i="1"/>
  <c r="DC98" i="1" s="1"/>
  <c r="CQ98" i="1"/>
  <c r="CV98" i="1" s="1"/>
  <c r="CI98" i="1"/>
  <c r="CJ98" i="1" s="1"/>
  <c r="CC98" i="1"/>
  <c r="CH98" i="1" s="1"/>
  <c r="BV98" i="1"/>
  <c r="CA98" i="1" s="1"/>
  <c r="BO98" i="1"/>
  <c r="BT98" i="1" s="1"/>
  <c r="BA98" i="1"/>
  <c r="BF98" i="1" s="1"/>
  <c r="AT98" i="1"/>
  <c r="AY98" i="1" s="1"/>
  <c r="AL98" i="1"/>
  <c r="AM98" i="1" s="1"/>
  <c r="AJ98" i="1"/>
  <c r="AH98" i="1"/>
  <c r="AH103" i="1" s="1"/>
  <c r="D98" i="1"/>
  <c r="D103" i="1" s="1"/>
  <c r="AE97" i="1"/>
  <c r="AD97" i="1"/>
  <c r="AC97" i="1"/>
  <c r="AB97" i="1"/>
  <c r="Z97" i="1"/>
  <c r="Y97" i="1"/>
  <c r="V97" i="1"/>
  <c r="S97" i="1"/>
  <c r="N97" i="1"/>
  <c r="M97" i="1"/>
  <c r="L97" i="1"/>
  <c r="K97" i="1"/>
  <c r="D96" i="1"/>
  <c r="DD95" i="1"/>
  <c r="R95" i="1"/>
  <c r="D95" i="1"/>
  <c r="AH95" i="1" s="1"/>
  <c r="DD94" i="1"/>
  <c r="D94" i="1"/>
  <c r="DD93" i="1"/>
  <c r="I93" i="1"/>
  <c r="I94" i="1" s="1"/>
  <c r="D93" i="1"/>
  <c r="AH93" i="1" s="1"/>
  <c r="DD92" i="1"/>
  <c r="D92" i="1"/>
  <c r="D97" i="1" s="1"/>
  <c r="JT91" i="1"/>
  <c r="JU91" i="1" s="1"/>
  <c r="JO91" i="1"/>
  <c r="JP91" i="1" s="1"/>
  <c r="JL91" i="1"/>
  <c r="JH91" i="1"/>
  <c r="IX91" i="1"/>
  <c r="IP91" i="1"/>
  <c r="IL91" i="1"/>
  <c r="IH91" i="1"/>
  <c r="ID91" i="1"/>
  <c r="HZ91" i="1"/>
  <c r="HV91" i="1"/>
  <c r="HR91" i="1"/>
  <c r="HN91" i="1"/>
  <c r="HJ91" i="1"/>
  <c r="HF91" i="1"/>
  <c r="HB91" i="1"/>
  <c r="HD91" i="1" s="1"/>
  <c r="GX91" i="1"/>
  <c r="GT91" i="1"/>
  <c r="GP91" i="1"/>
  <c r="GL91" i="1"/>
  <c r="GH91" i="1"/>
  <c r="GD91" i="1"/>
  <c r="FZ91" i="1"/>
  <c r="FV91" i="1"/>
  <c r="FX91" i="1" s="1"/>
  <c r="FR91" i="1"/>
  <c r="FT91" i="1" s="1"/>
  <c r="FN91" i="1"/>
  <c r="FP91" i="1" s="1"/>
  <c r="FF91" i="1"/>
  <c r="FH91" i="1" s="1"/>
  <c r="FA91" i="1"/>
  <c r="FB91" i="1" s="1"/>
  <c r="EW91" i="1"/>
  <c r="EX91" i="1" s="1"/>
  <c r="EM91" i="1"/>
  <c r="EN91" i="1" s="1"/>
  <c r="EF91" i="1"/>
  <c r="DZ91" i="1"/>
  <c r="EE91" i="1" s="1"/>
  <c r="DS91" i="1"/>
  <c r="DX91" i="1" s="1"/>
  <c r="DL91" i="1"/>
  <c r="DQ91" i="1" s="1"/>
  <c r="DD91" i="1"/>
  <c r="DE91" i="1" s="1"/>
  <c r="CW91" i="1"/>
  <c r="CQ91" i="1"/>
  <c r="CV91" i="1" s="1"/>
  <c r="CJ91" i="1"/>
  <c r="CO91" i="1" s="1"/>
  <c r="CI91" i="1"/>
  <c r="CC91" i="1"/>
  <c r="CH91" i="1" s="1"/>
  <c r="BV91" i="1"/>
  <c r="CA91" i="1" s="1"/>
  <c r="BU91" i="1"/>
  <c r="BO91" i="1"/>
  <c r="BT91" i="1" s="1"/>
  <c r="BA91" i="1"/>
  <c r="BF91" i="1" s="1"/>
  <c r="AZ91" i="1"/>
  <c r="AT91" i="1"/>
  <c r="AY91" i="1" s="1"/>
  <c r="AM91" i="1"/>
  <c r="AR91" i="1" s="1"/>
  <c r="AL91" i="1"/>
  <c r="AJ91" i="1"/>
  <c r="J91" i="1"/>
  <c r="D91" i="1"/>
  <c r="F97" i="1" s="1"/>
  <c r="AG90" i="1"/>
  <c r="AF90" i="1"/>
  <c r="AE90" i="1"/>
  <c r="AD90" i="1"/>
  <c r="AC90" i="1"/>
  <c r="AB90" i="1"/>
  <c r="AA90" i="1"/>
  <c r="Z90" i="1"/>
  <c r="Y90" i="1"/>
  <c r="V90" i="1"/>
  <c r="U90" i="1"/>
  <c r="T90" i="1"/>
  <c r="S90" i="1"/>
  <c r="N90" i="1"/>
  <c r="M90" i="1"/>
  <c r="L90" i="1"/>
  <c r="K90" i="1"/>
  <c r="DK89" i="1"/>
  <c r="DD89" i="1"/>
  <c r="D89" i="1"/>
  <c r="DK88" i="1"/>
  <c r="DD88" i="1"/>
  <c r="I88" i="1"/>
  <c r="J88" i="1" s="1"/>
  <c r="D88" i="1"/>
  <c r="DK87" i="1"/>
  <c r="DD87" i="1"/>
  <c r="D87" i="1"/>
  <c r="JT86" i="1"/>
  <c r="JU86" i="1" s="1"/>
  <c r="JP86" i="1"/>
  <c r="JL86" i="1"/>
  <c r="JH86" i="1"/>
  <c r="JI86" i="1" s="1"/>
  <c r="JA86" i="1"/>
  <c r="IX86" i="1"/>
  <c r="IZ86" i="1" s="1"/>
  <c r="IP86" i="1"/>
  <c r="IL86" i="1"/>
  <c r="IM86" i="1" s="1"/>
  <c r="IH86" i="1"/>
  <c r="ID86" i="1"/>
  <c r="HZ86" i="1"/>
  <c r="IB86" i="1" s="1"/>
  <c r="HV86" i="1"/>
  <c r="HX86" i="1" s="1"/>
  <c r="HR86" i="1"/>
  <c r="HT86" i="1" s="1"/>
  <c r="HN86" i="1"/>
  <c r="HJ86" i="1"/>
  <c r="HL86" i="1" s="1"/>
  <c r="HF86" i="1"/>
  <c r="HH86" i="1" s="1"/>
  <c r="HB86" i="1"/>
  <c r="HD86" i="1" s="1"/>
  <c r="GX86" i="1"/>
  <c r="GT86" i="1"/>
  <c r="GP86" i="1"/>
  <c r="GR86" i="1" s="1"/>
  <c r="GL86" i="1"/>
  <c r="GN86" i="1" s="1"/>
  <c r="GH86" i="1"/>
  <c r="GD86" i="1"/>
  <c r="FZ86" i="1"/>
  <c r="GB86" i="1" s="1"/>
  <c r="FV86" i="1"/>
  <c r="FX86" i="1" s="1"/>
  <c r="FR86" i="1"/>
  <c r="FN86" i="1"/>
  <c r="FP86" i="1" s="1"/>
  <c r="FL86" i="1"/>
  <c r="FI86" i="1"/>
  <c r="FH86" i="1"/>
  <c r="FG86" i="1"/>
  <c r="FE86" i="1"/>
  <c r="FD86" i="1"/>
  <c r="FC86" i="1"/>
  <c r="FA86" i="1"/>
  <c r="EZ86" i="1"/>
  <c r="EY86" i="1"/>
  <c r="EW86" i="1"/>
  <c r="EM86" i="1"/>
  <c r="EN86" i="1" s="1"/>
  <c r="DZ86" i="1"/>
  <c r="EE86" i="1" s="1"/>
  <c r="DS86" i="1"/>
  <c r="DX86" i="1" s="1"/>
  <c r="DK86" i="1"/>
  <c r="DL86" i="1" s="1"/>
  <c r="DD86" i="1"/>
  <c r="CX86" i="1"/>
  <c r="DC86" i="1" s="1"/>
  <c r="CT86" i="1"/>
  <c r="CQ86" i="1"/>
  <c r="CV86" i="1" s="1"/>
  <c r="CJ86" i="1"/>
  <c r="CO86" i="1" s="1"/>
  <c r="CI86" i="1"/>
  <c r="CC86" i="1"/>
  <c r="CH86" i="1" s="1"/>
  <c r="BV86" i="1"/>
  <c r="CA86" i="1" s="1"/>
  <c r="BU86" i="1"/>
  <c r="BO86" i="1"/>
  <c r="BT86" i="1" s="1"/>
  <c r="BA86" i="1"/>
  <c r="BE86" i="1" s="1"/>
  <c r="AZ86" i="1"/>
  <c r="AT86" i="1"/>
  <c r="AY86" i="1" s="1"/>
  <c r="AL86" i="1"/>
  <c r="AM86" i="1" s="1"/>
  <c r="AJ86" i="1"/>
  <c r="AH86" i="1"/>
  <c r="AH90" i="1" s="1"/>
  <c r="JS86" i="1" s="1"/>
  <c r="D86" i="1"/>
  <c r="D90" i="1" s="1"/>
  <c r="AH85" i="1"/>
  <c r="AG85" i="1"/>
  <c r="AF85" i="1"/>
  <c r="AE85" i="1"/>
  <c r="AD85" i="1"/>
  <c r="AC85" i="1"/>
  <c r="AB85" i="1"/>
  <c r="AA85" i="1"/>
  <c r="Z85" i="1"/>
  <c r="Y85" i="1"/>
  <c r="X85" i="1"/>
  <c r="N85" i="1"/>
  <c r="M85" i="1"/>
  <c r="L85" i="1"/>
  <c r="K85" i="1"/>
  <c r="DK84" i="1"/>
  <c r="DD84" i="1"/>
  <c r="J84" i="1"/>
  <c r="D84" i="1"/>
  <c r="DK83" i="1"/>
  <c r="DD83" i="1"/>
  <c r="U83" i="1"/>
  <c r="U85" i="1" s="1"/>
  <c r="T83" i="1"/>
  <c r="T85" i="1" s="1"/>
  <c r="D83" i="1"/>
  <c r="DK82" i="1"/>
  <c r="DD82" i="1"/>
  <c r="I82" i="1"/>
  <c r="J82" i="1" s="1"/>
  <c r="D82" i="1"/>
  <c r="JT81" i="1"/>
  <c r="JU81" i="1" s="1"/>
  <c r="JS81" i="1"/>
  <c r="JP81" i="1"/>
  <c r="JL81" i="1"/>
  <c r="JH81" i="1"/>
  <c r="JI81" i="1" s="1"/>
  <c r="JA81" i="1"/>
  <c r="IX81" i="1"/>
  <c r="IZ81" i="1" s="1"/>
  <c r="IP81" i="1"/>
  <c r="IL81" i="1"/>
  <c r="IM81" i="1" s="1"/>
  <c r="IH81" i="1"/>
  <c r="ID81" i="1"/>
  <c r="HZ81" i="1"/>
  <c r="IB81" i="1" s="1"/>
  <c r="HV81" i="1"/>
  <c r="HX81" i="1" s="1"/>
  <c r="HR81" i="1"/>
  <c r="HT81" i="1" s="1"/>
  <c r="HN81" i="1"/>
  <c r="HJ81" i="1"/>
  <c r="HL81" i="1" s="1"/>
  <c r="HF81" i="1"/>
  <c r="HH81" i="1" s="1"/>
  <c r="HB81" i="1"/>
  <c r="HD81" i="1" s="1"/>
  <c r="GX81" i="1"/>
  <c r="GT81" i="1"/>
  <c r="GP81" i="1"/>
  <c r="GR81" i="1" s="1"/>
  <c r="GL81" i="1"/>
  <c r="GN81" i="1" s="1"/>
  <c r="GH81" i="1"/>
  <c r="GD81" i="1"/>
  <c r="FZ81" i="1"/>
  <c r="GB81" i="1" s="1"/>
  <c r="FV81" i="1"/>
  <c r="FX81" i="1" s="1"/>
  <c r="FR81" i="1"/>
  <c r="FN81" i="1"/>
  <c r="FP81" i="1" s="1"/>
  <c r="FL81" i="1"/>
  <c r="FI81" i="1"/>
  <c r="FH81" i="1"/>
  <c r="FG81" i="1"/>
  <c r="FE81" i="1"/>
  <c r="FD81" i="1"/>
  <c r="FC81" i="1"/>
  <c r="FA81" i="1"/>
  <c r="EZ81" i="1"/>
  <c r="EY81" i="1"/>
  <c r="EW81" i="1"/>
  <c r="EM81" i="1"/>
  <c r="EN81" i="1" s="1"/>
  <c r="DZ81" i="1"/>
  <c r="EE81" i="1" s="1"/>
  <c r="DS81" i="1"/>
  <c r="DX81" i="1" s="1"/>
  <c r="DK81" i="1"/>
  <c r="DL81" i="1" s="1"/>
  <c r="DD81" i="1"/>
  <c r="DE81" i="1" s="1"/>
  <c r="CX81" i="1"/>
  <c r="DC81" i="1" s="1"/>
  <c r="CT81" i="1"/>
  <c r="CQ81" i="1"/>
  <c r="CV81" i="1" s="1"/>
  <c r="CI81" i="1"/>
  <c r="CC81" i="1"/>
  <c r="CH81" i="1" s="1"/>
  <c r="BV81" i="1"/>
  <c r="CA81" i="1" s="1"/>
  <c r="BU81" i="1"/>
  <c r="BO81" i="1"/>
  <c r="BT81" i="1" s="1"/>
  <c r="BA81" i="1"/>
  <c r="BE81" i="1" s="1"/>
  <c r="AZ81" i="1"/>
  <c r="AT81" i="1"/>
  <c r="AY81" i="1" s="1"/>
  <c r="AL81" i="1"/>
  <c r="AM81" i="1" s="1"/>
  <c r="AJ81" i="1"/>
  <c r="D81" i="1"/>
  <c r="D85" i="1" s="1"/>
  <c r="AG80" i="1"/>
  <c r="AF80" i="1"/>
  <c r="AE80" i="1"/>
  <c r="AD80" i="1"/>
  <c r="AC80" i="1"/>
  <c r="AB80" i="1"/>
  <c r="AA80" i="1"/>
  <c r="Z80" i="1"/>
  <c r="Y80" i="1"/>
  <c r="X80" i="1"/>
  <c r="V80" i="1"/>
  <c r="S80" i="1"/>
  <c r="N80" i="1"/>
  <c r="M80" i="1"/>
  <c r="L80" i="1"/>
  <c r="K80" i="1"/>
  <c r="F80" i="1"/>
  <c r="D79" i="1"/>
  <c r="DD78" i="1"/>
  <c r="D78" i="1"/>
  <c r="DD77" i="1"/>
  <c r="I77" i="1"/>
  <c r="D77" i="1"/>
  <c r="DD76" i="1"/>
  <c r="D76" i="1"/>
  <c r="DD75" i="1"/>
  <c r="J75" i="1"/>
  <c r="U79" i="1" s="1"/>
  <c r="D75" i="1"/>
  <c r="D80" i="1" s="1"/>
  <c r="JT74" i="1"/>
  <c r="JU74" i="1" s="1"/>
  <c r="JO74" i="1"/>
  <c r="JP74" i="1" s="1"/>
  <c r="JL74" i="1"/>
  <c r="JH74" i="1"/>
  <c r="IX74" i="1"/>
  <c r="IP74" i="1"/>
  <c r="IL74" i="1"/>
  <c r="IH74" i="1"/>
  <c r="ID74" i="1"/>
  <c r="HZ74" i="1"/>
  <c r="HV74" i="1"/>
  <c r="HR74" i="1"/>
  <c r="HN74" i="1"/>
  <c r="HJ74" i="1"/>
  <c r="HF74" i="1"/>
  <c r="HB74" i="1"/>
  <c r="HD74" i="1" s="1"/>
  <c r="GX74" i="1"/>
  <c r="GT74" i="1"/>
  <c r="GP74" i="1"/>
  <c r="GL74" i="1"/>
  <c r="GH74" i="1"/>
  <c r="GD74" i="1"/>
  <c r="FZ74" i="1"/>
  <c r="FV74" i="1"/>
  <c r="FX74" i="1" s="1"/>
  <c r="FR74" i="1"/>
  <c r="FT74" i="1" s="1"/>
  <c r="FN74" i="1"/>
  <c r="FP74" i="1" s="1"/>
  <c r="FI74" i="1"/>
  <c r="FF74" i="1"/>
  <c r="FH74" i="1" s="1"/>
  <c r="FA74" i="1"/>
  <c r="FB74" i="1" s="1"/>
  <c r="EW74" i="1"/>
  <c r="EX74" i="1" s="1"/>
  <c r="EM74" i="1"/>
  <c r="EN74" i="1" s="1"/>
  <c r="DZ74" i="1"/>
  <c r="EE74" i="1" s="1"/>
  <c r="DS74" i="1"/>
  <c r="DX74" i="1" s="1"/>
  <c r="DL74" i="1"/>
  <c r="DQ74" i="1" s="1"/>
  <c r="DD74" i="1"/>
  <c r="DE74" i="1" s="1"/>
  <c r="CX74" i="1"/>
  <c r="DC74" i="1" s="1"/>
  <c r="CQ74" i="1"/>
  <c r="CV74" i="1" s="1"/>
  <c r="CI74" i="1"/>
  <c r="CC74" i="1"/>
  <c r="CH74" i="1" s="1"/>
  <c r="BV74" i="1"/>
  <c r="CA74" i="1" s="1"/>
  <c r="BU74" i="1"/>
  <c r="BO74" i="1"/>
  <c r="BT74" i="1" s="1"/>
  <c r="BA74" i="1"/>
  <c r="BF74" i="1" s="1"/>
  <c r="AZ74" i="1"/>
  <c r="AT74" i="1"/>
  <c r="AY74" i="1" s="1"/>
  <c r="AM74" i="1"/>
  <c r="AR74" i="1" s="1"/>
  <c r="AL74" i="1"/>
  <c r="AJ74" i="1"/>
  <c r="AH73" i="1"/>
  <c r="AG73" i="1"/>
  <c r="AF73" i="1"/>
  <c r="AD73" i="1"/>
  <c r="AC73" i="1"/>
  <c r="AB73" i="1"/>
  <c r="AA73" i="1"/>
  <c r="Z73" i="1"/>
  <c r="V73" i="1"/>
  <c r="S73" i="1"/>
  <c r="N73" i="1"/>
  <c r="M73" i="1"/>
  <c r="L73" i="1"/>
  <c r="K73" i="1"/>
  <c r="DD72" i="1"/>
  <c r="J72" i="1"/>
  <c r="R72" i="1" s="1"/>
  <c r="D72" i="1"/>
  <c r="F73" i="1" s="1"/>
  <c r="DD71" i="1"/>
  <c r="U71" i="1"/>
  <c r="U73" i="1" s="1"/>
  <c r="D71" i="1"/>
  <c r="DD70" i="1"/>
  <c r="I70" i="1"/>
  <c r="J70" i="1" s="1"/>
  <c r="D70" i="1"/>
  <c r="DD69" i="1"/>
  <c r="AJ69" i="1"/>
  <c r="D69" i="1"/>
  <c r="JT68" i="1"/>
  <c r="JU68" i="1" s="1"/>
  <c r="JO68" i="1"/>
  <c r="JP68" i="1" s="1"/>
  <c r="JK68" i="1"/>
  <c r="JL68" i="1" s="1"/>
  <c r="JG68" i="1"/>
  <c r="JH68" i="1" s="1"/>
  <c r="IX68" i="1"/>
  <c r="IO68" i="1"/>
  <c r="IP68" i="1" s="1"/>
  <c r="IH68" i="1"/>
  <c r="IC68" i="1"/>
  <c r="ID68" i="1" s="1"/>
  <c r="HQ68" i="1"/>
  <c r="HR68" i="1" s="1"/>
  <c r="HI68" i="1"/>
  <c r="HJ68" i="1" s="1"/>
  <c r="HF68" i="1"/>
  <c r="HB68" i="1"/>
  <c r="HD68" i="1" s="1"/>
  <c r="GW68" i="1"/>
  <c r="GX68" i="1" s="1"/>
  <c r="GO68" i="1"/>
  <c r="GP68" i="1" s="1"/>
  <c r="GL68" i="1"/>
  <c r="GH68" i="1"/>
  <c r="GD68" i="1"/>
  <c r="FZ68" i="1"/>
  <c r="FV68" i="1"/>
  <c r="FX68" i="1" s="1"/>
  <c r="FQ68" i="1"/>
  <c r="FR68" i="1" s="1"/>
  <c r="FN68" i="1"/>
  <c r="FP68" i="1" s="1"/>
  <c r="FJ68" i="1"/>
  <c r="FL68" i="1" s="1"/>
  <c r="FF68" i="1"/>
  <c r="FH68" i="1" s="1"/>
  <c r="FA68" i="1"/>
  <c r="FB68" i="1" s="1"/>
  <c r="EW68" i="1"/>
  <c r="EX68" i="1" s="1"/>
  <c r="EM68" i="1"/>
  <c r="EN68" i="1" s="1"/>
  <c r="EF68" i="1"/>
  <c r="DZ68" i="1"/>
  <c r="EE68" i="1" s="1"/>
  <c r="DS68" i="1"/>
  <c r="DX68" i="1" s="1"/>
  <c r="DL68" i="1"/>
  <c r="DQ68" i="1" s="1"/>
  <c r="DD68" i="1"/>
  <c r="CX68" i="1"/>
  <c r="DC68" i="1" s="1"/>
  <c r="CQ68" i="1"/>
  <c r="CV68" i="1" s="1"/>
  <c r="CI68" i="1"/>
  <c r="CJ68" i="1" s="1"/>
  <c r="CC68" i="1"/>
  <c r="CH68" i="1" s="1"/>
  <c r="BU68" i="1"/>
  <c r="BV68" i="1" s="1"/>
  <c r="BO68" i="1"/>
  <c r="BT68" i="1" s="1"/>
  <c r="BA68" i="1"/>
  <c r="BF68" i="1" s="1"/>
  <c r="AT68" i="1"/>
  <c r="AY68" i="1" s="1"/>
  <c r="AL68" i="1"/>
  <c r="AM68" i="1" s="1"/>
  <c r="D68" i="1"/>
  <c r="D73" i="1" s="1"/>
  <c r="AG67" i="1"/>
  <c r="AF67" i="1"/>
  <c r="AE67" i="1"/>
  <c r="AD67" i="1"/>
  <c r="AC67" i="1"/>
  <c r="AB67" i="1"/>
  <c r="AA67" i="1"/>
  <c r="Z67" i="1"/>
  <c r="Y67" i="1"/>
  <c r="X67" i="1"/>
  <c r="V67" i="1"/>
  <c r="S67" i="1"/>
  <c r="N67" i="1"/>
  <c r="M67" i="1"/>
  <c r="L67" i="1"/>
  <c r="K67" i="1"/>
  <c r="R66" i="1"/>
  <c r="D66" i="1"/>
  <c r="F67" i="1" s="1"/>
  <c r="DD65" i="1"/>
  <c r="D65" i="1"/>
  <c r="DD64" i="1"/>
  <c r="I64" i="1"/>
  <c r="D64" i="1"/>
  <c r="DD63" i="1"/>
  <c r="D63" i="1"/>
  <c r="DD62" i="1"/>
  <c r="J62" i="1"/>
  <c r="R74" i="1" s="1"/>
  <c r="D62" i="1"/>
  <c r="JT61" i="1"/>
  <c r="JU61" i="1" s="1"/>
  <c r="JO61" i="1"/>
  <c r="JP61" i="1" s="1"/>
  <c r="JL61" i="1"/>
  <c r="JH61" i="1"/>
  <c r="IX61" i="1"/>
  <c r="IP61" i="1"/>
  <c r="IL61" i="1"/>
  <c r="IH61" i="1"/>
  <c r="ID61" i="1"/>
  <c r="HZ61" i="1"/>
  <c r="HV61" i="1"/>
  <c r="HR61" i="1"/>
  <c r="HN61" i="1"/>
  <c r="HJ61" i="1"/>
  <c r="HF61" i="1"/>
  <c r="HB61" i="1"/>
  <c r="HD61" i="1" s="1"/>
  <c r="GX61" i="1"/>
  <c r="GT61" i="1"/>
  <c r="GP61" i="1"/>
  <c r="GL61" i="1"/>
  <c r="GH61" i="1"/>
  <c r="GD61" i="1"/>
  <c r="FZ61" i="1"/>
  <c r="FV61" i="1"/>
  <c r="FX61" i="1" s="1"/>
  <c r="FR61" i="1"/>
  <c r="FT61" i="1" s="1"/>
  <c r="FN61" i="1"/>
  <c r="FP61" i="1" s="1"/>
  <c r="FF61" i="1"/>
  <c r="FH61" i="1" s="1"/>
  <c r="FA61" i="1"/>
  <c r="FB61" i="1" s="1"/>
  <c r="EW61" i="1"/>
  <c r="EX61" i="1" s="1"/>
  <c r="EM61" i="1"/>
  <c r="EN61" i="1" s="1"/>
  <c r="DZ61" i="1"/>
  <c r="EE61" i="1" s="1"/>
  <c r="DS61" i="1"/>
  <c r="DX61" i="1" s="1"/>
  <c r="DL61" i="1"/>
  <c r="DQ61" i="1" s="1"/>
  <c r="DD61" i="1"/>
  <c r="DE61" i="1" s="1"/>
  <c r="CX61" i="1"/>
  <c r="DC61" i="1" s="1"/>
  <c r="CQ61" i="1"/>
  <c r="CV61" i="1" s="1"/>
  <c r="CI61" i="1"/>
  <c r="CC61" i="1"/>
  <c r="CH61" i="1" s="1"/>
  <c r="BV61" i="1"/>
  <c r="CA61" i="1" s="1"/>
  <c r="BU61" i="1"/>
  <c r="BO61" i="1"/>
  <c r="BT61" i="1" s="1"/>
  <c r="BA61" i="1"/>
  <c r="BF61" i="1" s="1"/>
  <c r="AZ61" i="1"/>
  <c r="AT61" i="1"/>
  <c r="AY61" i="1" s="1"/>
  <c r="AM61" i="1"/>
  <c r="AR61" i="1" s="1"/>
  <c r="AL61" i="1"/>
  <c r="AJ61" i="1"/>
  <c r="R61" i="1"/>
  <c r="Q61" i="1"/>
  <c r="P61" i="1"/>
  <c r="O61" i="1"/>
  <c r="J61" i="1"/>
  <c r="AH61" i="1" s="1"/>
  <c r="AH67" i="1" s="1"/>
  <c r="D61" i="1"/>
  <c r="D67" i="1" s="1"/>
  <c r="AH60" i="1"/>
  <c r="AG60" i="1"/>
  <c r="AF60" i="1"/>
  <c r="AE60" i="1"/>
  <c r="AD60" i="1"/>
  <c r="AC60" i="1"/>
  <c r="AB60" i="1"/>
  <c r="AA60" i="1"/>
  <c r="Z60" i="1"/>
  <c r="Y60" i="1"/>
  <c r="X60" i="1"/>
  <c r="N60" i="1"/>
  <c r="M60" i="1"/>
  <c r="L60" i="1"/>
  <c r="K60" i="1"/>
  <c r="DK59" i="1"/>
  <c r="DD59" i="1"/>
  <c r="J59" i="1"/>
  <c r="D59" i="1"/>
  <c r="DK58" i="1"/>
  <c r="DD58" i="1"/>
  <c r="U58" i="1"/>
  <c r="U60" i="1" s="1"/>
  <c r="T58" i="1"/>
  <c r="T60" i="1" s="1"/>
  <c r="D58" i="1"/>
  <c r="DK57" i="1"/>
  <c r="DD57" i="1"/>
  <c r="I57" i="1"/>
  <c r="J57" i="1" s="1"/>
  <c r="D57" i="1"/>
  <c r="JT56" i="1"/>
  <c r="JU56" i="1" s="1"/>
  <c r="JS56" i="1"/>
  <c r="JP56" i="1"/>
  <c r="JL56" i="1"/>
  <c r="JH56" i="1"/>
  <c r="JI56" i="1" s="1"/>
  <c r="JA56" i="1"/>
  <c r="IX56" i="1"/>
  <c r="IZ56" i="1" s="1"/>
  <c r="IP56" i="1"/>
  <c r="IL56" i="1"/>
  <c r="IM56" i="1" s="1"/>
  <c r="IH56" i="1"/>
  <c r="ID56" i="1"/>
  <c r="HZ56" i="1"/>
  <c r="IB56" i="1" s="1"/>
  <c r="HV56" i="1"/>
  <c r="HX56" i="1" s="1"/>
  <c r="HR56" i="1"/>
  <c r="HT56" i="1" s="1"/>
  <c r="HN56" i="1"/>
  <c r="HJ56" i="1"/>
  <c r="HL56" i="1" s="1"/>
  <c r="HF56" i="1"/>
  <c r="HH56" i="1" s="1"/>
  <c r="HB56" i="1"/>
  <c r="HD56" i="1" s="1"/>
  <c r="GX56" i="1"/>
  <c r="GT56" i="1"/>
  <c r="GP56" i="1"/>
  <c r="GR56" i="1" s="1"/>
  <c r="GL56" i="1"/>
  <c r="GN56" i="1" s="1"/>
  <c r="GH56" i="1"/>
  <c r="GD56" i="1"/>
  <c r="FZ56" i="1"/>
  <c r="GB56" i="1" s="1"/>
  <c r="FV56" i="1"/>
  <c r="FX56" i="1" s="1"/>
  <c r="FR56" i="1"/>
  <c r="FN56" i="1"/>
  <c r="FP56" i="1" s="1"/>
  <c r="FL56" i="1"/>
  <c r="FI56" i="1"/>
  <c r="FH56" i="1"/>
  <c r="FG56" i="1"/>
  <c r="FE56" i="1"/>
  <c r="FD56" i="1"/>
  <c r="FC56" i="1"/>
  <c r="FA56" i="1"/>
  <c r="EZ56" i="1"/>
  <c r="EY56" i="1"/>
  <c r="EW56" i="1"/>
  <c r="EM56" i="1"/>
  <c r="EN56" i="1" s="1"/>
  <c r="DZ56" i="1"/>
  <c r="EE56" i="1" s="1"/>
  <c r="DS56" i="1"/>
  <c r="DX56" i="1" s="1"/>
  <c r="DK56" i="1"/>
  <c r="DL56" i="1" s="1"/>
  <c r="DD56" i="1"/>
  <c r="DE56" i="1" s="1"/>
  <c r="CX56" i="1"/>
  <c r="DC56" i="1" s="1"/>
  <c r="CT56" i="1"/>
  <c r="CQ56" i="1"/>
  <c r="CV56" i="1" s="1"/>
  <c r="CI56" i="1"/>
  <c r="CC56" i="1"/>
  <c r="CH56" i="1" s="1"/>
  <c r="BV56" i="1"/>
  <c r="CA56" i="1" s="1"/>
  <c r="BU56" i="1"/>
  <c r="BO56" i="1"/>
  <c r="BT56" i="1" s="1"/>
  <c r="BA56" i="1"/>
  <c r="BE56" i="1" s="1"/>
  <c r="AZ56" i="1"/>
  <c r="AT56" i="1"/>
  <c r="AY56" i="1" s="1"/>
  <c r="AL56" i="1"/>
  <c r="AM56" i="1" s="1"/>
  <c r="AJ56" i="1"/>
  <c r="D56" i="1"/>
  <c r="D60" i="1" s="1"/>
  <c r="AE52" i="1"/>
  <c r="AD52" i="1"/>
  <c r="AC52" i="1"/>
  <c r="AB52" i="1"/>
  <c r="Z52" i="1"/>
  <c r="Y52" i="1"/>
  <c r="V52" i="1"/>
  <c r="S52" i="1"/>
  <c r="N52" i="1"/>
  <c r="M52" i="1"/>
  <c r="K52" i="1"/>
  <c r="D51" i="1"/>
  <c r="DD50" i="1"/>
  <c r="R50" i="1"/>
  <c r="D50" i="1"/>
  <c r="AH50" i="1" s="1"/>
  <c r="DD49" i="1"/>
  <c r="D49" i="1"/>
  <c r="DD48" i="1"/>
  <c r="I48" i="1"/>
  <c r="I49" i="1" s="1"/>
  <c r="D48" i="1"/>
  <c r="AH48" i="1" s="1"/>
  <c r="DD47" i="1"/>
  <c r="L47" i="1"/>
  <c r="L52" i="1" s="1"/>
  <c r="D47" i="1"/>
  <c r="D52" i="1" s="1"/>
  <c r="JT46" i="1"/>
  <c r="JU46" i="1" s="1"/>
  <c r="JO46" i="1"/>
  <c r="JP46" i="1" s="1"/>
  <c r="JL46" i="1"/>
  <c r="JH46" i="1"/>
  <c r="IX46" i="1"/>
  <c r="IP46" i="1"/>
  <c r="IL46" i="1"/>
  <c r="IH46" i="1"/>
  <c r="ID46" i="1"/>
  <c r="HZ46" i="1"/>
  <c r="HV46" i="1"/>
  <c r="HR46" i="1"/>
  <c r="HN46" i="1"/>
  <c r="HJ46" i="1"/>
  <c r="HF46" i="1"/>
  <c r="HB46" i="1"/>
  <c r="HD46" i="1" s="1"/>
  <c r="GX46" i="1"/>
  <c r="GT46" i="1"/>
  <c r="GP46" i="1"/>
  <c r="GL46" i="1"/>
  <c r="GH46" i="1"/>
  <c r="GD46" i="1"/>
  <c r="FZ46" i="1"/>
  <c r="FV46" i="1"/>
  <c r="FX46" i="1" s="1"/>
  <c r="FR46" i="1"/>
  <c r="FT46" i="1" s="1"/>
  <c r="FN46" i="1"/>
  <c r="FP46" i="1" s="1"/>
  <c r="FF46" i="1"/>
  <c r="FH46" i="1" s="1"/>
  <c r="FA46" i="1"/>
  <c r="FB46" i="1" s="1"/>
  <c r="EW46" i="1"/>
  <c r="EX46" i="1" s="1"/>
  <c r="EM46" i="1"/>
  <c r="EN46" i="1" s="1"/>
  <c r="EF46" i="1"/>
  <c r="DZ46" i="1"/>
  <c r="EE46" i="1" s="1"/>
  <c r="DS46" i="1"/>
  <c r="DX46" i="1" s="1"/>
  <c r="DL46" i="1"/>
  <c r="DQ46" i="1" s="1"/>
  <c r="DD46" i="1"/>
  <c r="DE46" i="1" s="1"/>
  <c r="CQ46" i="1"/>
  <c r="CV46" i="1" s="1"/>
  <c r="CJ46" i="1"/>
  <c r="CO46" i="1" s="1"/>
  <c r="CI46" i="1"/>
  <c r="CC46" i="1"/>
  <c r="CH46" i="1" s="1"/>
  <c r="BV46" i="1"/>
  <c r="CA46" i="1" s="1"/>
  <c r="BU46" i="1"/>
  <c r="BO46" i="1"/>
  <c r="BT46" i="1" s="1"/>
  <c r="BA46" i="1"/>
  <c r="BF46" i="1" s="1"/>
  <c r="AZ46" i="1"/>
  <c r="AT46" i="1"/>
  <c r="AY46" i="1" s="1"/>
  <c r="AM46" i="1"/>
  <c r="AR46" i="1" s="1"/>
  <c r="AL46" i="1"/>
  <c r="AJ46" i="1"/>
  <c r="J46" i="1"/>
  <c r="D46" i="1"/>
  <c r="F52" i="1" s="1"/>
  <c r="AH45" i="1"/>
  <c r="AG45" i="1"/>
  <c r="AF45" i="1"/>
  <c r="AE45" i="1"/>
  <c r="AD45" i="1"/>
  <c r="AC45" i="1"/>
  <c r="AB45" i="1"/>
  <c r="AA45" i="1"/>
  <c r="Z45" i="1"/>
  <c r="Y45" i="1"/>
  <c r="X45" i="1"/>
  <c r="N45" i="1"/>
  <c r="M45" i="1"/>
  <c r="L45" i="1"/>
  <c r="K45" i="1"/>
  <c r="DK44" i="1"/>
  <c r="DD44" i="1"/>
  <c r="J44" i="1"/>
  <c r="D44" i="1"/>
  <c r="DK43" i="1"/>
  <c r="DD43" i="1"/>
  <c r="U43" i="1"/>
  <c r="U45" i="1" s="1"/>
  <c r="T43" i="1"/>
  <c r="T45" i="1" s="1"/>
  <c r="D43" i="1"/>
  <c r="DK42" i="1"/>
  <c r="DD42" i="1"/>
  <c r="I42" i="1"/>
  <c r="J42" i="1" s="1"/>
  <c r="D42" i="1"/>
  <c r="JT41" i="1"/>
  <c r="JU41" i="1" s="1"/>
  <c r="JS41" i="1"/>
  <c r="JP41" i="1"/>
  <c r="JL41" i="1"/>
  <c r="JH41" i="1"/>
  <c r="JI41" i="1" s="1"/>
  <c r="JA41" i="1"/>
  <c r="IX41" i="1"/>
  <c r="IZ41" i="1" s="1"/>
  <c r="IP41" i="1"/>
  <c r="IL41" i="1"/>
  <c r="IM41" i="1" s="1"/>
  <c r="IH41" i="1"/>
  <c r="ID41" i="1"/>
  <c r="HZ41" i="1"/>
  <c r="IB41" i="1" s="1"/>
  <c r="HV41" i="1"/>
  <c r="HX41" i="1" s="1"/>
  <c r="HR41" i="1"/>
  <c r="HT41" i="1" s="1"/>
  <c r="HN41" i="1"/>
  <c r="HJ41" i="1"/>
  <c r="HL41" i="1" s="1"/>
  <c r="HF41" i="1"/>
  <c r="HH41" i="1" s="1"/>
  <c r="HB41" i="1"/>
  <c r="HD41" i="1" s="1"/>
  <c r="GX41" i="1"/>
  <c r="GT41" i="1"/>
  <c r="GP41" i="1"/>
  <c r="GR41" i="1" s="1"/>
  <c r="GL41" i="1"/>
  <c r="GN41" i="1" s="1"/>
  <c r="GH41" i="1"/>
  <c r="GD41" i="1"/>
  <c r="FZ41" i="1"/>
  <c r="GB41" i="1" s="1"/>
  <c r="FV41" i="1"/>
  <c r="FX41" i="1" s="1"/>
  <c r="FR41" i="1"/>
  <c r="FN41" i="1"/>
  <c r="FP41" i="1" s="1"/>
  <c r="FL41" i="1"/>
  <c r="FI41" i="1"/>
  <c r="FH41" i="1"/>
  <c r="FG41" i="1"/>
  <c r="FE41" i="1"/>
  <c r="FD41" i="1"/>
  <c r="FC41" i="1"/>
  <c r="FA41" i="1"/>
  <c r="EZ41" i="1"/>
  <c r="EY41" i="1"/>
  <c r="EW41" i="1"/>
  <c r="EM41" i="1"/>
  <c r="EN41" i="1" s="1"/>
  <c r="DZ41" i="1"/>
  <c r="EE41" i="1" s="1"/>
  <c r="DS41" i="1"/>
  <c r="DX41" i="1" s="1"/>
  <c r="DK41" i="1"/>
  <c r="DL41" i="1" s="1"/>
  <c r="DD41" i="1"/>
  <c r="DE41" i="1" s="1"/>
  <c r="CX41" i="1"/>
  <c r="DC41" i="1" s="1"/>
  <c r="CT41" i="1"/>
  <c r="CQ41" i="1"/>
  <c r="CV41" i="1" s="1"/>
  <c r="CJ41" i="1"/>
  <c r="CO41" i="1" s="1"/>
  <c r="CI41" i="1"/>
  <c r="CC41" i="1"/>
  <c r="CH41" i="1" s="1"/>
  <c r="BV41" i="1"/>
  <c r="CA41" i="1" s="1"/>
  <c r="BU41" i="1"/>
  <c r="BO41" i="1"/>
  <c r="BT41" i="1" s="1"/>
  <c r="AZ41" i="1"/>
  <c r="AT41" i="1"/>
  <c r="AY41" i="1" s="1"/>
  <c r="AL41" i="1"/>
  <c r="AM41" i="1" s="1"/>
  <c r="AJ41" i="1"/>
  <c r="D41" i="1"/>
  <c r="D45" i="1" s="1"/>
  <c r="AG40" i="1"/>
  <c r="AF40" i="1"/>
  <c r="AE40" i="1"/>
  <c r="AD40" i="1"/>
  <c r="AB40" i="1"/>
  <c r="AA40" i="1"/>
  <c r="Z40" i="1"/>
  <c r="Y40" i="1"/>
  <c r="X40" i="1"/>
  <c r="W40" i="1"/>
  <c r="V40" i="1"/>
  <c r="U40" i="1"/>
  <c r="S40" i="1"/>
  <c r="N40" i="1"/>
  <c r="M40" i="1"/>
  <c r="L40" i="1"/>
  <c r="K40" i="1"/>
  <c r="F40" i="1"/>
  <c r="DK39" i="1"/>
  <c r="DD39" i="1"/>
  <c r="J39" i="1"/>
  <c r="D39" i="1"/>
  <c r="DK38" i="1"/>
  <c r="DD38" i="1"/>
  <c r="AJ38" i="1"/>
  <c r="AJ39" i="1" s="1"/>
  <c r="D38" i="1"/>
  <c r="D40" i="1" s="1"/>
  <c r="DK37" i="1"/>
  <c r="DD37" i="1"/>
  <c r="I37" i="1"/>
  <c r="J37" i="1" s="1"/>
  <c r="JT36" i="1"/>
  <c r="JU36" i="1" s="1"/>
  <c r="JP36" i="1"/>
  <c r="JL36" i="1"/>
  <c r="JH36" i="1"/>
  <c r="JI36" i="1" s="1"/>
  <c r="IW36" i="1"/>
  <c r="IP36" i="1"/>
  <c r="IL36" i="1"/>
  <c r="IM36" i="1" s="1"/>
  <c r="IH36" i="1"/>
  <c r="ID36" i="1"/>
  <c r="HZ36" i="1"/>
  <c r="IB36" i="1" s="1"/>
  <c r="HV36" i="1"/>
  <c r="HX36" i="1" s="1"/>
  <c r="HR36" i="1"/>
  <c r="HT36" i="1" s="1"/>
  <c r="HM36" i="1"/>
  <c r="HJ36" i="1"/>
  <c r="HL36" i="1" s="1"/>
  <c r="HF36" i="1"/>
  <c r="HH36" i="1" s="1"/>
  <c r="HB36" i="1"/>
  <c r="HD36" i="1" s="1"/>
  <c r="GX36" i="1"/>
  <c r="GT36" i="1"/>
  <c r="GP36" i="1"/>
  <c r="GR36" i="1" s="1"/>
  <c r="GL36" i="1"/>
  <c r="GN36" i="1" s="1"/>
  <c r="GH36" i="1"/>
  <c r="GD36" i="1"/>
  <c r="FZ36" i="1"/>
  <c r="GB36" i="1" s="1"/>
  <c r="FV36" i="1"/>
  <c r="FX36" i="1" s="1"/>
  <c r="FR36" i="1"/>
  <c r="FN36" i="1"/>
  <c r="FP36" i="1" s="1"/>
  <c r="FL36" i="1"/>
  <c r="FI36" i="1"/>
  <c r="FH36" i="1"/>
  <c r="FG36" i="1"/>
  <c r="FE36" i="1"/>
  <c r="FD36" i="1"/>
  <c r="FC36" i="1"/>
  <c r="FA36" i="1"/>
  <c r="EZ36" i="1"/>
  <c r="EY36" i="1"/>
  <c r="EW36" i="1"/>
  <c r="EM36" i="1"/>
  <c r="EN36" i="1" s="1"/>
  <c r="DY36" i="1"/>
  <c r="DZ36" i="1" s="1"/>
  <c r="DS36" i="1"/>
  <c r="DX36" i="1" s="1"/>
  <c r="DK36" i="1"/>
  <c r="DL36" i="1" s="1"/>
  <c r="DD36" i="1"/>
  <c r="DE36" i="1" s="1"/>
  <c r="CX36" i="1"/>
  <c r="CT36" i="1"/>
  <c r="CQ36" i="1"/>
  <c r="CV36" i="1" s="1"/>
  <c r="CI36" i="1"/>
  <c r="CC36" i="1"/>
  <c r="CH36" i="1" s="1"/>
  <c r="BV36" i="1"/>
  <c r="CA36" i="1" s="1"/>
  <c r="BU36" i="1"/>
  <c r="BO36" i="1"/>
  <c r="BT36" i="1" s="1"/>
  <c r="BA36" i="1"/>
  <c r="BE36" i="1" s="1"/>
  <c r="AZ36" i="1"/>
  <c r="AT36" i="1"/>
  <c r="AY36" i="1" s="1"/>
  <c r="AL36" i="1"/>
  <c r="AM36" i="1" s="1"/>
  <c r="AJ36" i="1"/>
  <c r="FK36" i="1" s="1"/>
  <c r="R36" i="1"/>
  <c r="Q36" i="1"/>
  <c r="P36" i="1"/>
  <c r="O36" i="1"/>
  <c r="J36" i="1"/>
  <c r="AH36" i="1" s="1"/>
  <c r="AG35" i="1"/>
  <c r="AF35" i="1"/>
  <c r="AE35" i="1"/>
  <c r="AD35" i="1"/>
  <c r="AC35" i="1"/>
  <c r="AB35" i="1"/>
  <c r="AA35" i="1"/>
  <c r="Z35" i="1"/>
  <c r="Y35" i="1"/>
  <c r="V35" i="1"/>
  <c r="U35" i="1"/>
  <c r="T35" i="1"/>
  <c r="S35" i="1"/>
  <c r="N35" i="1"/>
  <c r="M35" i="1"/>
  <c r="L35" i="1"/>
  <c r="K35" i="1"/>
  <c r="DK34" i="1"/>
  <c r="DD34" i="1"/>
  <c r="D34" i="1"/>
  <c r="DK33" i="1"/>
  <c r="DD33" i="1"/>
  <c r="I33" i="1"/>
  <c r="J33" i="1" s="1"/>
  <c r="D33" i="1"/>
  <c r="DK32" i="1"/>
  <c r="DD32" i="1"/>
  <c r="D32" i="1"/>
  <c r="JT31" i="1"/>
  <c r="JU31" i="1" s="1"/>
  <c r="JP31" i="1"/>
  <c r="JL31" i="1"/>
  <c r="JH31" i="1"/>
  <c r="JI31" i="1" s="1"/>
  <c r="JA31" i="1"/>
  <c r="IX31" i="1"/>
  <c r="IZ31" i="1" s="1"/>
  <c r="IP31" i="1"/>
  <c r="IL31" i="1"/>
  <c r="IM31" i="1" s="1"/>
  <c r="IH31" i="1"/>
  <c r="ID31" i="1"/>
  <c r="HZ31" i="1"/>
  <c r="IB31" i="1" s="1"/>
  <c r="HV31" i="1"/>
  <c r="HX31" i="1" s="1"/>
  <c r="HR31" i="1"/>
  <c r="HT31" i="1" s="1"/>
  <c r="HN31" i="1"/>
  <c r="HJ31" i="1"/>
  <c r="HL31" i="1" s="1"/>
  <c r="HF31" i="1"/>
  <c r="HH31" i="1" s="1"/>
  <c r="HB31" i="1"/>
  <c r="HD31" i="1" s="1"/>
  <c r="GX31" i="1"/>
  <c r="GT31" i="1"/>
  <c r="GP31" i="1"/>
  <c r="GR31" i="1" s="1"/>
  <c r="GL31" i="1"/>
  <c r="GN31" i="1" s="1"/>
  <c r="GH31" i="1"/>
  <c r="GD31" i="1"/>
  <c r="FZ31" i="1"/>
  <c r="GB31" i="1" s="1"/>
  <c r="FV31" i="1"/>
  <c r="FX31" i="1" s="1"/>
  <c r="FR31" i="1"/>
  <c r="FN31" i="1"/>
  <c r="FP31" i="1" s="1"/>
  <c r="FL31" i="1"/>
  <c r="FI31" i="1"/>
  <c r="FH31" i="1"/>
  <c r="FG31" i="1"/>
  <c r="FE31" i="1"/>
  <c r="FE135" i="1" s="1"/>
  <c r="FD31" i="1"/>
  <c r="FC31" i="1"/>
  <c r="FA31" i="1"/>
  <c r="EZ31" i="1"/>
  <c r="EY31" i="1"/>
  <c r="EW31" i="1"/>
  <c r="EM31" i="1"/>
  <c r="EN31" i="1" s="1"/>
  <c r="DY31" i="1"/>
  <c r="DZ31" i="1" s="1"/>
  <c r="DS31" i="1"/>
  <c r="DX31" i="1" s="1"/>
  <c r="DK31" i="1"/>
  <c r="DL31" i="1" s="1"/>
  <c r="DD31" i="1"/>
  <c r="CX31" i="1"/>
  <c r="DC31" i="1" s="1"/>
  <c r="CT31" i="1"/>
  <c r="CQ31" i="1"/>
  <c r="CV31" i="1" s="1"/>
  <c r="CJ31" i="1"/>
  <c r="CO31" i="1" s="1"/>
  <c r="CI31" i="1"/>
  <c r="CC31" i="1"/>
  <c r="CH31" i="1" s="1"/>
  <c r="BV31" i="1"/>
  <c r="CA31" i="1" s="1"/>
  <c r="BU31" i="1"/>
  <c r="BO31" i="1"/>
  <c r="BT31" i="1" s="1"/>
  <c r="BA31" i="1"/>
  <c r="BE31" i="1" s="1"/>
  <c r="AZ31" i="1"/>
  <c r="AT31" i="1"/>
  <c r="AY31" i="1" s="1"/>
  <c r="AL31" i="1"/>
  <c r="AM31" i="1" s="1"/>
  <c r="AJ31" i="1"/>
  <c r="AH31" i="1"/>
  <c r="AH35" i="1" s="1"/>
  <c r="JS31" i="1" s="1"/>
  <c r="D31" i="1"/>
  <c r="D35" i="1" s="1"/>
  <c r="AG30" i="1"/>
  <c r="AF30" i="1"/>
  <c r="AE30" i="1"/>
  <c r="AD30" i="1"/>
  <c r="AC30" i="1"/>
  <c r="AB30" i="1"/>
  <c r="AA30" i="1"/>
  <c r="Z30" i="1"/>
  <c r="Y30" i="1"/>
  <c r="X30" i="1"/>
  <c r="V30" i="1"/>
  <c r="S30" i="1"/>
  <c r="N30" i="1"/>
  <c r="M30" i="1"/>
  <c r="L30" i="1"/>
  <c r="K30" i="1"/>
  <c r="R29" i="1"/>
  <c r="Q29" i="1"/>
  <c r="P29" i="1"/>
  <c r="O29" i="1"/>
  <c r="D29" i="1"/>
  <c r="DD28" i="1"/>
  <c r="R28" i="1"/>
  <c r="Q28" i="1"/>
  <c r="O28" i="1"/>
  <c r="D28" i="1"/>
  <c r="DD27" i="1"/>
  <c r="R27" i="1"/>
  <c r="Q27" i="1"/>
  <c r="P27" i="1"/>
  <c r="D27" i="1"/>
  <c r="DD26" i="1"/>
  <c r="I26" i="1"/>
  <c r="J26" i="1" s="1"/>
  <c r="D26" i="1"/>
  <c r="DD25" i="1"/>
  <c r="D25" i="1"/>
  <c r="JT24" i="1"/>
  <c r="JU24" i="1" s="1"/>
  <c r="JO24" i="1"/>
  <c r="JP24" i="1" s="1"/>
  <c r="JL24" i="1"/>
  <c r="JH24" i="1"/>
  <c r="IW24" i="1"/>
  <c r="IX24" i="1" s="1"/>
  <c r="IP24" i="1"/>
  <c r="IL24" i="1"/>
  <c r="IH24" i="1"/>
  <c r="ID24" i="1"/>
  <c r="HZ24" i="1"/>
  <c r="HV24" i="1"/>
  <c r="HR24" i="1"/>
  <c r="HN24" i="1"/>
  <c r="HJ24" i="1"/>
  <c r="HF24" i="1"/>
  <c r="HB24" i="1"/>
  <c r="HD24" i="1" s="1"/>
  <c r="GX24" i="1"/>
  <c r="GT24" i="1"/>
  <c r="GP24" i="1"/>
  <c r="GL24" i="1"/>
  <c r="GH24" i="1"/>
  <c r="GD24" i="1"/>
  <c r="FZ24" i="1"/>
  <c r="FV24" i="1"/>
  <c r="FX24" i="1" s="1"/>
  <c r="FR24" i="1"/>
  <c r="FT24" i="1" s="1"/>
  <c r="FN24" i="1"/>
  <c r="FP24" i="1" s="1"/>
  <c r="FF24" i="1"/>
  <c r="FH24" i="1" s="1"/>
  <c r="FA24" i="1"/>
  <c r="FB24" i="1" s="1"/>
  <c r="EW24" i="1"/>
  <c r="EX24" i="1" s="1"/>
  <c r="EM24" i="1"/>
  <c r="EN24" i="1" s="1"/>
  <c r="DZ24" i="1"/>
  <c r="EE24" i="1" s="1"/>
  <c r="DS24" i="1"/>
  <c r="DX24" i="1" s="1"/>
  <c r="DL24" i="1"/>
  <c r="DQ24" i="1" s="1"/>
  <c r="DD24" i="1"/>
  <c r="CX24" i="1"/>
  <c r="DC24" i="1" s="1"/>
  <c r="CQ24" i="1"/>
  <c r="CV24" i="1" s="1"/>
  <c r="CJ24" i="1"/>
  <c r="CO24" i="1" s="1"/>
  <c r="CI24" i="1"/>
  <c r="CC24" i="1"/>
  <c r="CH24" i="1" s="1"/>
  <c r="BV24" i="1"/>
  <c r="CA24" i="1" s="1"/>
  <c r="BU24" i="1"/>
  <c r="BO24" i="1"/>
  <c r="BT24" i="1" s="1"/>
  <c r="BA24" i="1"/>
  <c r="BF24" i="1" s="1"/>
  <c r="AZ24" i="1"/>
  <c r="AT24" i="1"/>
  <c r="AY24" i="1" s="1"/>
  <c r="AM24" i="1"/>
  <c r="AR24" i="1" s="1"/>
  <c r="AL24" i="1"/>
  <c r="AJ24" i="1"/>
  <c r="AH24" i="1"/>
  <c r="AH30" i="1" s="1"/>
  <c r="D24" i="1"/>
  <c r="D30" i="1" s="1"/>
  <c r="AG23" i="1"/>
  <c r="AF23" i="1"/>
  <c r="AE23" i="1"/>
  <c r="AD23" i="1"/>
  <c r="AC23" i="1"/>
  <c r="AB23" i="1"/>
  <c r="AA23" i="1"/>
  <c r="Z23" i="1"/>
  <c r="Y23" i="1"/>
  <c r="X23" i="1"/>
  <c r="V23" i="1"/>
  <c r="S23" i="1"/>
  <c r="N23" i="1"/>
  <c r="M23" i="1"/>
  <c r="L23" i="1"/>
  <c r="K23" i="1"/>
  <c r="R22" i="1"/>
  <c r="Q22" i="1"/>
  <c r="P22" i="1"/>
  <c r="O22" i="1"/>
  <c r="J22" i="1"/>
  <c r="D22" i="1"/>
  <c r="R21" i="1"/>
  <c r="D21" i="1"/>
  <c r="R20" i="1"/>
  <c r="D20" i="1"/>
  <c r="D19" i="1"/>
  <c r="I18" i="1"/>
  <c r="O21" i="1" s="1"/>
  <c r="D18" i="1"/>
  <c r="CQ17" i="1"/>
  <c r="CV17" i="1" s="1"/>
  <c r="CC17" i="1"/>
  <c r="CH17" i="1" s="1"/>
  <c r="BO17" i="1"/>
  <c r="BT17" i="1" s="1"/>
  <c r="AT17" i="1"/>
  <c r="AY17" i="1" s="1"/>
  <c r="AJ17" i="1"/>
  <c r="AH17" i="1"/>
  <c r="AH23" i="1" s="1"/>
  <c r="D17" i="1"/>
  <c r="D23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S16" i="1"/>
  <c r="N16" i="1"/>
  <c r="M16" i="1"/>
  <c r="L16" i="1"/>
  <c r="K16" i="1"/>
  <c r="Q15" i="1"/>
  <c r="P15" i="1"/>
  <c r="O15" i="1"/>
  <c r="J15" i="1"/>
  <c r="R15" i="1" s="1"/>
  <c r="D15" i="1"/>
  <c r="F16" i="1" s="1"/>
  <c r="R14" i="1"/>
  <c r="D14" i="1"/>
  <c r="AH14" i="1" s="1"/>
  <c r="D13" i="1"/>
  <c r="D16" i="1" s="1"/>
  <c r="AH12" i="1"/>
  <c r="I12" i="1"/>
  <c r="I13" i="1" s="1"/>
  <c r="AL11" i="1" s="1"/>
  <c r="AM11" i="1" s="1"/>
  <c r="JT11" i="1"/>
  <c r="JU11" i="1" s="1"/>
  <c r="JO11" i="1"/>
  <c r="JP11" i="1" s="1"/>
  <c r="JK11" i="1"/>
  <c r="JK135" i="1" s="1"/>
  <c r="JG11" i="1"/>
  <c r="JG135" i="1" s="1"/>
  <c r="IW11" i="1"/>
  <c r="IW135" i="1" s="1"/>
  <c r="IO11" i="1"/>
  <c r="IO135" i="1" s="1"/>
  <c r="IG11" i="1"/>
  <c r="IG135" i="1" s="1"/>
  <c r="IC11" i="1"/>
  <c r="IC135" i="1" s="1"/>
  <c r="HQ11" i="1"/>
  <c r="HQ135" i="1" s="1"/>
  <c r="HI11" i="1"/>
  <c r="HI135" i="1" s="1"/>
  <c r="HE11" i="1"/>
  <c r="HE135" i="1" s="1"/>
  <c r="HB11" i="1"/>
  <c r="HD11" i="1" s="1"/>
  <c r="GW11" i="1"/>
  <c r="GW135" i="1" s="1"/>
  <c r="GO11" i="1"/>
  <c r="GO135" i="1" s="1"/>
  <c r="GK11" i="1"/>
  <c r="GK135" i="1" s="1"/>
  <c r="GC11" i="1"/>
  <c r="GC135" i="1" s="1"/>
  <c r="FY11" i="1"/>
  <c r="FY135" i="1" s="1"/>
  <c r="FV11" i="1"/>
  <c r="FX11" i="1" s="1"/>
  <c r="FQ11" i="1"/>
  <c r="FQ135" i="1" s="1"/>
  <c r="FN11" i="1"/>
  <c r="FP11" i="1" s="1"/>
  <c r="FI11" i="1"/>
  <c r="FF11" i="1"/>
  <c r="FH11" i="1" s="1"/>
  <c r="FA11" i="1"/>
  <c r="FA135" i="1" s="1"/>
  <c r="EW11" i="1"/>
  <c r="EX11" i="1" s="1"/>
  <c r="EM11" i="1"/>
  <c r="EN11" i="1" s="1"/>
  <c r="DZ11" i="1"/>
  <c r="EE11" i="1" s="1"/>
  <c r="DS11" i="1"/>
  <c r="DX11" i="1" s="1"/>
  <c r="DL11" i="1"/>
  <c r="DQ11" i="1" s="1"/>
  <c r="DE11" i="1"/>
  <c r="DJ11" i="1" s="1"/>
  <c r="CX11" i="1"/>
  <c r="DC11" i="1" s="1"/>
  <c r="CQ11" i="1"/>
  <c r="CV11" i="1" s="1"/>
  <c r="CI11" i="1"/>
  <c r="CC11" i="1"/>
  <c r="CH11" i="1" s="1"/>
  <c r="BU11" i="1"/>
  <c r="BO11" i="1"/>
  <c r="BT11" i="1" s="1"/>
  <c r="BA11" i="1"/>
  <c r="BF11" i="1" s="1"/>
  <c r="AT11" i="1"/>
  <c r="AY11" i="1" s="1"/>
  <c r="AJ11" i="1"/>
  <c r="AG10" i="1"/>
  <c r="AF10" i="1"/>
  <c r="AE10" i="1"/>
  <c r="AD10" i="1"/>
  <c r="AD138" i="1" s="1"/>
  <c r="AC10" i="1"/>
  <c r="AB10" i="1"/>
  <c r="AB138" i="1" s="1"/>
  <c r="AA10" i="1"/>
  <c r="Z10" i="1"/>
  <c r="Z138" i="1" s="1"/>
  <c r="Y10" i="1"/>
  <c r="X10" i="1"/>
  <c r="W10" i="1"/>
  <c r="V10" i="1"/>
  <c r="U10" i="1"/>
  <c r="T10" i="1"/>
  <c r="S10" i="1"/>
  <c r="N10" i="1"/>
  <c r="N138" i="1" s="1"/>
  <c r="M10" i="1"/>
  <c r="M138" i="1" s="1"/>
  <c r="L10" i="1"/>
  <c r="L138" i="1" s="1"/>
  <c r="K10" i="1"/>
  <c r="K138" i="1" s="1"/>
  <c r="F10" i="1"/>
  <c r="DY9" i="1"/>
  <c r="DR9" i="1"/>
  <c r="DK9" i="1"/>
  <c r="DD9" i="1"/>
  <c r="DY8" i="1"/>
  <c r="DR8" i="1"/>
  <c r="DK8" i="1"/>
  <c r="DD8" i="1"/>
  <c r="I8" i="1"/>
  <c r="J8" i="1" s="1"/>
  <c r="D8" i="1"/>
  <c r="DY7" i="1"/>
  <c r="DR7" i="1"/>
  <c r="DK7" i="1"/>
  <c r="DD7" i="1"/>
  <c r="D7" i="1"/>
  <c r="D10" i="1" s="1"/>
  <c r="JU6" i="1"/>
  <c r="JZ6" i="1" s="1"/>
  <c r="JP6" i="1"/>
  <c r="JS6" i="1" s="1"/>
  <c r="JL6" i="1"/>
  <c r="JH6" i="1"/>
  <c r="IX6" i="1"/>
  <c r="IP6" i="1"/>
  <c r="IL6" i="1"/>
  <c r="IH6" i="1"/>
  <c r="ID6" i="1"/>
  <c r="HZ6" i="1"/>
  <c r="HV6" i="1"/>
  <c r="HR6" i="1"/>
  <c r="HN6" i="1"/>
  <c r="HJ6" i="1"/>
  <c r="HF6" i="1"/>
  <c r="HB6" i="1"/>
  <c r="HB136" i="1" s="1"/>
  <c r="GX6" i="1"/>
  <c r="GT6" i="1"/>
  <c r="GP6" i="1"/>
  <c r="GL6" i="1"/>
  <c r="GH6" i="1"/>
  <c r="GD6" i="1"/>
  <c r="FZ6" i="1"/>
  <c r="FV6" i="1"/>
  <c r="FV136" i="1" s="1"/>
  <c r="FR6" i="1"/>
  <c r="FN6" i="1"/>
  <c r="FN136" i="1" s="1"/>
  <c r="FJ6" i="1"/>
  <c r="FF6" i="1"/>
  <c r="FF136" i="1" s="1"/>
  <c r="FB6" i="1"/>
  <c r="EW6" i="1"/>
  <c r="EW135" i="1" s="1"/>
  <c r="EN6" i="1"/>
  <c r="ES6" i="1" s="1"/>
  <c r="EG6" i="1"/>
  <c r="DY6" i="1"/>
  <c r="DR6" i="1"/>
  <c r="DK6" i="1"/>
  <c r="DD6" i="1"/>
  <c r="CX6" i="1"/>
  <c r="CQ6" i="1"/>
  <c r="CQ136" i="1" s="1"/>
  <c r="CJ6" i="1"/>
  <c r="CC6" i="1"/>
  <c r="CC136" i="1" s="1"/>
  <c r="BV6" i="1"/>
  <c r="BO6" i="1"/>
  <c r="BO136" i="1" s="1"/>
  <c r="BA6" i="1"/>
  <c r="AT6" i="1"/>
  <c r="AT136" i="1" s="1"/>
  <c r="AL6" i="1"/>
  <c r="AJ6" i="1"/>
  <c r="J6" i="1"/>
  <c r="D17" i="2"/>
  <c r="D15" i="2"/>
  <c r="D14" i="2"/>
  <c r="F13" i="2"/>
  <c r="D13" i="2"/>
  <c r="F12" i="2"/>
  <c r="D12" i="2"/>
  <c r="F11" i="2"/>
  <c r="D11" i="2"/>
  <c r="D10" i="2"/>
  <c r="D9" i="2"/>
  <c r="D8" i="2"/>
  <c r="D7" i="2"/>
  <c r="D6" i="2"/>
  <c r="D5" i="2"/>
  <c r="J35" i="12" l="1"/>
  <c r="M20" i="12"/>
  <c r="F26" i="12"/>
  <c r="F36" i="12"/>
  <c r="F37" i="12"/>
  <c r="F39" i="12"/>
  <c r="F40" i="12"/>
  <c r="F42" i="12"/>
  <c r="F44" i="12"/>
  <c r="F47" i="12"/>
  <c r="F18" i="12"/>
  <c r="E19" i="12"/>
  <c r="F22" i="12"/>
  <c r="F23" i="12"/>
  <c r="GB24" i="1"/>
  <c r="GN24" i="1"/>
  <c r="HH24" i="1"/>
  <c r="JJ24" i="1"/>
  <c r="IQ31" i="1"/>
  <c r="IQ41" i="1"/>
  <c r="AH46" i="1"/>
  <c r="AH52" i="1" s="1"/>
  <c r="GB46" i="1"/>
  <c r="GN46" i="1"/>
  <c r="HH46" i="1"/>
  <c r="JJ46" i="1"/>
  <c r="IQ56" i="1"/>
  <c r="GB61" i="1"/>
  <c r="GN61" i="1"/>
  <c r="HH61" i="1"/>
  <c r="JJ61" i="1"/>
  <c r="ET69" i="1"/>
  <c r="GB74" i="1"/>
  <c r="GN74" i="1"/>
  <c r="HH74" i="1"/>
  <c r="JJ74" i="1"/>
  <c r="IQ81" i="1"/>
  <c r="IQ86" i="1"/>
  <c r="AH91" i="1"/>
  <c r="AH97" i="1" s="1"/>
  <c r="ET92" i="1"/>
  <c r="GB91" i="1"/>
  <c r="GN91" i="1"/>
  <c r="HH91" i="1"/>
  <c r="JJ91" i="1"/>
  <c r="ET99" i="1"/>
  <c r="GB107" i="1"/>
  <c r="GN107" i="1"/>
  <c r="HH107" i="1"/>
  <c r="JJ107" i="1"/>
  <c r="IQ114" i="1"/>
  <c r="IQ124" i="1"/>
  <c r="IM129" i="1"/>
  <c r="IQ129" i="1"/>
  <c r="D138" i="1"/>
  <c r="E10" i="1"/>
  <c r="EU7" i="1"/>
  <c r="J9" i="1"/>
  <c r="J7" i="1"/>
  <c r="ES11" i="1"/>
  <c r="ER11" i="1"/>
  <c r="EQ11" i="1"/>
  <c r="EP11" i="1"/>
  <c r="EO11" i="1"/>
  <c r="EZ11" i="1"/>
  <c r="EY11" i="1"/>
  <c r="JS11" i="1"/>
  <c r="JZ11" i="1"/>
  <c r="JY11" i="1"/>
  <c r="JX11" i="1"/>
  <c r="JW11" i="1"/>
  <c r="JV11" i="1"/>
  <c r="AR11" i="1"/>
  <c r="AQ11" i="1"/>
  <c r="AP11" i="1"/>
  <c r="AO11" i="1"/>
  <c r="AN11" i="1"/>
  <c r="E16" i="1"/>
  <c r="EU12" i="1"/>
  <c r="E23" i="1"/>
  <c r="EU18" i="1"/>
  <c r="E30" i="1"/>
  <c r="EU25" i="1"/>
  <c r="ES24" i="1"/>
  <c r="ER24" i="1"/>
  <c r="EQ24" i="1"/>
  <c r="EP24" i="1"/>
  <c r="EO24" i="1"/>
  <c r="EZ24" i="1"/>
  <c r="EY24" i="1"/>
  <c r="FD24" i="1"/>
  <c r="FC24" i="1"/>
  <c r="GZ24" i="1"/>
  <c r="IF24" i="1"/>
  <c r="IR24" i="1"/>
  <c r="JS24" i="1"/>
  <c r="JZ24" i="1"/>
  <c r="JY24" i="1"/>
  <c r="JX24" i="1"/>
  <c r="JW24" i="1"/>
  <c r="JV24" i="1"/>
  <c r="J29" i="1"/>
  <c r="J27" i="1"/>
  <c r="J25" i="1"/>
  <c r="E35" i="1"/>
  <c r="EU32" i="1"/>
  <c r="AR31" i="1"/>
  <c r="AQ31" i="1"/>
  <c r="AP31" i="1"/>
  <c r="AO31" i="1"/>
  <c r="AN31" i="1"/>
  <c r="DQ31" i="1"/>
  <c r="DP31" i="1"/>
  <c r="DO31" i="1"/>
  <c r="DN31" i="1"/>
  <c r="DM31" i="1"/>
  <c r="EE31" i="1"/>
  <c r="EB31" i="1"/>
  <c r="EA31" i="1"/>
  <c r="ES31" i="1"/>
  <c r="ER31" i="1"/>
  <c r="EQ31" i="1"/>
  <c r="EP31" i="1"/>
  <c r="EO31" i="1"/>
  <c r="FT31" i="1"/>
  <c r="GF31" i="1"/>
  <c r="GJ31" i="1"/>
  <c r="GV31" i="1"/>
  <c r="GZ31" i="1"/>
  <c r="HP31" i="1"/>
  <c r="IF31" i="1"/>
  <c r="IJ31" i="1"/>
  <c r="JR31" i="1"/>
  <c r="JZ31" i="1"/>
  <c r="JY31" i="1"/>
  <c r="JX31" i="1"/>
  <c r="JW31" i="1"/>
  <c r="JV31" i="1"/>
  <c r="J34" i="1"/>
  <c r="J32" i="1"/>
  <c r="AI39" i="1"/>
  <c r="AI141" i="1" s="1"/>
  <c r="AC38" i="1"/>
  <c r="AC40" i="1" s="1"/>
  <c r="JA36" i="1" s="1"/>
  <c r="AR36" i="1"/>
  <c r="AQ36" i="1"/>
  <c r="AP36" i="1"/>
  <c r="AO36" i="1"/>
  <c r="AN36" i="1"/>
  <c r="J74" i="1"/>
  <c r="AH74" i="1" s="1"/>
  <c r="AH80" i="1" s="1"/>
  <c r="AH6" i="1"/>
  <c r="AH10" i="1" s="1"/>
  <c r="AM6" i="1"/>
  <c r="AU6" i="1"/>
  <c r="AV6" i="1"/>
  <c r="AW6" i="1"/>
  <c r="AX6" i="1"/>
  <c r="AY6" i="1"/>
  <c r="AY136" i="1" s="1"/>
  <c r="BB6" i="1"/>
  <c r="BC6" i="1"/>
  <c r="BD6" i="1"/>
  <c r="BE6" i="1"/>
  <c r="BF6" i="1"/>
  <c r="BP6" i="1"/>
  <c r="BQ6" i="1"/>
  <c r="BR6" i="1"/>
  <c r="BS6" i="1"/>
  <c r="BT6" i="1"/>
  <c r="BT136" i="1" s="1"/>
  <c r="BW6" i="1"/>
  <c r="BX6" i="1"/>
  <c r="BY6" i="1"/>
  <c r="BZ6" i="1"/>
  <c r="CA6" i="1"/>
  <c r="CD6" i="1"/>
  <c r="CE6" i="1"/>
  <c r="CF6" i="1"/>
  <c r="CG6" i="1"/>
  <c r="CH6" i="1"/>
  <c r="CH136" i="1" s="1"/>
  <c r="CK6" i="1"/>
  <c r="CL6" i="1"/>
  <c r="CM6" i="1"/>
  <c r="CN6" i="1"/>
  <c r="CO6" i="1"/>
  <c r="CR6" i="1"/>
  <c r="CS6" i="1"/>
  <c r="CT6" i="1"/>
  <c r="CU6" i="1"/>
  <c r="CV6" i="1"/>
  <c r="CV136" i="1" s="1"/>
  <c r="CY6" i="1"/>
  <c r="CZ6" i="1"/>
  <c r="DA6" i="1"/>
  <c r="DB6" i="1"/>
  <c r="DC6" i="1"/>
  <c r="DL6" i="1"/>
  <c r="DS6" i="1"/>
  <c r="DZ6" i="1"/>
  <c r="EH6" i="1"/>
  <c r="EI6" i="1"/>
  <c r="EJ6" i="1"/>
  <c r="EK6" i="1"/>
  <c r="EL6" i="1"/>
  <c r="EO6" i="1"/>
  <c r="EP6" i="1"/>
  <c r="EQ6" i="1"/>
  <c r="ER6" i="1"/>
  <c r="EX6" i="1"/>
  <c r="FC6" i="1"/>
  <c r="FD6" i="1"/>
  <c r="FG6" i="1"/>
  <c r="FH6" i="1"/>
  <c r="FH136" i="1" s="1"/>
  <c r="FH139" i="1" s="1"/>
  <c r="FK6" i="1"/>
  <c r="FL6" i="1"/>
  <c r="FO6" i="1"/>
  <c r="FP6" i="1"/>
  <c r="FP136" i="1" s="1"/>
  <c r="FS6" i="1"/>
  <c r="FT6" i="1"/>
  <c r="FW6" i="1"/>
  <c r="FX6" i="1"/>
  <c r="FX136" i="1" s="1"/>
  <c r="GA6" i="1"/>
  <c r="GB6" i="1"/>
  <c r="GE6" i="1"/>
  <c r="GF6" i="1"/>
  <c r="GI6" i="1"/>
  <c r="GJ6" i="1"/>
  <c r="GM6" i="1"/>
  <c r="GN6" i="1"/>
  <c r="GQ6" i="1"/>
  <c r="GR6" i="1"/>
  <c r="GU6" i="1"/>
  <c r="GV6" i="1"/>
  <c r="GY6" i="1"/>
  <c r="GZ6" i="1"/>
  <c r="HC6" i="1"/>
  <c r="HD6" i="1"/>
  <c r="HD136" i="1" s="1"/>
  <c r="HG6" i="1"/>
  <c r="HH6" i="1"/>
  <c r="HK6" i="1"/>
  <c r="HL6" i="1"/>
  <c r="HO6" i="1"/>
  <c r="HP6" i="1"/>
  <c r="HS6" i="1"/>
  <c r="HT6" i="1"/>
  <c r="HW6" i="1"/>
  <c r="HX6" i="1"/>
  <c r="IA6" i="1"/>
  <c r="IB6" i="1"/>
  <c r="IE6" i="1"/>
  <c r="IF6" i="1"/>
  <c r="II6" i="1"/>
  <c r="IJ6" i="1"/>
  <c r="IM6" i="1"/>
  <c r="IN6" i="1"/>
  <c r="IQ6" i="1"/>
  <c r="IR6" i="1"/>
  <c r="IY6" i="1"/>
  <c r="JA6" i="1"/>
  <c r="JI6" i="1"/>
  <c r="JJ6" i="1"/>
  <c r="JM6" i="1"/>
  <c r="JN6" i="1"/>
  <c r="JQ6" i="1"/>
  <c r="JR6" i="1" s="1"/>
  <c r="JV6" i="1"/>
  <c r="JW6" i="1"/>
  <c r="JX6" i="1"/>
  <c r="JY6" i="1"/>
  <c r="ET7" i="1"/>
  <c r="EV7" i="1" s="1"/>
  <c r="F138" i="1"/>
  <c r="F139" i="1" s="1"/>
  <c r="D139" i="1"/>
  <c r="E139" i="1" s="1"/>
  <c r="AC138" i="1"/>
  <c r="J11" i="1"/>
  <c r="AH11" i="1" s="1"/>
  <c r="AH16" i="1" s="1"/>
  <c r="AU11" i="1"/>
  <c r="AV11" i="1"/>
  <c r="AW11" i="1"/>
  <c r="AX11" i="1"/>
  <c r="BB11" i="1"/>
  <c r="BC11" i="1"/>
  <c r="BD11" i="1"/>
  <c r="BE11" i="1"/>
  <c r="BP11" i="1"/>
  <c r="JQ11" i="1" s="1"/>
  <c r="BQ11" i="1"/>
  <c r="BR11" i="1"/>
  <c r="BS11" i="1"/>
  <c r="CD11" i="1"/>
  <c r="CE11" i="1"/>
  <c r="CF11" i="1"/>
  <c r="CG11" i="1"/>
  <c r="CJ11" i="1"/>
  <c r="CR11" i="1"/>
  <c r="CS11" i="1"/>
  <c r="CT11" i="1"/>
  <c r="CU11" i="1"/>
  <c r="CY11" i="1"/>
  <c r="CZ11" i="1"/>
  <c r="DA11" i="1"/>
  <c r="DB11" i="1"/>
  <c r="DD10" i="1" s="1"/>
  <c r="DF11" i="1"/>
  <c r="DG11" i="1"/>
  <c r="DH11" i="1"/>
  <c r="DI11" i="1"/>
  <c r="DK10" i="1" s="1"/>
  <c r="DM11" i="1"/>
  <c r="DN11" i="1"/>
  <c r="DO11" i="1"/>
  <c r="DP11" i="1"/>
  <c r="DR10" i="1" s="1"/>
  <c r="DR135" i="1" s="1"/>
  <c r="DT11" i="1"/>
  <c r="DU11" i="1"/>
  <c r="DV11" i="1"/>
  <c r="DW11" i="1"/>
  <c r="DY10" i="1" s="1"/>
  <c r="DY135" i="1" s="1"/>
  <c r="EA11" i="1"/>
  <c r="EB11" i="1"/>
  <c r="EC11" i="1"/>
  <c r="ED11" i="1"/>
  <c r="FB11" i="1"/>
  <c r="FG11" i="1"/>
  <c r="FJ11" i="1"/>
  <c r="FO11" i="1"/>
  <c r="FR11" i="1"/>
  <c r="FW11" i="1"/>
  <c r="FZ11" i="1"/>
  <c r="GD11" i="1"/>
  <c r="GL11" i="1"/>
  <c r="GP11" i="1"/>
  <c r="GX11" i="1"/>
  <c r="HC11" i="1"/>
  <c r="HF11" i="1"/>
  <c r="HJ11" i="1"/>
  <c r="HR11" i="1"/>
  <c r="ID11" i="1"/>
  <c r="IH11" i="1"/>
  <c r="IP11" i="1"/>
  <c r="IX11" i="1"/>
  <c r="JH11" i="1"/>
  <c r="JL11" i="1"/>
  <c r="J12" i="1"/>
  <c r="AU17" i="1"/>
  <c r="AV17" i="1"/>
  <c r="AW17" i="1"/>
  <c r="AX17" i="1"/>
  <c r="BP17" i="1"/>
  <c r="BQ17" i="1"/>
  <c r="BR17" i="1"/>
  <c r="BS17" i="1"/>
  <c r="CD17" i="1"/>
  <c r="CE17" i="1"/>
  <c r="CF17" i="1"/>
  <c r="CG17" i="1"/>
  <c r="CR17" i="1"/>
  <c r="CS17" i="1"/>
  <c r="CT17" i="1"/>
  <c r="CU17" i="1"/>
  <c r="J18" i="1"/>
  <c r="I19" i="1"/>
  <c r="AN24" i="1"/>
  <c r="AO24" i="1"/>
  <c r="AP24" i="1"/>
  <c r="AQ24" i="1"/>
  <c r="GF24" i="1" s="1"/>
  <c r="AU24" i="1"/>
  <c r="GJ24" i="1" s="1"/>
  <c r="AV24" i="1"/>
  <c r="AW24" i="1"/>
  <c r="AX24" i="1"/>
  <c r="BB24" i="1"/>
  <c r="BC24" i="1"/>
  <c r="IJ24" i="1" s="1"/>
  <c r="BD24" i="1"/>
  <c r="IY24" i="1" s="1"/>
  <c r="BE24" i="1"/>
  <c r="BP24" i="1"/>
  <c r="JQ24" i="1" s="1"/>
  <c r="BQ24" i="1"/>
  <c r="BR24" i="1"/>
  <c r="BS24" i="1"/>
  <c r="JN24" i="1" s="1"/>
  <c r="BW24" i="1"/>
  <c r="BX24" i="1"/>
  <c r="BY24" i="1"/>
  <c r="BZ24" i="1"/>
  <c r="CD24" i="1"/>
  <c r="CE24" i="1"/>
  <c r="CF24" i="1"/>
  <c r="CG24" i="1"/>
  <c r="CK24" i="1"/>
  <c r="CL24" i="1"/>
  <c r="CM24" i="1"/>
  <c r="CN24" i="1"/>
  <c r="CR24" i="1"/>
  <c r="CS24" i="1"/>
  <c r="CT24" i="1"/>
  <c r="CU24" i="1"/>
  <c r="CY24" i="1"/>
  <c r="CZ24" i="1"/>
  <c r="DA24" i="1"/>
  <c r="DB24" i="1"/>
  <c r="DM24" i="1"/>
  <c r="DN24" i="1"/>
  <c r="DO24" i="1"/>
  <c r="DP24" i="1"/>
  <c r="DT24" i="1"/>
  <c r="DU24" i="1"/>
  <c r="DV24" i="1"/>
  <c r="DW24" i="1"/>
  <c r="EA24" i="1"/>
  <c r="EB24" i="1"/>
  <c r="EC24" i="1"/>
  <c r="ED24" i="1"/>
  <c r="FG24" i="1"/>
  <c r="FI24" i="1"/>
  <c r="FJ24" i="1" s="1"/>
  <c r="FO24" i="1"/>
  <c r="FS24" i="1"/>
  <c r="FW24" i="1"/>
  <c r="GA24" i="1"/>
  <c r="GE24" i="1"/>
  <c r="GI24" i="1"/>
  <c r="GM24" i="1"/>
  <c r="GQ24" i="1"/>
  <c r="GU24" i="1"/>
  <c r="GY24" i="1"/>
  <c r="HC24" i="1"/>
  <c r="HG24" i="1"/>
  <c r="HK24" i="1"/>
  <c r="HO24" i="1"/>
  <c r="HS24" i="1"/>
  <c r="HW24" i="1"/>
  <c r="IA24" i="1"/>
  <c r="IE24" i="1"/>
  <c r="II24" i="1"/>
  <c r="IM24" i="1"/>
  <c r="IQ24" i="1"/>
  <c r="JI24" i="1"/>
  <c r="JM24" i="1"/>
  <c r="AU31" i="1"/>
  <c r="AV31" i="1"/>
  <c r="AW31" i="1"/>
  <c r="JM31" i="1" s="1"/>
  <c r="AX31" i="1"/>
  <c r="BB31" i="1"/>
  <c r="BC31" i="1"/>
  <c r="BD31" i="1"/>
  <c r="BP31" i="1"/>
  <c r="BQ31" i="1"/>
  <c r="BR31" i="1"/>
  <c r="BS31" i="1"/>
  <c r="BW31" i="1"/>
  <c r="BX31" i="1"/>
  <c r="BY31" i="1"/>
  <c r="BZ31" i="1"/>
  <c r="CD31" i="1"/>
  <c r="CE31" i="1"/>
  <c r="CF31" i="1"/>
  <c r="CG31" i="1"/>
  <c r="CK31" i="1"/>
  <c r="CL31" i="1"/>
  <c r="CM31" i="1"/>
  <c r="CN31" i="1"/>
  <c r="CR31" i="1"/>
  <c r="CS31" i="1"/>
  <c r="CY31" i="1"/>
  <c r="CZ31" i="1"/>
  <c r="DA31" i="1"/>
  <c r="DB31" i="1"/>
  <c r="DT31" i="1"/>
  <c r="DU31" i="1"/>
  <c r="DV31" i="1"/>
  <c r="DW31" i="1"/>
  <c r="FK31" i="1"/>
  <c r="FO31" i="1"/>
  <c r="FS31" i="1"/>
  <c r="FW31" i="1"/>
  <c r="GA31" i="1"/>
  <c r="GE31" i="1"/>
  <c r="GI31" i="1"/>
  <c r="GM31" i="1"/>
  <c r="GQ31" i="1"/>
  <c r="GU31" i="1"/>
  <c r="GY31" i="1"/>
  <c r="HC31" i="1"/>
  <c r="HG31" i="1"/>
  <c r="HK31" i="1"/>
  <c r="HO31" i="1"/>
  <c r="HS31" i="1"/>
  <c r="HW31" i="1"/>
  <c r="IA31" i="1"/>
  <c r="IE31" i="1"/>
  <c r="II31" i="1"/>
  <c r="IY31" i="1"/>
  <c r="JQ31" i="1"/>
  <c r="AU36" i="1"/>
  <c r="AV36" i="1"/>
  <c r="AW36" i="1"/>
  <c r="AX36" i="1"/>
  <c r="BB36" i="1"/>
  <c r="BC36" i="1"/>
  <c r="BD36" i="1"/>
  <c r="BP36" i="1"/>
  <c r="BQ36" i="1"/>
  <c r="BR36" i="1"/>
  <c r="BS36" i="1"/>
  <c r="BW36" i="1"/>
  <c r="BX36" i="1"/>
  <c r="BY36" i="1"/>
  <c r="BZ36" i="1"/>
  <c r="CD36" i="1"/>
  <c r="CE36" i="1"/>
  <c r="CF36" i="1"/>
  <c r="CG36" i="1"/>
  <c r="CJ36" i="1"/>
  <c r="CR36" i="1"/>
  <c r="CS36" i="1"/>
  <c r="DC36" i="1"/>
  <c r="DB36" i="1"/>
  <c r="DD35" i="1" s="1"/>
  <c r="DA36" i="1"/>
  <c r="CY36" i="1"/>
  <c r="CZ36" i="1"/>
  <c r="DJ36" i="1"/>
  <c r="DI36" i="1"/>
  <c r="DK35" i="1" s="1"/>
  <c r="DH36" i="1"/>
  <c r="DG36" i="1"/>
  <c r="DF36" i="1"/>
  <c r="DQ36" i="1"/>
  <c r="DP36" i="1"/>
  <c r="DO36" i="1"/>
  <c r="DN36" i="1"/>
  <c r="DM36" i="1"/>
  <c r="EE36" i="1"/>
  <c r="EB36" i="1"/>
  <c r="EA36" i="1"/>
  <c r="ES36" i="1"/>
  <c r="ER36" i="1"/>
  <c r="EQ36" i="1"/>
  <c r="EP36" i="1"/>
  <c r="EO36" i="1"/>
  <c r="FT36" i="1"/>
  <c r="GF36" i="1"/>
  <c r="GJ36" i="1"/>
  <c r="GV36" i="1"/>
  <c r="GZ36" i="1"/>
  <c r="IF36" i="1"/>
  <c r="IJ36" i="1"/>
  <c r="IQ36" i="1"/>
  <c r="IX36" i="1"/>
  <c r="IZ36" i="1" s="1"/>
  <c r="JM36" i="1"/>
  <c r="JR36" i="1"/>
  <c r="JZ36" i="1"/>
  <c r="JY36" i="1"/>
  <c r="JX36" i="1"/>
  <c r="JW36" i="1"/>
  <c r="JV36" i="1"/>
  <c r="R39" i="1"/>
  <c r="Q39" i="1"/>
  <c r="P39" i="1"/>
  <c r="O39" i="1"/>
  <c r="T38" i="1"/>
  <c r="T40" i="1" s="1"/>
  <c r="R38" i="1"/>
  <c r="Q38" i="1"/>
  <c r="P38" i="1"/>
  <c r="O38" i="1"/>
  <c r="AH37" i="1"/>
  <c r="AJ37" i="1" s="1"/>
  <c r="R37" i="1"/>
  <c r="R40" i="1" s="1"/>
  <c r="Q37" i="1"/>
  <c r="Q40" i="1" s="1"/>
  <c r="P37" i="1"/>
  <c r="P40" i="1" s="1"/>
  <c r="O37" i="1"/>
  <c r="O40" i="1" s="1"/>
  <c r="E40" i="1"/>
  <c r="EU37" i="1"/>
  <c r="E45" i="1"/>
  <c r="EU42" i="1"/>
  <c r="AR41" i="1"/>
  <c r="AQ41" i="1"/>
  <c r="AP41" i="1"/>
  <c r="AO41" i="1"/>
  <c r="AN41" i="1"/>
  <c r="DJ41" i="1"/>
  <c r="DI41" i="1"/>
  <c r="DK40" i="1" s="1"/>
  <c r="DH41" i="1"/>
  <c r="DG41" i="1"/>
  <c r="DF41" i="1"/>
  <c r="DQ41" i="1"/>
  <c r="DP41" i="1"/>
  <c r="DO41" i="1"/>
  <c r="DN41" i="1"/>
  <c r="DM41" i="1"/>
  <c r="ES41" i="1"/>
  <c r="ER41" i="1"/>
  <c r="EQ41" i="1"/>
  <c r="EP41" i="1"/>
  <c r="EO41" i="1"/>
  <c r="FT41" i="1"/>
  <c r="GF41" i="1"/>
  <c r="GJ41" i="1"/>
  <c r="GV41" i="1"/>
  <c r="GZ41" i="1"/>
  <c r="HP41" i="1"/>
  <c r="IF41" i="1"/>
  <c r="IJ41" i="1"/>
  <c r="JR41" i="1"/>
  <c r="JZ41" i="1"/>
  <c r="JY41" i="1"/>
  <c r="JX41" i="1"/>
  <c r="JW41" i="1"/>
  <c r="JV41" i="1"/>
  <c r="R44" i="1"/>
  <c r="Q44" i="1"/>
  <c r="P44" i="1"/>
  <c r="O44" i="1"/>
  <c r="W43" i="1"/>
  <c r="W45" i="1" s="1"/>
  <c r="V43" i="1"/>
  <c r="V45" i="1" s="1"/>
  <c r="S43" i="1"/>
  <c r="S45" i="1" s="1"/>
  <c r="R43" i="1"/>
  <c r="Q43" i="1"/>
  <c r="P43" i="1"/>
  <c r="O43" i="1"/>
  <c r="R42" i="1"/>
  <c r="Q42" i="1"/>
  <c r="P42" i="1"/>
  <c r="O42" i="1"/>
  <c r="R41" i="1"/>
  <c r="R45" i="1" s="1"/>
  <c r="Q41" i="1"/>
  <c r="Q45" i="1" s="1"/>
  <c r="P41" i="1"/>
  <c r="P45" i="1" s="1"/>
  <c r="O41" i="1"/>
  <c r="DJ46" i="1"/>
  <c r="DI46" i="1"/>
  <c r="DK45" i="1" s="1"/>
  <c r="DH46" i="1"/>
  <c r="DG46" i="1"/>
  <c r="DF46" i="1"/>
  <c r="ES46" i="1"/>
  <c r="ER46" i="1"/>
  <c r="EQ46" i="1"/>
  <c r="EP46" i="1"/>
  <c r="EO46" i="1"/>
  <c r="EZ46" i="1"/>
  <c r="EY46" i="1"/>
  <c r="FD46" i="1"/>
  <c r="FC46" i="1"/>
  <c r="GZ46" i="1"/>
  <c r="IF46" i="1"/>
  <c r="IR46" i="1"/>
  <c r="JS46" i="1"/>
  <c r="JZ46" i="1"/>
  <c r="JY46" i="1"/>
  <c r="JX46" i="1"/>
  <c r="JW46" i="1"/>
  <c r="JV46" i="1"/>
  <c r="E52" i="1"/>
  <c r="EU47" i="1"/>
  <c r="CW46" i="1"/>
  <c r="E60" i="1"/>
  <c r="EU57" i="1"/>
  <c r="AR56" i="1"/>
  <c r="AQ56" i="1"/>
  <c r="AP56" i="1"/>
  <c r="AO56" i="1"/>
  <c r="AN56" i="1"/>
  <c r="DJ56" i="1"/>
  <c r="DI56" i="1"/>
  <c r="DH56" i="1"/>
  <c r="DG56" i="1"/>
  <c r="DF56" i="1"/>
  <c r="DQ56" i="1"/>
  <c r="DP56" i="1"/>
  <c r="DO56" i="1"/>
  <c r="DN56" i="1"/>
  <c r="DM56" i="1"/>
  <c r="ES56" i="1"/>
  <c r="ER56" i="1"/>
  <c r="EQ56" i="1"/>
  <c r="EP56" i="1"/>
  <c r="EO56" i="1"/>
  <c r="FT56" i="1"/>
  <c r="GF56" i="1"/>
  <c r="GJ56" i="1"/>
  <c r="GV56" i="1"/>
  <c r="GZ56" i="1"/>
  <c r="HP56" i="1"/>
  <c r="IF56" i="1"/>
  <c r="IJ56" i="1"/>
  <c r="JR56" i="1"/>
  <c r="JZ56" i="1"/>
  <c r="JY56" i="1"/>
  <c r="JX56" i="1"/>
  <c r="JW56" i="1"/>
  <c r="JV56" i="1"/>
  <c r="R59" i="1"/>
  <c r="Q59" i="1"/>
  <c r="P59" i="1"/>
  <c r="O59" i="1"/>
  <c r="W58" i="1"/>
  <c r="W60" i="1" s="1"/>
  <c r="V58" i="1"/>
  <c r="V60" i="1" s="1"/>
  <c r="S58" i="1"/>
  <c r="S60" i="1" s="1"/>
  <c r="R58" i="1"/>
  <c r="Q58" i="1"/>
  <c r="P58" i="1"/>
  <c r="O58" i="1"/>
  <c r="R57" i="1"/>
  <c r="Q57" i="1"/>
  <c r="P57" i="1"/>
  <c r="O57" i="1"/>
  <c r="R56" i="1"/>
  <c r="R60" i="1" s="1"/>
  <c r="Q56" i="1"/>
  <c r="Q60" i="1" s="1"/>
  <c r="P56" i="1"/>
  <c r="P60" i="1" s="1"/>
  <c r="O56" i="1"/>
  <c r="E67" i="1"/>
  <c r="EU62" i="1"/>
  <c r="DJ61" i="1"/>
  <c r="DI61" i="1"/>
  <c r="DK60" i="1" s="1"/>
  <c r="DH61" i="1"/>
  <c r="DG61" i="1"/>
  <c r="DF61" i="1"/>
  <c r="ES61" i="1"/>
  <c r="ER61" i="1"/>
  <c r="EQ61" i="1"/>
  <c r="EP61" i="1"/>
  <c r="EO61" i="1"/>
  <c r="EZ61" i="1"/>
  <c r="EY61" i="1"/>
  <c r="FD61" i="1"/>
  <c r="FC61" i="1"/>
  <c r="GZ61" i="1"/>
  <c r="IF61" i="1"/>
  <c r="IR61" i="1"/>
  <c r="JS61" i="1"/>
  <c r="JZ61" i="1"/>
  <c r="JY61" i="1"/>
  <c r="JX61" i="1"/>
  <c r="JW61" i="1"/>
  <c r="JV61" i="1"/>
  <c r="E73" i="1"/>
  <c r="EU69" i="1"/>
  <c r="AR68" i="1"/>
  <c r="AQ68" i="1"/>
  <c r="AP68" i="1"/>
  <c r="AO68" i="1"/>
  <c r="AN68" i="1"/>
  <c r="CA68" i="1"/>
  <c r="BZ68" i="1"/>
  <c r="BY68" i="1"/>
  <c r="BX68" i="1"/>
  <c r="BW68" i="1"/>
  <c r="CO68" i="1"/>
  <c r="CN68" i="1"/>
  <c r="CM68" i="1"/>
  <c r="CL68" i="1"/>
  <c r="CK68" i="1"/>
  <c r="EV69" i="1"/>
  <c r="ES68" i="1"/>
  <c r="ER68" i="1"/>
  <c r="EQ68" i="1"/>
  <c r="EP68" i="1"/>
  <c r="EO68" i="1"/>
  <c r="EZ68" i="1"/>
  <c r="EY68" i="1"/>
  <c r="FD68" i="1"/>
  <c r="FC68" i="1"/>
  <c r="FT68" i="1"/>
  <c r="FS68" i="1"/>
  <c r="GB68" i="1"/>
  <c r="GF68" i="1"/>
  <c r="GN68" i="1"/>
  <c r="GR68" i="1"/>
  <c r="GQ68" i="1"/>
  <c r="GZ68" i="1"/>
  <c r="GY68" i="1"/>
  <c r="HH68" i="1"/>
  <c r="HL68" i="1"/>
  <c r="HK68" i="1"/>
  <c r="HT68" i="1"/>
  <c r="HS68" i="1"/>
  <c r="IF68" i="1"/>
  <c r="IE68" i="1"/>
  <c r="IR68" i="1"/>
  <c r="IQ68" i="1"/>
  <c r="JJ68" i="1"/>
  <c r="JM68" i="1"/>
  <c r="JS68" i="1"/>
  <c r="JZ68" i="1"/>
  <c r="JY68" i="1"/>
  <c r="JX68" i="1"/>
  <c r="JW68" i="1"/>
  <c r="JV68" i="1"/>
  <c r="T71" i="1"/>
  <c r="T73" i="1" s="1"/>
  <c r="J71" i="1"/>
  <c r="W71" i="1" s="1"/>
  <c r="W73" i="1" s="1"/>
  <c r="J69" i="1"/>
  <c r="DJ74" i="1"/>
  <c r="DI74" i="1"/>
  <c r="DH74" i="1"/>
  <c r="DG74" i="1"/>
  <c r="DF74" i="1"/>
  <c r="ES74" i="1"/>
  <c r="ER74" i="1"/>
  <c r="EQ74" i="1"/>
  <c r="EP74" i="1"/>
  <c r="EO74" i="1"/>
  <c r="EZ74" i="1"/>
  <c r="EY74" i="1"/>
  <c r="FD74" i="1"/>
  <c r="FC74" i="1"/>
  <c r="FJ74" i="1"/>
  <c r="GZ74" i="1"/>
  <c r="IF74" i="1"/>
  <c r="IR74" i="1"/>
  <c r="JS74" i="1"/>
  <c r="JZ74" i="1"/>
  <c r="JY74" i="1"/>
  <c r="JX74" i="1"/>
  <c r="JW74" i="1"/>
  <c r="JV74" i="1"/>
  <c r="E80" i="1"/>
  <c r="EU75" i="1"/>
  <c r="E85" i="1"/>
  <c r="EU82" i="1"/>
  <c r="AR81" i="1"/>
  <c r="AQ81" i="1"/>
  <c r="AP81" i="1"/>
  <c r="AO81" i="1"/>
  <c r="AN81" i="1"/>
  <c r="DJ81" i="1"/>
  <c r="DI81" i="1"/>
  <c r="DH81" i="1"/>
  <c r="DG81" i="1"/>
  <c r="DF81" i="1"/>
  <c r="DQ81" i="1"/>
  <c r="DP81" i="1"/>
  <c r="DO81" i="1"/>
  <c r="DN81" i="1"/>
  <c r="DM81" i="1"/>
  <c r="ES81" i="1"/>
  <c r="ER81" i="1"/>
  <c r="EQ81" i="1"/>
  <c r="EP81" i="1"/>
  <c r="EO81" i="1"/>
  <c r="FT81" i="1"/>
  <c r="GF81" i="1"/>
  <c r="GJ81" i="1"/>
  <c r="GV81" i="1"/>
  <c r="GZ81" i="1"/>
  <c r="HP81" i="1"/>
  <c r="IF81" i="1"/>
  <c r="IJ81" i="1"/>
  <c r="JR81" i="1"/>
  <c r="JZ81" i="1"/>
  <c r="JY81" i="1"/>
  <c r="JX81" i="1"/>
  <c r="JW81" i="1"/>
  <c r="JV81" i="1"/>
  <c r="R84" i="1"/>
  <c r="Q84" i="1"/>
  <c r="P84" i="1"/>
  <c r="O84" i="1"/>
  <c r="W83" i="1"/>
  <c r="W85" i="1" s="1"/>
  <c r="V83" i="1"/>
  <c r="V85" i="1" s="1"/>
  <c r="S83" i="1"/>
  <c r="S85" i="1" s="1"/>
  <c r="R83" i="1"/>
  <c r="Q83" i="1"/>
  <c r="P83" i="1"/>
  <c r="O83" i="1"/>
  <c r="R82" i="1"/>
  <c r="Q82" i="1"/>
  <c r="P82" i="1"/>
  <c r="O82" i="1"/>
  <c r="R81" i="1"/>
  <c r="R85" i="1" s="1"/>
  <c r="Q81" i="1"/>
  <c r="Q85" i="1" s="1"/>
  <c r="P81" i="1"/>
  <c r="P85" i="1" s="1"/>
  <c r="O81" i="1"/>
  <c r="E90" i="1"/>
  <c r="EU87" i="1"/>
  <c r="AR86" i="1"/>
  <c r="AQ86" i="1"/>
  <c r="AP86" i="1"/>
  <c r="AO86" i="1"/>
  <c r="AN86" i="1"/>
  <c r="DQ86" i="1"/>
  <c r="DP86" i="1"/>
  <c r="DO86" i="1"/>
  <c r="DN86" i="1"/>
  <c r="DM86" i="1"/>
  <c r="ES86" i="1"/>
  <c r="ER86" i="1"/>
  <c r="EQ86" i="1"/>
  <c r="EP86" i="1"/>
  <c r="EO86" i="1"/>
  <c r="FT86" i="1"/>
  <c r="GF86" i="1"/>
  <c r="GJ86" i="1"/>
  <c r="GV86" i="1"/>
  <c r="GZ86" i="1"/>
  <c r="HP86" i="1"/>
  <c r="IF86" i="1"/>
  <c r="IJ86" i="1"/>
  <c r="JR86" i="1"/>
  <c r="JZ86" i="1"/>
  <c r="JY86" i="1"/>
  <c r="JX86" i="1"/>
  <c r="JW86" i="1"/>
  <c r="JV86" i="1"/>
  <c r="J89" i="1"/>
  <c r="J87" i="1"/>
  <c r="DJ91" i="1"/>
  <c r="DI91" i="1"/>
  <c r="DK90" i="1" s="1"/>
  <c r="DH91" i="1"/>
  <c r="DG91" i="1"/>
  <c r="DF91" i="1"/>
  <c r="ES91" i="1"/>
  <c r="ER91" i="1"/>
  <c r="EQ91" i="1"/>
  <c r="EP91" i="1"/>
  <c r="EO91" i="1"/>
  <c r="EZ91" i="1"/>
  <c r="EY91" i="1"/>
  <c r="FD91" i="1"/>
  <c r="FC91" i="1"/>
  <c r="GZ91" i="1"/>
  <c r="IF91" i="1"/>
  <c r="IR91" i="1"/>
  <c r="JS91" i="1"/>
  <c r="JZ91" i="1"/>
  <c r="JY91" i="1"/>
  <c r="JX91" i="1"/>
  <c r="JW91" i="1"/>
  <c r="JV91" i="1"/>
  <c r="E97" i="1"/>
  <c r="EU92" i="1"/>
  <c r="EV92" i="1" s="1"/>
  <c r="E103" i="1"/>
  <c r="EU99" i="1"/>
  <c r="AR98" i="1"/>
  <c r="AQ98" i="1"/>
  <c r="AP98" i="1"/>
  <c r="AO98" i="1"/>
  <c r="AN98" i="1"/>
  <c r="CO98" i="1"/>
  <c r="CN98" i="1"/>
  <c r="CM98" i="1"/>
  <c r="CL98" i="1"/>
  <c r="CK98" i="1"/>
  <c r="EV99" i="1"/>
  <c r="ES98" i="1"/>
  <c r="ER98" i="1"/>
  <c r="EQ98" i="1"/>
  <c r="EP98" i="1"/>
  <c r="EO98" i="1"/>
  <c r="EZ98" i="1"/>
  <c r="EY98" i="1"/>
  <c r="FD98" i="1"/>
  <c r="FC98" i="1"/>
  <c r="FT98" i="1"/>
  <c r="FS98" i="1"/>
  <c r="GB98" i="1"/>
  <c r="GF98" i="1"/>
  <c r="GN98" i="1"/>
  <c r="GR98" i="1"/>
  <c r="GZ98" i="1"/>
  <c r="HH98" i="1"/>
  <c r="HL98" i="1"/>
  <c r="HT98" i="1"/>
  <c r="IF98" i="1"/>
  <c r="IR98" i="1"/>
  <c r="IQ98" i="1"/>
  <c r="JJ98" i="1"/>
  <c r="JM98" i="1"/>
  <c r="JS98" i="1"/>
  <c r="JZ98" i="1"/>
  <c r="JY98" i="1"/>
  <c r="JX98" i="1"/>
  <c r="JW98" i="1"/>
  <c r="JV98" i="1"/>
  <c r="J102" i="1"/>
  <c r="J100" i="1"/>
  <c r="E113" i="1"/>
  <c r="EU108" i="1"/>
  <c r="ES107" i="1"/>
  <c r="ER107" i="1"/>
  <c r="EQ107" i="1"/>
  <c r="EP107" i="1"/>
  <c r="EO107" i="1"/>
  <c r="EZ107" i="1"/>
  <c r="EY107" i="1"/>
  <c r="FD107" i="1"/>
  <c r="FC107" i="1"/>
  <c r="GZ107" i="1"/>
  <c r="IF107" i="1"/>
  <c r="IR107" i="1"/>
  <c r="JS107" i="1"/>
  <c r="JZ107" i="1"/>
  <c r="JY107" i="1"/>
  <c r="JX107" i="1"/>
  <c r="JW107" i="1"/>
  <c r="JV107" i="1"/>
  <c r="J111" i="1"/>
  <c r="J109" i="1"/>
  <c r="E118" i="1"/>
  <c r="EU115" i="1"/>
  <c r="AR114" i="1"/>
  <c r="AQ114" i="1"/>
  <c r="AP114" i="1"/>
  <c r="AO114" i="1"/>
  <c r="AN114" i="1"/>
  <c r="DQ114" i="1"/>
  <c r="DP114" i="1"/>
  <c r="DO114" i="1"/>
  <c r="DN114" i="1"/>
  <c r="DM114" i="1"/>
  <c r="ES114" i="1"/>
  <c r="ER114" i="1"/>
  <c r="EQ114" i="1"/>
  <c r="EP114" i="1"/>
  <c r="EO114" i="1"/>
  <c r="FT114" i="1"/>
  <c r="GF114" i="1"/>
  <c r="GJ114" i="1"/>
  <c r="GV114" i="1"/>
  <c r="GZ114" i="1"/>
  <c r="HP114" i="1"/>
  <c r="IF114" i="1"/>
  <c r="IJ114" i="1"/>
  <c r="JR114" i="1"/>
  <c r="JZ114" i="1"/>
  <c r="JY114" i="1"/>
  <c r="JX114" i="1"/>
  <c r="JW114" i="1"/>
  <c r="JV114" i="1"/>
  <c r="J117" i="1"/>
  <c r="J115" i="1"/>
  <c r="AR119" i="1"/>
  <c r="AQ119" i="1"/>
  <c r="AP119" i="1"/>
  <c r="AO119" i="1"/>
  <c r="AN119" i="1"/>
  <c r="DQ119" i="1"/>
  <c r="DP119" i="1"/>
  <c r="DO119" i="1"/>
  <c r="DN119" i="1"/>
  <c r="DM119" i="1"/>
  <c r="ES119" i="1"/>
  <c r="ER119" i="1"/>
  <c r="EQ119" i="1"/>
  <c r="EP119" i="1"/>
  <c r="EO119" i="1"/>
  <c r="FT119" i="1"/>
  <c r="GF119" i="1"/>
  <c r="GJ119" i="1"/>
  <c r="GV119" i="1"/>
  <c r="GZ119" i="1"/>
  <c r="DT36" i="1"/>
  <c r="DU36" i="1"/>
  <c r="DV36" i="1"/>
  <c r="DW36" i="1"/>
  <c r="FO36" i="1"/>
  <c r="FS36" i="1"/>
  <c r="FW36" i="1"/>
  <c r="GA36" i="1"/>
  <c r="GE36" i="1"/>
  <c r="GI36" i="1"/>
  <c r="GM36" i="1"/>
  <c r="GQ36" i="1"/>
  <c r="GU36" i="1"/>
  <c r="GY36" i="1"/>
  <c r="HC36" i="1"/>
  <c r="HG36" i="1"/>
  <c r="HK36" i="1"/>
  <c r="HS36" i="1"/>
  <c r="HW36" i="1"/>
  <c r="IA36" i="1"/>
  <c r="IE36" i="1"/>
  <c r="II36" i="1"/>
  <c r="JQ36" i="1"/>
  <c r="AU41" i="1"/>
  <c r="AV41" i="1"/>
  <c r="AW41" i="1"/>
  <c r="JM41" i="1" s="1"/>
  <c r="AX41" i="1"/>
  <c r="BP41" i="1"/>
  <c r="BQ41" i="1"/>
  <c r="BR41" i="1"/>
  <c r="BS41" i="1"/>
  <c r="BW41" i="1"/>
  <c r="BX41" i="1"/>
  <c r="BY41" i="1"/>
  <c r="BZ41" i="1"/>
  <c r="CD41" i="1"/>
  <c r="CE41" i="1"/>
  <c r="CF41" i="1"/>
  <c r="CG41" i="1"/>
  <c r="CK41" i="1"/>
  <c r="CL41" i="1"/>
  <c r="CM41" i="1"/>
  <c r="CN41" i="1"/>
  <c r="CR41" i="1"/>
  <c r="CS41" i="1"/>
  <c r="CY41" i="1"/>
  <c r="CZ41" i="1"/>
  <c r="DA41" i="1"/>
  <c r="DB41" i="1"/>
  <c r="DD40" i="1" s="1"/>
  <c r="DT41" i="1"/>
  <c r="DU41" i="1"/>
  <c r="DV41" i="1"/>
  <c r="DW41" i="1"/>
  <c r="EA41" i="1"/>
  <c r="EB41" i="1"/>
  <c r="FK41" i="1"/>
  <c r="FO41" i="1"/>
  <c r="FS41" i="1"/>
  <c r="FW41" i="1"/>
  <c r="GA41" i="1"/>
  <c r="GE41" i="1"/>
  <c r="GI41" i="1"/>
  <c r="GM41" i="1"/>
  <c r="GQ41" i="1"/>
  <c r="GU41" i="1"/>
  <c r="GY41" i="1"/>
  <c r="HC41" i="1"/>
  <c r="HG41" i="1"/>
  <c r="HK41" i="1"/>
  <c r="HO41" i="1"/>
  <c r="HS41" i="1"/>
  <c r="HW41" i="1"/>
  <c r="IA41" i="1"/>
  <c r="IE41" i="1"/>
  <c r="II41" i="1"/>
  <c r="IY41" i="1"/>
  <c r="JQ41" i="1"/>
  <c r="AN46" i="1"/>
  <c r="AO46" i="1"/>
  <c r="AP46" i="1"/>
  <c r="AQ46" i="1"/>
  <c r="GF46" i="1" s="1"/>
  <c r="AU46" i="1"/>
  <c r="GJ46" i="1" s="1"/>
  <c r="AV46" i="1"/>
  <c r="AW46" i="1"/>
  <c r="AX46" i="1"/>
  <c r="BB46" i="1"/>
  <c r="BC46" i="1"/>
  <c r="IJ46" i="1" s="1"/>
  <c r="BD46" i="1"/>
  <c r="BE46" i="1"/>
  <c r="BP46" i="1"/>
  <c r="JQ46" i="1" s="1"/>
  <c r="BQ46" i="1"/>
  <c r="BR46" i="1"/>
  <c r="BS46" i="1"/>
  <c r="JN46" i="1" s="1"/>
  <c r="BW46" i="1"/>
  <c r="BX46" i="1"/>
  <c r="BY46" i="1"/>
  <c r="BZ46" i="1"/>
  <c r="CD46" i="1"/>
  <c r="CE46" i="1"/>
  <c r="CF46" i="1"/>
  <c r="CG46" i="1"/>
  <c r="CK46" i="1"/>
  <c r="CL46" i="1"/>
  <c r="CM46" i="1"/>
  <c r="CN46" i="1"/>
  <c r="CR46" i="1"/>
  <c r="CS46" i="1"/>
  <c r="CT46" i="1"/>
  <c r="CU46" i="1"/>
  <c r="DM46" i="1"/>
  <c r="DN46" i="1"/>
  <c r="DO46" i="1"/>
  <c r="DP46" i="1"/>
  <c r="DT46" i="1"/>
  <c r="DU46" i="1"/>
  <c r="DV46" i="1"/>
  <c r="DW46" i="1"/>
  <c r="EA46" i="1"/>
  <c r="EB46" i="1"/>
  <c r="EC46" i="1"/>
  <c r="ED46" i="1"/>
  <c r="EG46" i="1"/>
  <c r="FG46" i="1"/>
  <c r="FI46" i="1"/>
  <c r="FJ46" i="1" s="1"/>
  <c r="FO46" i="1"/>
  <c r="FS46" i="1"/>
  <c r="FW46" i="1"/>
  <c r="GA46" i="1"/>
  <c r="GE46" i="1"/>
  <c r="GI46" i="1"/>
  <c r="GM46" i="1"/>
  <c r="GQ46" i="1"/>
  <c r="GU46" i="1"/>
  <c r="GY46" i="1"/>
  <c r="HC46" i="1"/>
  <c r="HG46" i="1"/>
  <c r="HK46" i="1"/>
  <c r="HO46" i="1"/>
  <c r="HS46" i="1"/>
  <c r="HW46" i="1"/>
  <c r="IA46" i="1"/>
  <c r="IE46" i="1"/>
  <c r="II46" i="1"/>
  <c r="IM46" i="1"/>
  <c r="IQ46" i="1"/>
  <c r="IY46" i="1"/>
  <c r="JI46" i="1"/>
  <c r="JM46" i="1"/>
  <c r="J48" i="1"/>
  <c r="AU56" i="1"/>
  <c r="AV56" i="1"/>
  <c r="AW56" i="1"/>
  <c r="JM56" i="1" s="1"/>
  <c r="AX56" i="1"/>
  <c r="BB56" i="1"/>
  <c r="BC56" i="1"/>
  <c r="BD56" i="1"/>
  <c r="BP56" i="1"/>
  <c r="BQ56" i="1"/>
  <c r="BR56" i="1"/>
  <c r="BS56" i="1"/>
  <c r="BW56" i="1"/>
  <c r="BX56" i="1"/>
  <c r="BY56" i="1"/>
  <c r="BZ56" i="1"/>
  <c r="CD56" i="1"/>
  <c r="CE56" i="1"/>
  <c r="CF56" i="1"/>
  <c r="CG56" i="1"/>
  <c r="CR56" i="1"/>
  <c r="CS56" i="1"/>
  <c r="CY56" i="1"/>
  <c r="CZ56" i="1"/>
  <c r="DA56" i="1"/>
  <c r="DB56" i="1"/>
  <c r="DT56" i="1"/>
  <c r="DU56" i="1"/>
  <c r="DV56" i="1"/>
  <c r="DW56" i="1"/>
  <c r="EA56" i="1"/>
  <c r="EB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Y56" i="1"/>
  <c r="JQ56" i="1"/>
  <c r="AN61" i="1"/>
  <c r="AO61" i="1"/>
  <c r="AP61" i="1"/>
  <c r="AQ61" i="1"/>
  <c r="GF61" i="1" s="1"/>
  <c r="AU61" i="1"/>
  <c r="GJ61" i="1" s="1"/>
  <c r="AV61" i="1"/>
  <c r="AW61" i="1"/>
  <c r="AX61" i="1"/>
  <c r="BB61" i="1"/>
  <c r="BC61" i="1"/>
  <c r="IJ61" i="1" s="1"/>
  <c r="BD61" i="1"/>
  <c r="BE61" i="1"/>
  <c r="BP61" i="1"/>
  <c r="JQ61" i="1" s="1"/>
  <c r="BQ61" i="1"/>
  <c r="BR61" i="1"/>
  <c r="BS61" i="1"/>
  <c r="JN61" i="1" s="1"/>
  <c r="BW61" i="1"/>
  <c r="BX61" i="1"/>
  <c r="BY61" i="1"/>
  <c r="BZ61" i="1"/>
  <c r="CD61" i="1"/>
  <c r="CE61" i="1"/>
  <c r="CF61" i="1"/>
  <c r="CG61" i="1"/>
  <c r="CR61" i="1"/>
  <c r="CS61" i="1"/>
  <c r="CT61" i="1"/>
  <c r="CU61" i="1"/>
  <c r="CY61" i="1"/>
  <c r="CZ61" i="1"/>
  <c r="DA61" i="1"/>
  <c r="DB61" i="1"/>
  <c r="DD60" i="1" s="1"/>
  <c r="DM61" i="1"/>
  <c r="DN61" i="1"/>
  <c r="DO61" i="1"/>
  <c r="DP61" i="1"/>
  <c r="DT61" i="1"/>
  <c r="DU61" i="1"/>
  <c r="DV61" i="1"/>
  <c r="DW61" i="1"/>
  <c r="EA61" i="1"/>
  <c r="EB61" i="1"/>
  <c r="EC61" i="1"/>
  <c r="ED61" i="1"/>
  <c r="FG61" i="1"/>
  <c r="FI61" i="1"/>
  <c r="FJ61" i="1" s="1"/>
  <c r="FO61" i="1"/>
  <c r="FS61" i="1"/>
  <c r="FW61" i="1"/>
  <c r="GA61" i="1"/>
  <c r="GE61" i="1"/>
  <c r="GI61" i="1"/>
  <c r="GM61" i="1"/>
  <c r="GQ61" i="1"/>
  <c r="GU61" i="1"/>
  <c r="GY61" i="1"/>
  <c r="HC61" i="1"/>
  <c r="HG61" i="1"/>
  <c r="HK61" i="1"/>
  <c r="HO61" i="1"/>
  <c r="HS61" i="1"/>
  <c r="HW61" i="1"/>
  <c r="IA61" i="1"/>
  <c r="IE61" i="1"/>
  <c r="II61" i="1"/>
  <c r="IM61" i="1"/>
  <c r="IQ61" i="1"/>
  <c r="IY61" i="1"/>
  <c r="JI61" i="1"/>
  <c r="JM61" i="1"/>
  <c r="O62" i="1"/>
  <c r="P62" i="1"/>
  <c r="Q62" i="1"/>
  <c r="R62" i="1"/>
  <c r="O63" i="1"/>
  <c r="P63" i="1"/>
  <c r="Q63" i="1"/>
  <c r="R63" i="1"/>
  <c r="T63" i="1"/>
  <c r="U63" i="1"/>
  <c r="W63" i="1"/>
  <c r="W67" i="1" s="1"/>
  <c r="O64" i="1"/>
  <c r="P64" i="1"/>
  <c r="Q64" i="1"/>
  <c r="R64" i="1"/>
  <c r="O65" i="1"/>
  <c r="P65" i="1"/>
  <c r="Q65" i="1"/>
  <c r="R65" i="1"/>
  <c r="O66" i="1"/>
  <c r="P66" i="1"/>
  <c r="Q66" i="1"/>
  <c r="T66" i="1"/>
  <c r="U66" i="1"/>
  <c r="O68" i="1"/>
  <c r="AU68" i="1"/>
  <c r="GJ68" i="1" s="1"/>
  <c r="AV68" i="1"/>
  <c r="AW68" i="1"/>
  <c r="AX68" i="1"/>
  <c r="BB68" i="1"/>
  <c r="BC68" i="1"/>
  <c r="IJ68" i="1" s="1"/>
  <c r="BD68" i="1"/>
  <c r="BE68" i="1"/>
  <c r="BP68" i="1"/>
  <c r="JI68" i="1" s="1"/>
  <c r="BQ68" i="1"/>
  <c r="BR68" i="1"/>
  <c r="BS68" i="1"/>
  <c r="JN68" i="1" s="1"/>
  <c r="CD68" i="1"/>
  <c r="CE68" i="1"/>
  <c r="CF68" i="1"/>
  <c r="CG68" i="1"/>
  <c r="CR68" i="1"/>
  <c r="CS68" i="1"/>
  <c r="CT68" i="1"/>
  <c r="CU68" i="1"/>
  <c r="CY68" i="1"/>
  <c r="CZ68" i="1"/>
  <c r="DA68" i="1"/>
  <c r="DB68" i="1"/>
  <c r="DM68" i="1"/>
  <c r="DN68" i="1"/>
  <c r="DO68" i="1"/>
  <c r="DP68" i="1"/>
  <c r="DT68" i="1"/>
  <c r="DU68" i="1"/>
  <c r="DV68" i="1"/>
  <c r="DW68" i="1"/>
  <c r="EA68" i="1"/>
  <c r="EB68" i="1"/>
  <c r="EC68" i="1"/>
  <c r="ED68" i="1"/>
  <c r="EG68" i="1"/>
  <c r="FG68" i="1"/>
  <c r="FK68" i="1"/>
  <c r="FO68" i="1"/>
  <c r="FW68" i="1"/>
  <c r="GA68" i="1"/>
  <c r="GE68" i="1"/>
  <c r="GI68" i="1"/>
  <c r="GM68" i="1"/>
  <c r="HC68" i="1"/>
  <c r="HG68" i="1"/>
  <c r="II68" i="1"/>
  <c r="IY68" i="1"/>
  <c r="O69" i="1"/>
  <c r="O70" i="1"/>
  <c r="O71" i="1"/>
  <c r="O72" i="1"/>
  <c r="P72" i="1"/>
  <c r="Q72" i="1"/>
  <c r="O74" i="1"/>
  <c r="P74" i="1"/>
  <c r="Q74" i="1"/>
  <c r="AN74" i="1"/>
  <c r="AO74" i="1"/>
  <c r="AP74" i="1"/>
  <c r="AQ74" i="1"/>
  <c r="GF74" i="1" s="1"/>
  <c r="AU74" i="1"/>
  <c r="GJ74" i="1" s="1"/>
  <c r="AV74" i="1"/>
  <c r="AW74" i="1"/>
  <c r="AX74" i="1"/>
  <c r="BB74" i="1"/>
  <c r="BC74" i="1"/>
  <c r="IJ74" i="1" s="1"/>
  <c r="BD74" i="1"/>
  <c r="BE74" i="1"/>
  <c r="BP74" i="1"/>
  <c r="JQ74" i="1" s="1"/>
  <c r="BQ74" i="1"/>
  <c r="BR74" i="1"/>
  <c r="BS74" i="1"/>
  <c r="JN74" i="1" s="1"/>
  <c r="BW74" i="1"/>
  <c r="BX74" i="1"/>
  <c r="BY74" i="1"/>
  <c r="BZ74" i="1"/>
  <c r="CD74" i="1"/>
  <c r="CE74" i="1"/>
  <c r="CF74" i="1"/>
  <c r="CG74" i="1"/>
  <c r="CR74" i="1"/>
  <c r="CS74" i="1"/>
  <c r="CT74" i="1"/>
  <c r="CU74" i="1"/>
  <c r="CY74" i="1"/>
  <c r="CZ74" i="1"/>
  <c r="DA74" i="1"/>
  <c r="DB74" i="1"/>
  <c r="DM74" i="1"/>
  <c r="DN74" i="1"/>
  <c r="DO74" i="1"/>
  <c r="DP74" i="1"/>
  <c r="DT74" i="1"/>
  <c r="DU74" i="1"/>
  <c r="DV74" i="1"/>
  <c r="DW74" i="1"/>
  <c r="EA74" i="1"/>
  <c r="EB74" i="1"/>
  <c r="EC74" i="1"/>
  <c r="ED74" i="1"/>
  <c r="FG74" i="1"/>
  <c r="FO74" i="1"/>
  <c r="FS74" i="1"/>
  <c r="FW74" i="1"/>
  <c r="GA74" i="1"/>
  <c r="GE74" i="1"/>
  <c r="GI74" i="1"/>
  <c r="GM74" i="1"/>
  <c r="GQ74" i="1"/>
  <c r="GU74" i="1"/>
  <c r="GY74" i="1"/>
  <c r="HC74" i="1"/>
  <c r="HG74" i="1"/>
  <c r="HK74" i="1"/>
  <c r="HO74" i="1"/>
  <c r="HS74" i="1"/>
  <c r="HW74" i="1"/>
  <c r="IA74" i="1"/>
  <c r="IE74" i="1"/>
  <c r="II74" i="1"/>
  <c r="IM74" i="1"/>
  <c r="IQ74" i="1"/>
  <c r="IY74" i="1"/>
  <c r="JI74" i="1"/>
  <c r="JM74" i="1"/>
  <c r="O75" i="1"/>
  <c r="P75" i="1"/>
  <c r="Q75" i="1"/>
  <c r="R75" i="1"/>
  <c r="O76" i="1"/>
  <c r="P76" i="1"/>
  <c r="Q76" i="1"/>
  <c r="R76" i="1"/>
  <c r="T76" i="1"/>
  <c r="U76" i="1"/>
  <c r="U80" i="1" s="1"/>
  <c r="W76" i="1"/>
  <c r="W80" i="1" s="1"/>
  <c r="O77" i="1"/>
  <c r="P77" i="1"/>
  <c r="Q77" i="1"/>
  <c r="R77" i="1"/>
  <c r="O78" i="1"/>
  <c r="P78" i="1"/>
  <c r="Q78" i="1"/>
  <c r="R78" i="1"/>
  <c r="O79" i="1"/>
  <c r="P79" i="1"/>
  <c r="Q79" i="1"/>
  <c r="R79" i="1"/>
  <c r="T79" i="1"/>
  <c r="AU81" i="1"/>
  <c r="AV81" i="1"/>
  <c r="AW81" i="1"/>
  <c r="JM81" i="1" s="1"/>
  <c r="AX81" i="1"/>
  <c r="BB81" i="1"/>
  <c r="BC81" i="1"/>
  <c r="BD81" i="1"/>
  <c r="BP81" i="1"/>
  <c r="BQ81" i="1"/>
  <c r="BR81" i="1"/>
  <c r="BS81" i="1"/>
  <c r="BW81" i="1"/>
  <c r="BX81" i="1"/>
  <c r="BY81" i="1"/>
  <c r="BZ81" i="1"/>
  <c r="CD81" i="1"/>
  <c r="CE81" i="1"/>
  <c r="CF81" i="1"/>
  <c r="CG81" i="1"/>
  <c r="CR81" i="1"/>
  <c r="CS81" i="1"/>
  <c r="CY81" i="1"/>
  <c r="CZ81" i="1"/>
  <c r="DA81" i="1"/>
  <c r="DB81" i="1"/>
  <c r="DT81" i="1"/>
  <c r="DU81" i="1"/>
  <c r="DV81" i="1"/>
  <c r="DW81" i="1"/>
  <c r="EA81" i="1"/>
  <c r="EB81" i="1"/>
  <c r="FK81" i="1"/>
  <c r="FO81" i="1"/>
  <c r="FS81" i="1"/>
  <c r="FW81" i="1"/>
  <c r="GA81" i="1"/>
  <c r="GE81" i="1"/>
  <c r="GI81" i="1"/>
  <c r="GM81" i="1"/>
  <c r="GQ81" i="1"/>
  <c r="GU81" i="1"/>
  <c r="GY81" i="1"/>
  <c r="HC81" i="1"/>
  <c r="HG81" i="1"/>
  <c r="HK81" i="1"/>
  <c r="HO81" i="1"/>
  <c r="HS81" i="1"/>
  <c r="HW81" i="1"/>
  <c r="IA81" i="1"/>
  <c r="IE81" i="1"/>
  <c r="II81" i="1"/>
  <c r="IY81" i="1"/>
  <c r="JQ81" i="1"/>
  <c r="AU86" i="1"/>
  <c r="AV86" i="1"/>
  <c r="AW86" i="1"/>
  <c r="JM86" i="1" s="1"/>
  <c r="AX86" i="1"/>
  <c r="BB86" i="1"/>
  <c r="BC86" i="1"/>
  <c r="BD86" i="1"/>
  <c r="BP86" i="1"/>
  <c r="BQ86" i="1"/>
  <c r="BR86" i="1"/>
  <c r="BS86" i="1"/>
  <c r="BW86" i="1"/>
  <c r="BX86" i="1"/>
  <c r="BY86" i="1"/>
  <c r="BZ86" i="1"/>
  <c r="CD86" i="1"/>
  <c r="CE86" i="1"/>
  <c r="CF86" i="1"/>
  <c r="CG86" i="1"/>
  <c r="CK86" i="1"/>
  <c r="CL86" i="1"/>
  <c r="CM86" i="1"/>
  <c r="CN86" i="1"/>
  <c r="CR86" i="1"/>
  <c r="CS86" i="1"/>
  <c r="CY86" i="1"/>
  <c r="CZ86" i="1"/>
  <c r="DA86" i="1"/>
  <c r="DB86" i="1"/>
  <c r="DD85" i="1" s="1"/>
  <c r="DT86" i="1"/>
  <c r="DU86" i="1"/>
  <c r="DV86" i="1"/>
  <c r="DW86" i="1"/>
  <c r="EA86" i="1"/>
  <c r="EB86" i="1"/>
  <c r="FK86" i="1"/>
  <c r="FO86" i="1"/>
  <c r="FS86" i="1"/>
  <c r="FW86" i="1"/>
  <c r="GA86" i="1"/>
  <c r="GE86" i="1"/>
  <c r="GI86" i="1"/>
  <c r="GM86" i="1"/>
  <c r="GQ86" i="1"/>
  <c r="GU86" i="1"/>
  <c r="GY86" i="1"/>
  <c r="HC86" i="1"/>
  <c r="HG86" i="1"/>
  <c r="HK86" i="1"/>
  <c r="HO86" i="1"/>
  <c r="HS86" i="1"/>
  <c r="HW86" i="1"/>
  <c r="IA86" i="1"/>
  <c r="IE86" i="1"/>
  <c r="II86" i="1"/>
  <c r="IY86" i="1"/>
  <c r="JQ86" i="1"/>
  <c r="AN91" i="1"/>
  <c r="AO91" i="1"/>
  <c r="AP91" i="1"/>
  <c r="AQ91" i="1"/>
  <c r="GF91" i="1" s="1"/>
  <c r="AU91" i="1"/>
  <c r="GJ91" i="1" s="1"/>
  <c r="AV91" i="1"/>
  <c r="AW91" i="1"/>
  <c r="AX91" i="1"/>
  <c r="BB91" i="1"/>
  <c r="BC91" i="1"/>
  <c r="IJ91" i="1" s="1"/>
  <c r="BD91" i="1"/>
  <c r="BE91" i="1"/>
  <c r="BP91" i="1"/>
  <c r="JQ91" i="1" s="1"/>
  <c r="BQ91" i="1"/>
  <c r="BR91" i="1"/>
  <c r="BS91" i="1"/>
  <c r="JN91" i="1" s="1"/>
  <c r="BW91" i="1"/>
  <c r="BX91" i="1"/>
  <c r="BY91" i="1"/>
  <c r="BZ91" i="1"/>
  <c r="CD91" i="1"/>
  <c r="CE91" i="1"/>
  <c r="CF91" i="1"/>
  <c r="CG91" i="1"/>
  <c r="CK91" i="1"/>
  <c r="CL91" i="1"/>
  <c r="CM91" i="1"/>
  <c r="CN91" i="1"/>
  <c r="CR91" i="1"/>
  <c r="CS91" i="1"/>
  <c r="CT91" i="1"/>
  <c r="CU91" i="1"/>
  <c r="DM91" i="1"/>
  <c r="DN91" i="1"/>
  <c r="DO91" i="1"/>
  <c r="DP91" i="1"/>
  <c r="DT91" i="1"/>
  <c r="DU91" i="1"/>
  <c r="DV91" i="1"/>
  <c r="DW91" i="1"/>
  <c r="EA91" i="1"/>
  <c r="EB91" i="1"/>
  <c r="EC91" i="1"/>
  <c r="ED91" i="1"/>
  <c r="EG91" i="1"/>
  <c r="FG91" i="1"/>
  <c r="FI91" i="1"/>
  <c r="FJ91" i="1" s="1"/>
  <c r="FO91" i="1"/>
  <c r="FS91" i="1"/>
  <c r="FW91" i="1"/>
  <c r="GA91" i="1"/>
  <c r="GE91" i="1"/>
  <c r="GI91" i="1"/>
  <c r="GM91" i="1"/>
  <c r="GQ91" i="1"/>
  <c r="GU91" i="1"/>
  <c r="GY91" i="1"/>
  <c r="HC91" i="1"/>
  <c r="HG91" i="1"/>
  <c r="HK91" i="1"/>
  <c r="HO91" i="1"/>
  <c r="HS91" i="1"/>
  <c r="HW91" i="1"/>
  <c r="IA91" i="1"/>
  <c r="IE91" i="1"/>
  <c r="II91" i="1"/>
  <c r="IM91" i="1"/>
  <c r="IQ91" i="1"/>
  <c r="IY91" i="1"/>
  <c r="JI91" i="1"/>
  <c r="JM91" i="1"/>
  <c r="J93" i="1"/>
  <c r="AU98" i="1"/>
  <c r="GJ98" i="1" s="1"/>
  <c r="AV98" i="1"/>
  <c r="AW98" i="1"/>
  <c r="AX98" i="1"/>
  <c r="BB98" i="1"/>
  <c r="BC98" i="1"/>
  <c r="IJ98" i="1" s="1"/>
  <c r="BD98" i="1"/>
  <c r="BE98" i="1"/>
  <c r="BP98" i="1"/>
  <c r="JI98" i="1" s="1"/>
  <c r="BQ98" i="1"/>
  <c r="BR98" i="1"/>
  <c r="BS98" i="1"/>
  <c r="JN98" i="1" s="1"/>
  <c r="BW98" i="1"/>
  <c r="BX98" i="1"/>
  <c r="BY98" i="1"/>
  <c r="BZ98" i="1"/>
  <c r="CD98" i="1"/>
  <c r="CE98" i="1"/>
  <c r="CF98" i="1"/>
  <c r="CG98" i="1"/>
  <c r="CR98" i="1"/>
  <c r="CS98" i="1"/>
  <c r="CT98" i="1"/>
  <c r="CU98" i="1"/>
  <c r="CY98" i="1"/>
  <c r="CZ98" i="1"/>
  <c r="DA98" i="1"/>
  <c r="DB98" i="1"/>
  <c r="DM98" i="1"/>
  <c r="DN98" i="1"/>
  <c r="DO98" i="1"/>
  <c r="DP98" i="1"/>
  <c r="DT98" i="1"/>
  <c r="DU98" i="1"/>
  <c r="DV98" i="1"/>
  <c r="DW98" i="1"/>
  <c r="EA98" i="1"/>
  <c r="EB98" i="1"/>
  <c r="EC98" i="1"/>
  <c r="ED98" i="1"/>
  <c r="EG98" i="1"/>
  <c r="FG98" i="1"/>
  <c r="FK98" i="1"/>
  <c r="FO98" i="1"/>
  <c r="FW98" i="1"/>
  <c r="GA98" i="1"/>
  <c r="GE98" i="1"/>
  <c r="GI98" i="1"/>
  <c r="GM98" i="1"/>
  <c r="GQ98" i="1"/>
  <c r="GU98" i="1"/>
  <c r="GY98" i="1"/>
  <c r="HC98" i="1"/>
  <c r="HG98" i="1"/>
  <c r="HK98" i="1"/>
  <c r="HO98" i="1"/>
  <c r="HS98" i="1"/>
  <c r="HW98" i="1"/>
  <c r="IA98" i="1"/>
  <c r="IE98" i="1"/>
  <c r="II98" i="1"/>
  <c r="IM98" i="1"/>
  <c r="IY98" i="1"/>
  <c r="AN107" i="1"/>
  <c r="AO107" i="1"/>
  <c r="AP107" i="1"/>
  <c r="AQ107" i="1"/>
  <c r="GF107" i="1" s="1"/>
  <c r="AU107" i="1"/>
  <c r="GJ107" i="1" s="1"/>
  <c r="AV107" i="1"/>
  <c r="AW107" i="1"/>
  <c r="AX107" i="1"/>
  <c r="BB107" i="1"/>
  <c r="BC107" i="1"/>
  <c r="IJ107" i="1" s="1"/>
  <c r="BD107" i="1"/>
  <c r="BE107" i="1"/>
  <c r="BP107" i="1"/>
  <c r="JQ107" i="1" s="1"/>
  <c r="BQ107" i="1"/>
  <c r="BR107" i="1"/>
  <c r="BS107" i="1"/>
  <c r="JN107" i="1" s="1"/>
  <c r="BW107" i="1"/>
  <c r="BX107" i="1"/>
  <c r="BY107" i="1"/>
  <c r="BZ107" i="1"/>
  <c r="CD107" i="1"/>
  <c r="CE107" i="1"/>
  <c r="CF107" i="1"/>
  <c r="CG107" i="1"/>
  <c r="CK107" i="1"/>
  <c r="CL107" i="1"/>
  <c r="CM107" i="1"/>
  <c r="CN107" i="1"/>
  <c r="CR107" i="1"/>
  <c r="CS107" i="1"/>
  <c r="CT107" i="1"/>
  <c r="CU107" i="1"/>
  <c r="CY107" i="1"/>
  <c r="CZ107" i="1"/>
  <c r="DA107" i="1"/>
  <c r="DB107" i="1"/>
  <c r="DM107" i="1"/>
  <c r="DN107" i="1"/>
  <c r="DO107" i="1"/>
  <c r="DP107" i="1"/>
  <c r="DT107" i="1"/>
  <c r="DU107" i="1"/>
  <c r="DV107" i="1"/>
  <c r="DW107" i="1"/>
  <c r="EA107" i="1"/>
  <c r="EB107" i="1"/>
  <c r="EC107" i="1"/>
  <c r="ED107" i="1"/>
  <c r="FG107" i="1"/>
  <c r="FI107" i="1"/>
  <c r="FJ107" i="1" s="1"/>
  <c r="FO107" i="1"/>
  <c r="FS107" i="1"/>
  <c r="FW107" i="1"/>
  <c r="GA107" i="1"/>
  <c r="GE107" i="1"/>
  <c r="GI107" i="1"/>
  <c r="GM107" i="1"/>
  <c r="GQ107" i="1"/>
  <c r="GU107" i="1"/>
  <c r="GY107" i="1"/>
  <c r="HC107" i="1"/>
  <c r="HG107" i="1"/>
  <c r="HK107" i="1"/>
  <c r="HO107" i="1"/>
  <c r="HS107" i="1"/>
  <c r="HW107" i="1"/>
  <c r="IA107" i="1"/>
  <c r="IE107" i="1"/>
  <c r="II107" i="1"/>
  <c r="IM107" i="1"/>
  <c r="IQ107" i="1"/>
  <c r="IY107" i="1"/>
  <c r="JI107" i="1"/>
  <c r="JM107" i="1"/>
  <c r="AU114" i="1"/>
  <c r="AV114" i="1"/>
  <c r="AW114" i="1"/>
  <c r="JM114" i="1" s="1"/>
  <c r="AX114" i="1"/>
  <c r="BB114" i="1"/>
  <c r="BC114" i="1"/>
  <c r="BD114" i="1"/>
  <c r="BP114" i="1"/>
  <c r="BQ114" i="1"/>
  <c r="BR114" i="1"/>
  <c r="BS114" i="1"/>
  <c r="BW114" i="1"/>
  <c r="BX114" i="1"/>
  <c r="BY114" i="1"/>
  <c r="BZ114" i="1"/>
  <c r="CD114" i="1"/>
  <c r="CE114" i="1"/>
  <c r="CF114" i="1"/>
  <c r="CG114" i="1"/>
  <c r="CK114" i="1"/>
  <c r="CL114" i="1"/>
  <c r="CM114" i="1"/>
  <c r="CN114" i="1"/>
  <c r="CR114" i="1"/>
  <c r="CS114" i="1"/>
  <c r="CY114" i="1"/>
  <c r="CZ114" i="1"/>
  <c r="DA114" i="1"/>
  <c r="DB114" i="1"/>
  <c r="DT114" i="1"/>
  <c r="DU114" i="1"/>
  <c r="DV114" i="1"/>
  <c r="DW114" i="1"/>
  <c r="EA114" i="1"/>
  <c r="EB114" i="1"/>
  <c r="FK114" i="1"/>
  <c r="FO114" i="1"/>
  <c r="FS114" i="1"/>
  <c r="FW114" i="1"/>
  <c r="GA114" i="1"/>
  <c r="GE114" i="1"/>
  <c r="GI114" i="1"/>
  <c r="GM114" i="1"/>
  <c r="GQ114" i="1"/>
  <c r="GU114" i="1"/>
  <c r="GY114" i="1"/>
  <c r="HC114" i="1"/>
  <c r="HG114" i="1"/>
  <c r="HK114" i="1"/>
  <c r="HO114" i="1"/>
  <c r="HS114" i="1"/>
  <c r="HW114" i="1"/>
  <c r="IA114" i="1"/>
  <c r="IE114" i="1"/>
  <c r="II114" i="1"/>
  <c r="IY114" i="1"/>
  <c r="JQ114" i="1"/>
  <c r="E123" i="1"/>
  <c r="EU120" i="1"/>
  <c r="AU119" i="1"/>
  <c r="AV119" i="1"/>
  <c r="AW119" i="1"/>
  <c r="AX119" i="1"/>
  <c r="BB119" i="1"/>
  <c r="BC119" i="1"/>
  <c r="BD119" i="1"/>
  <c r="BP119" i="1"/>
  <c r="BQ119" i="1"/>
  <c r="BR119" i="1"/>
  <c r="BS119" i="1"/>
  <c r="BW119" i="1"/>
  <c r="BX119" i="1"/>
  <c r="BY119" i="1"/>
  <c r="BZ119" i="1"/>
  <c r="CD119" i="1"/>
  <c r="CE119" i="1"/>
  <c r="CF119" i="1"/>
  <c r="CG119" i="1"/>
  <c r="CK119" i="1"/>
  <c r="CL119" i="1"/>
  <c r="CM119" i="1"/>
  <c r="CN119" i="1"/>
  <c r="CR119" i="1"/>
  <c r="CS119" i="1"/>
  <c r="CY119" i="1"/>
  <c r="CZ119" i="1"/>
  <c r="DA119" i="1"/>
  <c r="DB119" i="1"/>
  <c r="DD118" i="1" s="1"/>
  <c r="DT119" i="1"/>
  <c r="DU119" i="1"/>
  <c r="DV119" i="1"/>
  <c r="DW119" i="1"/>
  <c r="EA119" i="1"/>
  <c r="EB119" i="1"/>
  <c r="FK119" i="1"/>
  <c r="FO119" i="1"/>
  <c r="FS119" i="1"/>
  <c r="FW119" i="1"/>
  <c r="GA119" i="1"/>
  <c r="GE119" i="1"/>
  <c r="GI119" i="1"/>
  <c r="GM119" i="1"/>
  <c r="GQ119" i="1"/>
  <c r="GU119" i="1"/>
  <c r="GY119" i="1"/>
  <c r="HC119" i="1"/>
  <c r="HP119" i="1"/>
  <c r="IF119" i="1"/>
  <c r="IJ119" i="1"/>
  <c r="IQ119" i="1"/>
  <c r="JM119" i="1"/>
  <c r="JR119" i="1"/>
  <c r="JZ119" i="1"/>
  <c r="JY119" i="1"/>
  <c r="JX119" i="1"/>
  <c r="JW119" i="1"/>
  <c r="JV119" i="1"/>
  <c r="J122" i="1"/>
  <c r="J120" i="1"/>
  <c r="AH128" i="1"/>
  <c r="AJ125" i="1"/>
  <c r="AR124" i="1"/>
  <c r="AQ124" i="1"/>
  <c r="AP124" i="1"/>
  <c r="AO124" i="1"/>
  <c r="AN124" i="1"/>
  <c r="DJ124" i="1"/>
  <c r="DI124" i="1"/>
  <c r="DK123" i="1" s="1"/>
  <c r="DH124" i="1"/>
  <c r="DG124" i="1"/>
  <c r="DF124" i="1"/>
  <c r="DQ124" i="1"/>
  <c r="DP124" i="1"/>
  <c r="DO124" i="1"/>
  <c r="DN124" i="1"/>
  <c r="DM124" i="1"/>
  <c r="ES124" i="1"/>
  <c r="ER124" i="1"/>
  <c r="EQ124" i="1"/>
  <c r="EP124" i="1"/>
  <c r="EO124" i="1"/>
  <c r="FT124" i="1"/>
  <c r="GF124" i="1"/>
  <c r="GJ124" i="1"/>
  <c r="GV124" i="1"/>
  <c r="GZ124" i="1"/>
  <c r="HP124" i="1"/>
  <c r="IF124" i="1"/>
  <c r="IJ124" i="1"/>
  <c r="IL124" i="1"/>
  <c r="IM124" i="1" s="1"/>
  <c r="JR124" i="1"/>
  <c r="JZ124" i="1"/>
  <c r="JY124" i="1"/>
  <c r="JX124" i="1"/>
  <c r="JW124" i="1"/>
  <c r="JV124" i="1"/>
  <c r="E128" i="1"/>
  <c r="EU125" i="1"/>
  <c r="AR129" i="1"/>
  <c r="AQ129" i="1"/>
  <c r="AP129" i="1"/>
  <c r="AO129" i="1"/>
  <c r="AN129" i="1"/>
  <c r="DJ129" i="1"/>
  <c r="DI129" i="1"/>
  <c r="DK128" i="1" s="1"/>
  <c r="DH129" i="1"/>
  <c r="DG129" i="1"/>
  <c r="DF129" i="1"/>
  <c r="DQ129" i="1"/>
  <c r="DP129" i="1"/>
  <c r="DO129" i="1"/>
  <c r="DN129" i="1"/>
  <c r="DM129" i="1"/>
  <c r="ES129" i="1"/>
  <c r="ER129" i="1"/>
  <c r="EQ129" i="1"/>
  <c r="EP129" i="1"/>
  <c r="EO129" i="1"/>
  <c r="FT129" i="1"/>
  <c r="GF129" i="1"/>
  <c r="GJ129" i="1"/>
  <c r="GV129" i="1"/>
  <c r="GZ129" i="1"/>
  <c r="HP129" i="1"/>
  <c r="IF129" i="1"/>
  <c r="IJ129" i="1"/>
  <c r="JR129" i="1"/>
  <c r="JZ129" i="1"/>
  <c r="JY129" i="1"/>
  <c r="JX129" i="1"/>
  <c r="JW129" i="1"/>
  <c r="JV129" i="1"/>
  <c r="E133" i="1"/>
  <c r="EU130" i="1"/>
  <c r="Q132" i="1"/>
  <c r="P132" i="1"/>
  <c r="O132" i="1"/>
  <c r="T131" i="1"/>
  <c r="T133" i="1" s="1"/>
  <c r="R131" i="1"/>
  <c r="Q131" i="1"/>
  <c r="P131" i="1"/>
  <c r="O131" i="1"/>
  <c r="R130" i="1"/>
  <c r="Q130" i="1"/>
  <c r="P130" i="1"/>
  <c r="O130" i="1"/>
  <c r="R129" i="1"/>
  <c r="R133" i="1" s="1"/>
  <c r="Q129" i="1"/>
  <c r="Q133" i="1" s="1"/>
  <c r="P129" i="1"/>
  <c r="P133" i="1" s="1"/>
  <c r="O129" i="1"/>
  <c r="HG119" i="1"/>
  <c r="HK119" i="1"/>
  <c r="HO119" i="1"/>
  <c r="HS119" i="1"/>
  <c r="HW119" i="1"/>
  <c r="IA119" i="1"/>
  <c r="IE119" i="1"/>
  <c r="II119" i="1"/>
  <c r="IY119" i="1"/>
  <c r="JQ119" i="1"/>
  <c r="AU124" i="1"/>
  <c r="AV124" i="1"/>
  <c r="AW124" i="1"/>
  <c r="JM124" i="1" s="1"/>
  <c r="AX124" i="1"/>
  <c r="BB124" i="1"/>
  <c r="BC124" i="1"/>
  <c r="BD124" i="1"/>
  <c r="BP124" i="1"/>
  <c r="BQ124" i="1"/>
  <c r="BR124" i="1"/>
  <c r="BS124" i="1"/>
  <c r="BW124" i="1"/>
  <c r="BX124" i="1"/>
  <c r="BY124" i="1"/>
  <c r="BZ124" i="1"/>
  <c r="CD124" i="1"/>
  <c r="CE124" i="1"/>
  <c r="CF124" i="1"/>
  <c r="CG124" i="1"/>
  <c r="CK124" i="1"/>
  <c r="CL124" i="1"/>
  <c r="CM124" i="1"/>
  <c r="CN124" i="1"/>
  <c r="CR124" i="1"/>
  <c r="CS124" i="1"/>
  <c r="CY124" i="1"/>
  <c r="CZ124" i="1"/>
  <c r="DA124" i="1"/>
  <c r="DB124" i="1"/>
  <c r="DD123" i="1" s="1"/>
  <c r="DT124" i="1"/>
  <c r="DU124" i="1"/>
  <c r="DV124" i="1"/>
  <c r="DW124" i="1"/>
  <c r="EA124" i="1"/>
  <c r="EB124" i="1"/>
  <c r="FO124" i="1"/>
  <c r="FS124" i="1"/>
  <c r="FW124" i="1"/>
  <c r="GA124" i="1"/>
  <c r="GE124" i="1"/>
  <c r="GI124" i="1"/>
  <c r="GM124" i="1"/>
  <c r="GQ124" i="1"/>
  <c r="GU124" i="1"/>
  <c r="GY124" i="1"/>
  <c r="HC124" i="1"/>
  <c r="HG124" i="1"/>
  <c r="HK124" i="1"/>
  <c r="HO124" i="1"/>
  <c r="HS124" i="1"/>
  <c r="HW124" i="1"/>
  <c r="IA124" i="1"/>
  <c r="IE124" i="1"/>
  <c r="II124" i="1"/>
  <c r="IY124" i="1"/>
  <c r="JQ124" i="1"/>
  <c r="AK125" i="1"/>
  <c r="EU126" i="1" s="1"/>
  <c r="AU129" i="1"/>
  <c r="AV129" i="1"/>
  <c r="AW129" i="1"/>
  <c r="JM129" i="1" s="1"/>
  <c r="AX129" i="1"/>
  <c r="BP129" i="1"/>
  <c r="BQ129" i="1"/>
  <c r="BR129" i="1"/>
  <c r="BS129" i="1"/>
  <c r="BW129" i="1"/>
  <c r="BX129" i="1"/>
  <c r="BY129" i="1"/>
  <c r="BZ129" i="1"/>
  <c r="CD129" i="1"/>
  <c r="CE129" i="1"/>
  <c r="CF129" i="1"/>
  <c r="CG129" i="1"/>
  <c r="CK129" i="1"/>
  <c r="CL129" i="1"/>
  <c r="CM129" i="1"/>
  <c r="CN129" i="1"/>
  <c r="CR129" i="1"/>
  <c r="CS129" i="1"/>
  <c r="CY129" i="1"/>
  <c r="CZ129" i="1"/>
  <c r="DA129" i="1"/>
  <c r="DB129" i="1"/>
  <c r="DD128" i="1" s="1"/>
  <c r="DT129" i="1"/>
  <c r="DU129" i="1"/>
  <c r="DV129" i="1"/>
  <c r="DW129" i="1"/>
  <c r="EA129" i="1"/>
  <c r="EB129" i="1"/>
  <c r="FO129" i="1"/>
  <c r="FS129" i="1"/>
  <c r="FW129" i="1"/>
  <c r="GA129" i="1"/>
  <c r="GE129" i="1"/>
  <c r="GI129" i="1"/>
  <c r="GM129" i="1"/>
  <c r="GQ129" i="1"/>
  <c r="GU129" i="1"/>
  <c r="GY129" i="1"/>
  <c r="HC129" i="1"/>
  <c r="HG129" i="1"/>
  <c r="HK129" i="1"/>
  <c r="HO129" i="1"/>
  <c r="HS129" i="1"/>
  <c r="HW129" i="1"/>
  <c r="IA129" i="1"/>
  <c r="IE129" i="1"/>
  <c r="II129" i="1"/>
  <c r="IY129" i="1"/>
  <c r="JQ129" i="1"/>
  <c r="H47" i="12" l="1"/>
  <c r="H44" i="12"/>
  <c r="H42" i="12"/>
  <c r="I40" i="12"/>
  <c r="I39" i="12"/>
  <c r="H37" i="12"/>
  <c r="I36" i="12"/>
  <c r="I26" i="12"/>
  <c r="I23" i="12"/>
  <c r="FR139" i="1"/>
  <c r="I22" i="12"/>
  <c r="F19" i="12"/>
  <c r="F49" i="12"/>
  <c r="I18" i="12"/>
  <c r="JP138" i="1"/>
  <c r="JR107" i="1"/>
  <c r="JR91" i="1"/>
  <c r="R80" i="1"/>
  <c r="JR74" i="1"/>
  <c r="AI62" i="1"/>
  <c r="R67" i="1"/>
  <c r="Q67" i="1"/>
  <c r="P67" i="1"/>
  <c r="O67" i="1"/>
  <c r="JR61" i="1"/>
  <c r="JR46" i="1"/>
  <c r="JR24" i="1"/>
  <c r="JR11" i="1"/>
  <c r="AI67" i="1"/>
  <c r="KF63" i="1"/>
  <c r="C67" i="1"/>
  <c r="C40" i="1"/>
  <c r="IZ24" i="1"/>
  <c r="O133" i="1"/>
  <c r="BA129" i="1"/>
  <c r="AJ139" i="1"/>
  <c r="AJ128" i="1"/>
  <c r="AK128" i="1" s="1"/>
  <c r="KE126" i="1"/>
  <c r="EF124" i="1"/>
  <c r="R122" i="1"/>
  <c r="Q122" i="1"/>
  <c r="P122" i="1"/>
  <c r="O122" i="1"/>
  <c r="W121" i="1"/>
  <c r="W123" i="1" s="1"/>
  <c r="V121" i="1"/>
  <c r="V123" i="1" s="1"/>
  <c r="V138" i="1" s="1"/>
  <c r="S121" i="1"/>
  <c r="S123" i="1" s="1"/>
  <c r="R121" i="1"/>
  <c r="Q121" i="1"/>
  <c r="P121" i="1"/>
  <c r="O121" i="1"/>
  <c r="R120" i="1"/>
  <c r="Q120" i="1"/>
  <c r="P120" i="1"/>
  <c r="O120" i="1"/>
  <c r="R119" i="1"/>
  <c r="R123" i="1" s="1"/>
  <c r="Q119" i="1"/>
  <c r="Q123" i="1" s="1"/>
  <c r="P119" i="1"/>
  <c r="P123" i="1" s="1"/>
  <c r="O119" i="1"/>
  <c r="IZ107" i="1"/>
  <c r="FL107" i="1"/>
  <c r="FK107" i="1"/>
  <c r="IZ98" i="1"/>
  <c r="EL98" i="1"/>
  <c r="EK98" i="1"/>
  <c r="EJ98" i="1"/>
  <c r="EI98" i="1"/>
  <c r="EH98" i="1"/>
  <c r="U96" i="1"/>
  <c r="T96" i="1"/>
  <c r="R96" i="1"/>
  <c r="Q96" i="1"/>
  <c r="P96" i="1"/>
  <c r="O96" i="1"/>
  <c r="Q95" i="1"/>
  <c r="P95" i="1"/>
  <c r="O95" i="1"/>
  <c r="AG94" i="1"/>
  <c r="AG97" i="1" s="1"/>
  <c r="AF94" i="1"/>
  <c r="AF97" i="1" s="1"/>
  <c r="AA94" i="1"/>
  <c r="AA97" i="1" s="1"/>
  <c r="X94" i="1"/>
  <c r="X97" i="1" s="1"/>
  <c r="W94" i="1"/>
  <c r="W97" i="1" s="1"/>
  <c r="R94" i="1"/>
  <c r="Q94" i="1"/>
  <c r="P94" i="1"/>
  <c r="O94" i="1"/>
  <c r="U93" i="1"/>
  <c r="U97" i="1" s="1"/>
  <c r="T93" i="1"/>
  <c r="T97" i="1" s="1"/>
  <c r="R93" i="1"/>
  <c r="Q93" i="1"/>
  <c r="P93" i="1"/>
  <c r="O93" i="1"/>
  <c r="R92" i="1"/>
  <c r="Q92" i="1"/>
  <c r="P92" i="1"/>
  <c r="O92" i="1"/>
  <c r="R91" i="1"/>
  <c r="R97" i="1" s="1"/>
  <c r="Q91" i="1"/>
  <c r="Q97" i="1" s="1"/>
  <c r="P91" i="1"/>
  <c r="P97" i="1" s="1"/>
  <c r="O91" i="1"/>
  <c r="IZ91" i="1"/>
  <c r="FL91" i="1"/>
  <c r="FK91" i="1"/>
  <c r="EL91" i="1"/>
  <c r="EK91" i="1"/>
  <c r="EJ91" i="1"/>
  <c r="EI91" i="1"/>
  <c r="EH91" i="1"/>
  <c r="T80" i="1"/>
  <c r="IZ74" i="1"/>
  <c r="Q80" i="1"/>
  <c r="P80" i="1"/>
  <c r="O80" i="1"/>
  <c r="AI75" i="1"/>
  <c r="CJ74" i="1"/>
  <c r="IZ68" i="1"/>
  <c r="EL68" i="1"/>
  <c r="EK68" i="1"/>
  <c r="EJ68" i="1"/>
  <c r="EI68" i="1"/>
  <c r="EH68" i="1"/>
  <c r="O73" i="1"/>
  <c r="U67" i="1"/>
  <c r="T67" i="1"/>
  <c r="IZ61" i="1"/>
  <c r="FL61" i="1"/>
  <c r="FK61" i="1"/>
  <c r="CJ61" i="1"/>
  <c r="U51" i="1"/>
  <c r="T51" i="1"/>
  <c r="R51" i="1"/>
  <c r="Q51" i="1"/>
  <c r="P51" i="1"/>
  <c r="O51" i="1"/>
  <c r="Q50" i="1"/>
  <c r="P50" i="1"/>
  <c r="O50" i="1"/>
  <c r="AG49" i="1"/>
  <c r="AG52" i="1" s="1"/>
  <c r="AF49" i="1"/>
  <c r="AF52" i="1" s="1"/>
  <c r="AF138" i="1" s="1"/>
  <c r="AA49" i="1"/>
  <c r="AA52" i="1" s="1"/>
  <c r="AA138" i="1" s="1"/>
  <c r="X49" i="1"/>
  <c r="X52" i="1" s="1"/>
  <c r="W49" i="1"/>
  <c r="W52" i="1" s="1"/>
  <c r="R49" i="1"/>
  <c r="Q49" i="1"/>
  <c r="P49" i="1"/>
  <c r="O49" i="1"/>
  <c r="U48" i="1"/>
  <c r="U52" i="1" s="1"/>
  <c r="T48" i="1"/>
  <c r="T52" i="1" s="1"/>
  <c r="R48" i="1"/>
  <c r="Q48" i="1"/>
  <c r="P48" i="1"/>
  <c r="O48" i="1"/>
  <c r="R47" i="1"/>
  <c r="Q47" i="1"/>
  <c r="P47" i="1"/>
  <c r="O47" i="1"/>
  <c r="R46" i="1"/>
  <c r="R52" i="1" s="1"/>
  <c r="Q46" i="1"/>
  <c r="Q52" i="1" s="1"/>
  <c r="P46" i="1"/>
  <c r="P52" i="1" s="1"/>
  <c r="O46" i="1"/>
  <c r="IZ46" i="1"/>
  <c r="FL46" i="1"/>
  <c r="FK46" i="1"/>
  <c r="EL46" i="1"/>
  <c r="EK46" i="1"/>
  <c r="EJ46" i="1"/>
  <c r="EI46" i="1"/>
  <c r="EH46" i="1"/>
  <c r="R117" i="1"/>
  <c r="Q117" i="1"/>
  <c r="P117" i="1"/>
  <c r="O117" i="1"/>
  <c r="X116" i="1"/>
  <c r="X118" i="1" s="1"/>
  <c r="W116" i="1"/>
  <c r="W118" i="1" s="1"/>
  <c r="T116" i="1"/>
  <c r="T118" i="1" s="1"/>
  <c r="R116" i="1"/>
  <c r="Q116" i="1"/>
  <c r="P116" i="1"/>
  <c r="O116" i="1"/>
  <c r="R115" i="1"/>
  <c r="Q115" i="1"/>
  <c r="P115" i="1"/>
  <c r="O115" i="1"/>
  <c r="R114" i="1"/>
  <c r="R118" i="1" s="1"/>
  <c r="Q114" i="1"/>
  <c r="Q118" i="1" s="1"/>
  <c r="P114" i="1"/>
  <c r="P118" i="1" s="1"/>
  <c r="O114" i="1"/>
  <c r="J112" i="1"/>
  <c r="J108" i="1"/>
  <c r="R112" i="1"/>
  <c r="Q112" i="1"/>
  <c r="P112" i="1"/>
  <c r="O112" i="1"/>
  <c r="JA107" i="1"/>
  <c r="IN107" i="1"/>
  <c r="IB107" i="1"/>
  <c r="HX107" i="1"/>
  <c r="HT107" i="1"/>
  <c r="HP107" i="1"/>
  <c r="HL107" i="1"/>
  <c r="GV107" i="1"/>
  <c r="GR107" i="1"/>
  <c r="R102" i="1"/>
  <c r="Q102" i="1"/>
  <c r="P102" i="1"/>
  <c r="O102" i="1"/>
  <c r="Y101" i="1"/>
  <c r="Y103" i="1" s="1"/>
  <c r="X101" i="1"/>
  <c r="X103" i="1" s="1"/>
  <c r="W101" i="1"/>
  <c r="W103" i="1" s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R103" i="1" s="1"/>
  <c r="Q98" i="1"/>
  <c r="Q103" i="1" s="1"/>
  <c r="P98" i="1"/>
  <c r="P103" i="1" s="1"/>
  <c r="O98" i="1"/>
  <c r="JQ98" i="1"/>
  <c r="JR98" i="1" s="1"/>
  <c r="JA98" i="1"/>
  <c r="IN98" i="1"/>
  <c r="IB98" i="1"/>
  <c r="HX98" i="1"/>
  <c r="HP98" i="1"/>
  <c r="GV98" i="1"/>
  <c r="JA91" i="1"/>
  <c r="IN91" i="1"/>
  <c r="IB91" i="1"/>
  <c r="HX91" i="1"/>
  <c r="HT91" i="1"/>
  <c r="HP91" i="1"/>
  <c r="HL91" i="1"/>
  <c r="GV91" i="1"/>
  <c r="GR91" i="1"/>
  <c r="R89" i="1"/>
  <c r="Q89" i="1"/>
  <c r="P89" i="1"/>
  <c r="O89" i="1"/>
  <c r="X88" i="1"/>
  <c r="X90" i="1" s="1"/>
  <c r="W88" i="1"/>
  <c r="W90" i="1" s="1"/>
  <c r="R88" i="1"/>
  <c r="Q88" i="1"/>
  <c r="P88" i="1"/>
  <c r="O88" i="1"/>
  <c r="R87" i="1"/>
  <c r="Q87" i="1"/>
  <c r="P87" i="1"/>
  <c r="O87" i="1"/>
  <c r="R86" i="1"/>
  <c r="R90" i="1" s="1"/>
  <c r="Q86" i="1"/>
  <c r="Q90" i="1" s="1"/>
  <c r="P86" i="1"/>
  <c r="P90" i="1" s="1"/>
  <c r="O86" i="1"/>
  <c r="O85" i="1"/>
  <c r="AI82" i="1"/>
  <c r="CJ81" i="1"/>
  <c r="AJ82" i="1"/>
  <c r="JA74" i="1"/>
  <c r="IN74" i="1"/>
  <c r="IB74" i="1"/>
  <c r="HX74" i="1"/>
  <c r="HT74" i="1"/>
  <c r="HP74" i="1"/>
  <c r="HL74" i="1"/>
  <c r="GV74" i="1"/>
  <c r="GR74" i="1"/>
  <c r="FL74" i="1"/>
  <c r="FK74" i="1"/>
  <c r="AJ75" i="1"/>
  <c r="AE71" i="1"/>
  <c r="AE73" i="1" s="1"/>
  <c r="AE138" i="1" s="1"/>
  <c r="Y71" i="1"/>
  <c r="Y73" i="1" s="1"/>
  <c r="Y138" i="1" s="1"/>
  <c r="X71" i="1"/>
  <c r="X73" i="1" s="1"/>
  <c r="R71" i="1"/>
  <c r="Q71" i="1"/>
  <c r="P71" i="1"/>
  <c r="R70" i="1"/>
  <c r="Q70" i="1"/>
  <c r="P70" i="1"/>
  <c r="R69" i="1"/>
  <c r="Q69" i="1"/>
  <c r="P69" i="1"/>
  <c r="R68" i="1"/>
  <c r="R73" i="1" s="1"/>
  <c r="Q68" i="1"/>
  <c r="Q73" i="1" s="1"/>
  <c r="P68" i="1"/>
  <c r="P73" i="1" s="1"/>
  <c r="AJ70" i="1"/>
  <c r="JQ68" i="1"/>
  <c r="JR68" i="1" s="1"/>
  <c r="JA68" i="1"/>
  <c r="DE68" i="1"/>
  <c r="JA61" i="1"/>
  <c r="IN61" i="1"/>
  <c r="IB61" i="1"/>
  <c r="HX61" i="1"/>
  <c r="HT61" i="1"/>
  <c r="HP61" i="1"/>
  <c r="HL61" i="1"/>
  <c r="GV61" i="1"/>
  <c r="GR61" i="1"/>
  <c r="AJ62" i="1"/>
  <c r="O60" i="1"/>
  <c r="AI57" i="1"/>
  <c r="CJ56" i="1"/>
  <c r="AJ57" i="1"/>
  <c r="CX46" i="1"/>
  <c r="JA46" i="1"/>
  <c r="IN46" i="1"/>
  <c r="IB46" i="1"/>
  <c r="HX46" i="1"/>
  <c r="HT46" i="1"/>
  <c r="HP46" i="1"/>
  <c r="HL46" i="1"/>
  <c r="GV46" i="1"/>
  <c r="GR46" i="1"/>
  <c r="ET47" i="1"/>
  <c r="EV47" i="1" s="1"/>
  <c r="O45" i="1"/>
  <c r="AI42" i="1"/>
  <c r="BA41" i="1"/>
  <c r="AJ42" i="1"/>
  <c r="AJ40" i="1"/>
  <c r="KE38" i="1"/>
  <c r="EF36" i="1"/>
  <c r="HN36" i="1"/>
  <c r="CO36" i="1"/>
  <c r="CN36" i="1"/>
  <c r="CM36" i="1"/>
  <c r="CL36" i="1"/>
  <c r="CK36" i="1"/>
  <c r="AI37" i="1"/>
  <c r="AK37" i="1"/>
  <c r="EU38" i="1" s="1"/>
  <c r="FL24" i="1"/>
  <c r="FK24" i="1"/>
  <c r="CX17" i="1"/>
  <c r="CW17" i="1"/>
  <c r="CI17" i="1"/>
  <c r="CI135" i="1" s="1"/>
  <c r="CJ139" i="1" s="1"/>
  <c r="BV17" i="1"/>
  <c r="BU17" i="1"/>
  <c r="BU135" i="1" s="1"/>
  <c r="BV139" i="1" s="1"/>
  <c r="BA17" i="1"/>
  <c r="AZ17" i="1"/>
  <c r="AZ135" i="1" s="1"/>
  <c r="BA139" i="1" s="1"/>
  <c r="AM17" i="1"/>
  <c r="AL17" i="1"/>
  <c r="AL135" i="1" s="1"/>
  <c r="U22" i="1"/>
  <c r="T22" i="1"/>
  <c r="Q21" i="1"/>
  <c r="P21" i="1"/>
  <c r="Q20" i="1"/>
  <c r="P20" i="1"/>
  <c r="O20" i="1"/>
  <c r="W23" i="1"/>
  <c r="U19" i="1"/>
  <c r="U23" i="1" s="1"/>
  <c r="T19" i="1"/>
  <c r="T23" i="1" s="1"/>
  <c r="R19" i="1"/>
  <c r="Q19" i="1"/>
  <c r="P19" i="1"/>
  <c r="O19" i="1"/>
  <c r="R18" i="1"/>
  <c r="Q18" i="1"/>
  <c r="P18" i="1"/>
  <c r="O18" i="1"/>
  <c r="R17" i="1"/>
  <c r="R23" i="1" s="1"/>
  <c r="Q17" i="1"/>
  <c r="Q23" i="1" s="1"/>
  <c r="P17" i="1"/>
  <c r="P23" i="1" s="1"/>
  <c r="O17" i="1"/>
  <c r="Q14" i="1"/>
  <c r="P14" i="1"/>
  <c r="O14" i="1"/>
  <c r="BV11" i="1" s="1"/>
  <c r="AG13" i="1"/>
  <c r="AG16" i="1" s="1"/>
  <c r="AG138" i="1" s="1"/>
  <c r="T13" i="1"/>
  <c r="T16" i="1" s="1"/>
  <c r="R13" i="1"/>
  <c r="Q13" i="1"/>
  <c r="P13" i="1"/>
  <c r="O13" i="1"/>
  <c r="R12" i="1"/>
  <c r="Q12" i="1"/>
  <c r="P12" i="1"/>
  <c r="O12" i="1"/>
  <c r="R11" i="1"/>
  <c r="R16" i="1" s="1"/>
  <c r="Q11" i="1"/>
  <c r="Q16" i="1" s="1"/>
  <c r="P11" i="1"/>
  <c r="P16" i="1" s="1"/>
  <c r="O11" i="1"/>
  <c r="JN11" i="1"/>
  <c r="JM11" i="1"/>
  <c r="JJ11" i="1"/>
  <c r="JI11" i="1"/>
  <c r="JA11" i="1"/>
  <c r="IY11" i="1"/>
  <c r="IR11" i="1"/>
  <c r="IQ11" i="1"/>
  <c r="IJ11" i="1"/>
  <c r="II11" i="1"/>
  <c r="IF11" i="1"/>
  <c r="IE11" i="1"/>
  <c r="HT11" i="1"/>
  <c r="HS11" i="1"/>
  <c r="HL11" i="1"/>
  <c r="HK11" i="1"/>
  <c r="HH11" i="1"/>
  <c r="HG11" i="1"/>
  <c r="GZ11" i="1"/>
  <c r="GY11" i="1"/>
  <c r="GR11" i="1"/>
  <c r="GQ11" i="1"/>
  <c r="GN11" i="1"/>
  <c r="GM11" i="1"/>
  <c r="GF11" i="1"/>
  <c r="GE11" i="1"/>
  <c r="GB11" i="1"/>
  <c r="GA11" i="1"/>
  <c r="FT11" i="1"/>
  <c r="FS11" i="1"/>
  <c r="FL11" i="1"/>
  <c r="FK11" i="1"/>
  <c r="FI135" i="1"/>
  <c r="FD11" i="1"/>
  <c r="FC11" i="1"/>
  <c r="CO11" i="1"/>
  <c r="CN11" i="1"/>
  <c r="CM11" i="1"/>
  <c r="CL11" i="1"/>
  <c r="CK11" i="1"/>
  <c r="JN136" i="1"/>
  <c r="JM136" i="1"/>
  <c r="JL136" i="1"/>
  <c r="JJ136" i="1"/>
  <c r="JI136" i="1"/>
  <c r="JH136" i="1"/>
  <c r="IY136" i="1"/>
  <c r="IZ6" i="1"/>
  <c r="IX136" i="1"/>
  <c r="IR136" i="1"/>
  <c r="IQ136" i="1"/>
  <c r="IP136" i="1"/>
  <c r="IJ136" i="1"/>
  <c r="II136" i="1"/>
  <c r="IH136" i="1"/>
  <c r="IF136" i="1"/>
  <c r="IE136" i="1"/>
  <c r="ID136" i="1"/>
  <c r="HS136" i="1"/>
  <c r="HR136" i="1"/>
  <c r="HK136" i="1"/>
  <c r="HJ136" i="1"/>
  <c r="HH136" i="1"/>
  <c r="HG136" i="1"/>
  <c r="HF136" i="1"/>
  <c r="HC136" i="1"/>
  <c r="GZ136" i="1"/>
  <c r="GY136" i="1"/>
  <c r="GX136" i="1"/>
  <c r="GQ136" i="1"/>
  <c r="GP136" i="1"/>
  <c r="GN136" i="1"/>
  <c r="GM136" i="1"/>
  <c r="GL136" i="1"/>
  <c r="GF136" i="1"/>
  <c r="GE136" i="1"/>
  <c r="GD136" i="1"/>
  <c r="GB136" i="1"/>
  <c r="GA136" i="1"/>
  <c r="FZ136" i="1"/>
  <c r="FW136" i="1"/>
  <c r="FT136" i="1"/>
  <c r="FS136" i="1"/>
  <c r="FR136" i="1"/>
  <c r="FO136" i="1"/>
  <c r="FL136" i="1"/>
  <c r="FK136" i="1"/>
  <c r="FJ136" i="1"/>
  <c r="FG136" i="1"/>
  <c r="FD136" i="1"/>
  <c r="FC136" i="1"/>
  <c r="FB136" i="1"/>
  <c r="EX136" i="1"/>
  <c r="EZ6" i="1"/>
  <c r="EZ136" i="1" s="1"/>
  <c r="EY6" i="1"/>
  <c r="EY136" i="1" s="1"/>
  <c r="DZ136" i="1"/>
  <c r="EE6" i="1"/>
  <c r="EE136" i="1" s="1"/>
  <c r="ED6" i="1"/>
  <c r="ED136" i="1" s="1"/>
  <c r="EC6" i="1"/>
  <c r="EC136" i="1" s="1"/>
  <c r="EB6" i="1"/>
  <c r="EB136" i="1" s="1"/>
  <c r="EA6" i="1"/>
  <c r="DS136" i="1"/>
  <c r="DX6" i="1"/>
  <c r="DX136" i="1" s="1"/>
  <c r="DW6" i="1"/>
  <c r="DW136" i="1" s="1"/>
  <c r="DV6" i="1"/>
  <c r="DV136" i="1" s="1"/>
  <c r="DU6" i="1"/>
  <c r="DU136" i="1" s="1"/>
  <c r="DT6" i="1"/>
  <c r="DT136" i="1" s="1"/>
  <c r="DL136" i="1"/>
  <c r="DQ6" i="1"/>
  <c r="DQ136" i="1" s="1"/>
  <c r="DP6" i="1"/>
  <c r="DP136" i="1" s="1"/>
  <c r="DO6" i="1"/>
  <c r="DO136" i="1" s="1"/>
  <c r="DN6" i="1"/>
  <c r="DN136" i="1" s="1"/>
  <c r="DM6" i="1"/>
  <c r="DM136" i="1" s="1"/>
  <c r="CU136" i="1"/>
  <c r="CT136" i="1"/>
  <c r="CS136" i="1"/>
  <c r="CR136" i="1"/>
  <c r="CG136" i="1"/>
  <c r="CF136" i="1"/>
  <c r="CE136" i="1"/>
  <c r="CD136" i="1"/>
  <c r="BS136" i="1"/>
  <c r="BR136" i="1"/>
  <c r="BQ136" i="1"/>
  <c r="BP136" i="1"/>
  <c r="AX136" i="1"/>
  <c r="AW136" i="1"/>
  <c r="AV136" i="1"/>
  <c r="AU136" i="1"/>
  <c r="AM136" i="1"/>
  <c r="AR6" i="1"/>
  <c r="AQ6" i="1"/>
  <c r="AP6" i="1"/>
  <c r="AO6" i="1"/>
  <c r="AN6" i="1"/>
  <c r="J138" i="1"/>
  <c r="AH40" i="1"/>
  <c r="R34" i="1"/>
  <c r="Q34" i="1"/>
  <c r="P34" i="1"/>
  <c r="O34" i="1"/>
  <c r="X33" i="1"/>
  <c r="X35" i="1" s="1"/>
  <c r="X138" i="1" s="1"/>
  <c r="W33" i="1"/>
  <c r="W35" i="1" s="1"/>
  <c r="R33" i="1"/>
  <c r="Q33" i="1"/>
  <c r="P33" i="1"/>
  <c r="O33" i="1"/>
  <c r="R32" i="1"/>
  <c r="Q32" i="1"/>
  <c r="P32" i="1"/>
  <c r="O32" i="1"/>
  <c r="R31" i="1"/>
  <c r="R35" i="1" s="1"/>
  <c r="Q31" i="1"/>
  <c r="Q35" i="1" s="1"/>
  <c r="P31" i="1"/>
  <c r="P35" i="1" s="1"/>
  <c r="O31" i="1"/>
  <c r="U29" i="1"/>
  <c r="T29" i="1"/>
  <c r="P28" i="1"/>
  <c r="O27" i="1"/>
  <c r="W26" i="1"/>
  <c r="W30" i="1" s="1"/>
  <c r="U26" i="1"/>
  <c r="U30" i="1" s="1"/>
  <c r="T26" i="1"/>
  <c r="T30" i="1" s="1"/>
  <c r="R26" i="1"/>
  <c r="Q26" i="1"/>
  <c r="P26" i="1"/>
  <c r="O26" i="1"/>
  <c r="R25" i="1"/>
  <c r="Q25" i="1"/>
  <c r="P25" i="1"/>
  <c r="O25" i="1"/>
  <c r="R24" i="1"/>
  <c r="R30" i="1" s="1"/>
  <c r="Q24" i="1"/>
  <c r="Q30" i="1" s="1"/>
  <c r="P24" i="1"/>
  <c r="P30" i="1" s="1"/>
  <c r="O24" i="1"/>
  <c r="JA24" i="1"/>
  <c r="JA136" i="1" s="1"/>
  <c r="JS136" i="1" s="1"/>
  <c r="IN24" i="1"/>
  <c r="IB24" i="1"/>
  <c r="HX24" i="1"/>
  <c r="HT24" i="1"/>
  <c r="HT136" i="1" s="1"/>
  <c r="HP24" i="1"/>
  <c r="HL24" i="1"/>
  <c r="HL136" i="1" s="1"/>
  <c r="GV24" i="1"/>
  <c r="GR24" i="1"/>
  <c r="GR136" i="1" s="1"/>
  <c r="R9" i="1"/>
  <c r="Q9" i="1"/>
  <c r="P9" i="1"/>
  <c r="O9" i="1"/>
  <c r="R8" i="1"/>
  <c r="Q8" i="1"/>
  <c r="P8" i="1"/>
  <c r="O8" i="1"/>
  <c r="R7" i="1"/>
  <c r="Q7" i="1"/>
  <c r="P7" i="1"/>
  <c r="O7" i="1"/>
  <c r="R6" i="1"/>
  <c r="R10" i="1" s="1"/>
  <c r="Q6" i="1"/>
  <c r="Q10" i="1" s="1"/>
  <c r="P6" i="1"/>
  <c r="P10" i="1" s="1"/>
  <c r="O6" i="1"/>
  <c r="E138" i="1"/>
  <c r="D140" i="1"/>
  <c r="EU135" i="1"/>
  <c r="H49" i="12" l="1"/>
  <c r="I37" i="12"/>
  <c r="I42" i="12"/>
  <c r="I44" i="12"/>
  <c r="I47" i="12"/>
  <c r="I19" i="12"/>
  <c r="D50" i="12"/>
  <c r="D51" i="12" s="1"/>
  <c r="G2" i="12" s="1"/>
  <c r="O10" i="1"/>
  <c r="AI7" i="1"/>
  <c r="AJ7" i="1"/>
  <c r="DE6" i="1"/>
  <c r="O30" i="1"/>
  <c r="AI25" i="1"/>
  <c r="AJ25" i="1"/>
  <c r="DE24" i="1"/>
  <c r="O35" i="1"/>
  <c r="AI32" i="1"/>
  <c r="AJ32" i="1"/>
  <c r="DE31" i="1"/>
  <c r="JZ138" i="1"/>
  <c r="EA136" i="1"/>
  <c r="EZ139" i="1"/>
  <c r="FL139" i="1"/>
  <c r="FT139" i="1"/>
  <c r="IZ11" i="1"/>
  <c r="O16" i="1"/>
  <c r="AI12" i="1"/>
  <c r="AJ12" i="1"/>
  <c r="IK11" i="1"/>
  <c r="HY11" i="1"/>
  <c r="HU11" i="1"/>
  <c r="HM11" i="1"/>
  <c r="GS11" i="1"/>
  <c r="GG11" i="1"/>
  <c r="CA11" i="1"/>
  <c r="BZ11" i="1"/>
  <c r="BY11" i="1"/>
  <c r="BX11" i="1"/>
  <c r="BW11" i="1"/>
  <c r="BV136" i="1"/>
  <c r="BV140" i="1" s="1"/>
  <c r="O23" i="1"/>
  <c r="AI18" i="1"/>
  <c r="AJ18" i="1"/>
  <c r="AR17" i="1"/>
  <c r="AR136" i="1" s="1"/>
  <c r="AQ17" i="1"/>
  <c r="AQ136" i="1" s="1"/>
  <c r="AP17" i="1"/>
  <c r="AP136" i="1" s="1"/>
  <c r="AO17" i="1"/>
  <c r="AO136" i="1" s="1"/>
  <c r="AN17" i="1"/>
  <c r="AN136" i="1" s="1"/>
  <c r="BF17" i="1"/>
  <c r="BF136" i="1" s="1"/>
  <c r="BE17" i="1"/>
  <c r="BD17" i="1"/>
  <c r="BC17" i="1"/>
  <c r="BB17" i="1"/>
  <c r="BA136" i="1"/>
  <c r="BA140" i="1" s="1"/>
  <c r="CA17" i="1"/>
  <c r="BZ17" i="1"/>
  <c r="BY17" i="1"/>
  <c r="BX17" i="1"/>
  <c r="BW17" i="1"/>
  <c r="CJ17" i="1"/>
  <c r="CW135" i="1"/>
  <c r="CW139" i="1" s="1"/>
  <c r="ET18" i="1"/>
  <c r="EV18" i="1" s="1"/>
  <c r="DC17" i="1"/>
  <c r="DB17" i="1"/>
  <c r="DA17" i="1"/>
  <c r="CZ17" i="1"/>
  <c r="CY17" i="1"/>
  <c r="AI40" i="1"/>
  <c r="AK40" i="1" s="1"/>
  <c r="KF38" i="1"/>
  <c r="HP36" i="1"/>
  <c r="HO36" i="1"/>
  <c r="ET37" i="1"/>
  <c r="EV37" i="1" s="1"/>
  <c r="EG36" i="1"/>
  <c r="AJ45" i="1"/>
  <c r="KE43" i="1"/>
  <c r="EF41" i="1"/>
  <c r="BE41" i="1"/>
  <c r="BD41" i="1"/>
  <c r="BC41" i="1"/>
  <c r="BB41" i="1"/>
  <c r="AI45" i="1"/>
  <c r="KF43" i="1"/>
  <c r="AK42" i="1"/>
  <c r="EU43" i="1" s="1"/>
  <c r="AK45" i="1"/>
  <c r="C45" i="1"/>
  <c r="DC46" i="1"/>
  <c r="DB46" i="1"/>
  <c r="DD45" i="1" s="1"/>
  <c r="DA46" i="1"/>
  <c r="CZ46" i="1"/>
  <c r="CY46" i="1"/>
  <c r="ET48" i="1" s="1"/>
  <c r="AJ60" i="1"/>
  <c r="KE58" i="1"/>
  <c r="EF56" i="1"/>
  <c r="CO56" i="1"/>
  <c r="CN56" i="1"/>
  <c r="CM56" i="1"/>
  <c r="CL56" i="1"/>
  <c r="CK56" i="1"/>
  <c r="AI60" i="1"/>
  <c r="KF58" i="1"/>
  <c r="AK57" i="1"/>
  <c r="EU58" i="1" s="1"/>
  <c r="AK60" i="1"/>
  <c r="C60" i="1"/>
  <c r="AJ67" i="1"/>
  <c r="AK67" i="1" s="1"/>
  <c r="KE63" i="1"/>
  <c r="EF61" i="1"/>
  <c r="DJ68" i="1"/>
  <c r="DI68" i="1"/>
  <c r="DH68" i="1"/>
  <c r="DG68" i="1"/>
  <c r="DF68" i="1"/>
  <c r="ET70" i="1" s="1"/>
  <c r="AJ73" i="1"/>
  <c r="KE70" i="1"/>
  <c r="IK68" i="1"/>
  <c r="IL68" i="1" s="1"/>
  <c r="HY68" i="1"/>
  <c r="HZ68" i="1" s="1"/>
  <c r="HU68" i="1"/>
  <c r="HV68" i="1" s="1"/>
  <c r="HM68" i="1"/>
  <c r="HN68" i="1" s="1"/>
  <c r="GS68" i="1"/>
  <c r="GT68" i="1" s="1"/>
  <c r="AJ80" i="1"/>
  <c r="KE76" i="1"/>
  <c r="EF74" i="1"/>
  <c r="AJ85" i="1"/>
  <c r="KE83" i="1"/>
  <c r="EF81" i="1"/>
  <c r="CO81" i="1"/>
  <c r="CN81" i="1"/>
  <c r="CM81" i="1"/>
  <c r="CL81" i="1"/>
  <c r="CK81" i="1"/>
  <c r="AI85" i="1"/>
  <c r="KF83" i="1"/>
  <c r="AK82" i="1"/>
  <c r="EU83" i="1" s="1"/>
  <c r="AK85" i="1"/>
  <c r="C85" i="1"/>
  <c r="O90" i="1"/>
  <c r="AI87" i="1"/>
  <c r="AJ87" i="1"/>
  <c r="DE86" i="1"/>
  <c r="O103" i="1"/>
  <c r="AI100" i="1"/>
  <c r="AJ100" i="1"/>
  <c r="DE98" i="1"/>
  <c r="J129" i="1"/>
  <c r="AH129" i="1" s="1"/>
  <c r="U112" i="1"/>
  <c r="T112" i="1"/>
  <c r="P111" i="1"/>
  <c r="O110" i="1"/>
  <c r="W109" i="1"/>
  <c r="W113" i="1" s="1"/>
  <c r="W138" i="1" s="1"/>
  <c r="U109" i="1"/>
  <c r="U113" i="1" s="1"/>
  <c r="U138" i="1" s="1"/>
  <c r="T109" i="1"/>
  <c r="T113" i="1" s="1"/>
  <c r="T138" i="1" s="1"/>
  <c r="S109" i="1"/>
  <c r="S113" i="1" s="1"/>
  <c r="S138" i="1" s="1"/>
  <c r="R109" i="1"/>
  <c r="Q109" i="1"/>
  <c r="P109" i="1"/>
  <c r="O109" i="1"/>
  <c r="R108" i="1"/>
  <c r="Q108" i="1"/>
  <c r="P108" i="1"/>
  <c r="O108" i="1"/>
  <c r="R107" i="1"/>
  <c r="R113" i="1" s="1"/>
  <c r="R138" i="1" s="1"/>
  <c r="Q107" i="1"/>
  <c r="Q113" i="1" s="1"/>
  <c r="Q138" i="1" s="1"/>
  <c r="P107" i="1"/>
  <c r="P113" i="1" s="1"/>
  <c r="P138" i="1" s="1"/>
  <c r="O107" i="1"/>
  <c r="O118" i="1"/>
  <c r="AI115" i="1"/>
  <c r="AJ115" i="1"/>
  <c r="DE114" i="1"/>
  <c r="KC46" i="1"/>
  <c r="O52" i="1"/>
  <c r="AI48" i="1"/>
  <c r="AJ48" i="1"/>
  <c r="CO61" i="1"/>
  <c r="CN61" i="1"/>
  <c r="CM61" i="1"/>
  <c r="CL61" i="1"/>
  <c r="CK61" i="1"/>
  <c r="AK62" i="1"/>
  <c r="EU63" i="1" s="1"/>
  <c r="AI70" i="1"/>
  <c r="AK70" i="1"/>
  <c r="EU70" i="1" s="1"/>
  <c r="C73" i="1"/>
  <c r="CO74" i="1"/>
  <c r="CN74" i="1"/>
  <c r="CM74" i="1"/>
  <c r="CL74" i="1"/>
  <c r="CK74" i="1"/>
  <c r="AI80" i="1"/>
  <c r="KF76" i="1"/>
  <c r="AK75" i="1"/>
  <c r="EU76" i="1" s="1"/>
  <c r="AK80" i="1"/>
  <c r="C80" i="1"/>
  <c r="O97" i="1"/>
  <c r="AI93" i="1"/>
  <c r="AJ93" i="1"/>
  <c r="CX91" i="1"/>
  <c r="O123" i="1"/>
  <c r="AI120" i="1"/>
  <c r="DE119" i="1"/>
  <c r="AJ120" i="1"/>
  <c r="ET125" i="1"/>
  <c r="EV125" i="1" s="1"/>
  <c r="EG124" i="1"/>
  <c r="IM139" i="1"/>
  <c r="BE129" i="1"/>
  <c r="BD129" i="1"/>
  <c r="BC129" i="1"/>
  <c r="BB129" i="1"/>
  <c r="C133" i="1"/>
  <c r="I49" i="12" l="1"/>
  <c r="JY138" i="1"/>
  <c r="EL124" i="1"/>
  <c r="EK124" i="1"/>
  <c r="EJ124" i="1"/>
  <c r="EI124" i="1"/>
  <c r="KC124" i="1" s="1"/>
  <c r="KF127" i="1" s="1"/>
  <c r="EH124" i="1"/>
  <c r="KD124" i="1" s="1"/>
  <c r="KE127" i="1" s="1"/>
  <c r="AJ123" i="1"/>
  <c r="KE121" i="1"/>
  <c r="EF119" i="1"/>
  <c r="DJ119" i="1"/>
  <c r="DI119" i="1"/>
  <c r="DK118" i="1" s="1"/>
  <c r="DH119" i="1"/>
  <c r="DG119" i="1"/>
  <c r="DF119" i="1"/>
  <c r="AI123" i="1"/>
  <c r="KF121" i="1"/>
  <c r="AK120" i="1"/>
  <c r="EU121" i="1" s="1"/>
  <c r="AK123" i="1"/>
  <c r="C123" i="1"/>
  <c r="DC91" i="1"/>
  <c r="DB91" i="1"/>
  <c r="DD90" i="1" s="1"/>
  <c r="DA91" i="1"/>
  <c r="CZ91" i="1"/>
  <c r="KC91" i="1" s="1"/>
  <c r="CY91" i="1"/>
  <c r="KD91" i="1" s="1"/>
  <c r="AJ97" i="1"/>
  <c r="KE93" i="1"/>
  <c r="KE94" i="1" s="1"/>
  <c r="AI97" i="1"/>
  <c r="KF93" i="1"/>
  <c r="KF94" i="1" s="1"/>
  <c r="AK93" i="1"/>
  <c r="EU93" i="1" s="1"/>
  <c r="AK97" i="1"/>
  <c r="C97" i="1"/>
  <c r="EV70" i="1"/>
  <c r="AI73" i="1"/>
  <c r="AK73" i="1" s="1"/>
  <c r="KF70" i="1"/>
  <c r="AJ52" i="1"/>
  <c r="KE48" i="1"/>
  <c r="AI52" i="1"/>
  <c r="KF48" i="1"/>
  <c r="KF49" i="1" s="1"/>
  <c r="AK48" i="1"/>
  <c r="EU48" i="1" s="1"/>
  <c r="EV48" i="1" s="1"/>
  <c r="AK52" i="1"/>
  <c r="C52" i="1"/>
  <c r="DJ114" i="1"/>
  <c r="DI114" i="1"/>
  <c r="DH114" i="1"/>
  <c r="DG114" i="1"/>
  <c r="DF114" i="1"/>
  <c r="AJ118" i="1"/>
  <c r="KE116" i="1"/>
  <c r="EF114" i="1"/>
  <c r="AI118" i="1"/>
  <c r="KF116" i="1"/>
  <c r="AK115" i="1"/>
  <c r="EU116" i="1" s="1"/>
  <c r="AK118" i="1"/>
  <c r="C118" i="1"/>
  <c r="O113" i="1"/>
  <c r="AI108" i="1"/>
  <c r="AJ108" i="1"/>
  <c r="DE107" i="1"/>
  <c r="JX138" i="1"/>
  <c r="AH133" i="1"/>
  <c r="AJ130" i="1"/>
  <c r="AK130" i="1"/>
  <c r="DJ98" i="1"/>
  <c r="DI98" i="1"/>
  <c r="DH98" i="1"/>
  <c r="DG98" i="1"/>
  <c r="KC98" i="1" s="1"/>
  <c r="DF98" i="1"/>
  <c r="AJ103" i="1"/>
  <c r="KE100" i="1"/>
  <c r="AI103" i="1"/>
  <c r="KF100" i="1"/>
  <c r="KF101" i="1" s="1"/>
  <c r="AK100" i="1"/>
  <c r="EU100" i="1" s="1"/>
  <c r="AK103" i="1"/>
  <c r="C103" i="1"/>
  <c r="DJ86" i="1"/>
  <c r="DI86" i="1"/>
  <c r="DK85" i="1" s="1"/>
  <c r="DK135" i="1" s="1"/>
  <c r="DH86" i="1"/>
  <c r="DG86" i="1"/>
  <c r="DF86" i="1"/>
  <c r="AJ90" i="1"/>
  <c r="KE88" i="1"/>
  <c r="EF86" i="1"/>
  <c r="AI90" i="1"/>
  <c r="KF88" i="1"/>
  <c r="AK87" i="1"/>
  <c r="EU88" i="1" s="1"/>
  <c r="AK90" i="1"/>
  <c r="C90" i="1"/>
  <c r="ET82" i="1"/>
  <c r="EV82" i="1" s="1"/>
  <c r="EG81" i="1"/>
  <c r="ET75" i="1"/>
  <c r="EV75" i="1" s="1"/>
  <c r="EG74" i="1"/>
  <c r="GV68" i="1"/>
  <c r="GU68" i="1"/>
  <c r="HP68" i="1"/>
  <c r="HO68" i="1"/>
  <c r="HX68" i="1"/>
  <c r="HW68" i="1"/>
  <c r="IB68" i="1"/>
  <c r="IA68" i="1"/>
  <c r="IN68" i="1"/>
  <c r="KC68" i="1" s="1"/>
  <c r="IM68" i="1"/>
  <c r="KD68" i="1" s="1"/>
  <c r="KE71" i="1"/>
  <c r="ET62" i="1"/>
  <c r="EV62" i="1" s="1"/>
  <c r="EG61" i="1"/>
  <c r="ET57" i="1"/>
  <c r="EV57" i="1" s="1"/>
  <c r="EG56" i="1"/>
  <c r="DD135" i="1"/>
  <c r="ET42" i="1"/>
  <c r="EV42" i="1" s="1"/>
  <c r="EG41" i="1"/>
  <c r="EL36" i="1"/>
  <c r="EK36" i="1"/>
  <c r="EJ36" i="1"/>
  <c r="EI36" i="1"/>
  <c r="EH36" i="1"/>
  <c r="ET38" i="1" s="1"/>
  <c r="EV38" i="1" s="1"/>
  <c r="KD36" i="1"/>
  <c r="KE39" i="1" s="1"/>
  <c r="KC36" i="1"/>
  <c r="KF39" i="1"/>
  <c r="CX136" i="1"/>
  <c r="CY136" i="1"/>
  <c r="CZ136" i="1"/>
  <c r="CZ139" i="1" s="1"/>
  <c r="DA136" i="1"/>
  <c r="DB136" i="1"/>
  <c r="DC136" i="1"/>
  <c r="CO17" i="1"/>
  <c r="CO136" i="1" s="1"/>
  <c r="CN17" i="1"/>
  <c r="CN136" i="1" s="1"/>
  <c r="CM17" i="1"/>
  <c r="CM136" i="1" s="1"/>
  <c r="CL17" i="1"/>
  <c r="CL136" i="1" s="1"/>
  <c r="CK17" i="1"/>
  <c r="CK136" i="1" s="1"/>
  <c r="CJ136" i="1"/>
  <c r="CJ140" i="1" s="1"/>
  <c r="BB136" i="1"/>
  <c r="BC136" i="1"/>
  <c r="BC139" i="1" s="1"/>
  <c r="BD136" i="1"/>
  <c r="BE136" i="1"/>
  <c r="CW138" i="1"/>
  <c r="AJ23" i="1"/>
  <c r="KE19" i="1"/>
  <c r="AI23" i="1"/>
  <c r="KF19" i="1"/>
  <c r="AK18" i="1"/>
  <c r="EU19" i="1" s="1"/>
  <c r="AK23" i="1"/>
  <c r="C23" i="1"/>
  <c r="BW136" i="1"/>
  <c r="BX136" i="1"/>
  <c r="BX139" i="1" s="1"/>
  <c r="BY136" i="1"/>
  <c r="BZ136" i="1"/>
  <c r="CA136" i="1"/>
  <c r="DC138" i="1" s="1"/>
  <c r="GG135" i="1"/>
  <c r="GH11" i="1"/>
  <c r="GS135" i="1"/>
  <c r="GT11" i="1"/>
  <c r="HM135" i="1"/>
  <c r="HN11" i="1"/>
  <c r="HU135" i="1"/>
  <c r="HV11" i="1"/>
  <c r="HY135" i="1"/>
  <c r="HZ11" i="1"/>
  <c r="IK135" i="1"/>
  <c r="IL11" i="1"/>
  <c r="AJ16" i="1"/>
  <c r="KE13" i="1"/>
  <c r="EF11" i="1"/>
  <c r="AI16" i="1"/>
  <c r="KF13" i="1"/>
  <c r="AK12" i="1"/>
  <c r="EU13" i="1" s="1"/>
  <c r="AK16" i="1"/>
  <c r="C16" i="1"/>
  <c r="IZ136" i="1"/>
  <c r="IZ139" i="1" s="1"/>
  <c r="CX138" i="1"/>
  <c r="DJ31" i="1"/>
  <c r="DI31" i="1"/>
  <c r="DH31" i="1"/>
  <c r="DG31" i="1"/>
  <c r="DF31" i="1"/>
  <c r="AJ35" i="1"/>
  <c r="KE33" i="1"/>
  <c r="EF31" i="1"/>
  <c r="AI35" i="1"/>
  <c r="KF33" i="1"/>
  <c r="AK32" i="1"/>
  <c r="EU33" i="1" s="1"/>
  <c r="AK35" i="1"/>
  <c r="C35" i="1"/>
  <c r="DJ24" i="1"/>
  <c r="DI24" i="1"/>
  <c r="DH24" i="1"/>
  <c r="DG24" i="1"/>
  <c r="DF24" i="1"/>
  <c r="AJ30" i="1"/>
  <c r="KE26" i="1"/>
  <c r="EF24" i="1"/>
  <c r="AI30" i="1"/>
  <c r="KF26" i="1"/>
  <c r="AK25" i="1"/>
  <c r="EU26" i="1" s="1"/>
  <c r="AK30" i="1"/>
  <c r="C30" i="1"/>
  <c r="DE136" i="1"/>
  <c r="DJ6" i="1"/>
  <c r="DI6" i="1"/>
  <c r="DH6" i="1"/>
  <c r="DG6" i="1"/>
  <c r="DF6" i="1"/>
  <c r="AJ10" i="1"/>
  <c r="KE8" i="1"/>
  <c r="AI10" i="1"/>
  <c r="KF8" i="1"/>
  <c r="AK7" i="1"/>
  <c r="EU8" i="1" s="1"/>
  <c r="O138" i="1"/>
  <c r="AK10" i="1"/>
  <c r="C10" i="1"/>
  <c r="ET93" i="1"/>
  <c r="KD46" i="1"/>
  <c r="DB138" i="1" l="1"/>
  <c r="DA138" i="1"/>
  <c r="CY138" i="1"/>
  <c r="F50" i="12"/>
  <c r="C139" i="1"/>
  <c r="C138" i="1"/>
  <c r="ET8" i="1"/>
  <c r="EV8" i="1" s="1"/>
  <c r="KD6" i="1"/>
  <c r="KC6" i="1"/>
  <c r="ET25" i="1"/>
  <c r="EV25" i="1" s="1"/>
  <c r="EG24" i="1"/>
  <c r="ET32" i="1"/>
  <c r="EV32" i="1" s="1"/>
  <c r="EG31" i="1"/>
  <c r="ET12" i="1"/>
  <c r="EV12" i="1" s="1"/>
  <c r="EG11" i="1"/>
  <c r="IN11" i="1"/>
  <c r="IM11" i="1"/>
  <c r="IL136" i="1"/>
  <c r="IB11" i="1"/>
  <c r="IB136" i="1" s="1"/>
  <c r="IA11" i="1"/>
  <c r="IA136" i="1" s="1"/>
  <c r="HZ136" i="1"/>
  <c r="HX11" i="1"/>
  <c r="HX136" i="1" s="1"/>
  <c r="HW11" i="1"/>
  <c r="HW136" i="1" s="1"/>
  <c r="HV136" i="1"/>
  <c r="JO135" i="1"/>
  <c r="JT135" i="1" s="1"/>
  <c r="HP11" i="1"/>
  <c r="HP136" i="1" s="1"/>
  <c r="HO11" i="1"/>
  <c r="HO136" i="1" s="1"/>
  <c r="HN136" i="1"/>
  <c r="JP136" i="1" s="1"/>
  <c r="GV11" i="1"/>
  <c r="GV136" i="1" s="1"/>
  <c r="GU11" i="1"/>
  <c r="GU136" i="1" s="1"/>
  <c r="GT136" i="1"/>
  <c r="GJ11" i="1"/>
  <c r="GJ136" i="1" s="1"/>
  <c r="GI11" i="1"/>
  <c r="GI136" i="1" s="1"/>
  <c r="GH136" i="1"/>
  <c r="CL139" i="1"/>
  <c r="ET19" i="1"/>
  <c r="EV19" i="1" s="1"/>
  <c r="KC17" i="1"/>
  <c r="KF20" i="1" s="1"/>
  <c r="KD17" i="1"/>
  <c r="KE20" i="1" s="1"/>
  <c r="EL41" i="1"/>
  <c r="EK41" i="1"/>
  <c r="EJ41" i="1"/>
  <c r="EI41" i="1"/>
  <c r="KC41" i="1" s="1"/>
  <c r="KF44" i="1" s="1"/>
  <c r="EH41" i="1"/>
  <c r="KD41" i="1" s="1"/>
  <c r="KE44" i="1" s="1"/>
  <c r="EL56" i="1"/>
  <c r="EK56" i="1"/>
  <c r="EJ56" i="1"/>
  <c r="EI56" i="1"/>
  <c r="KC56" i="1" s="1"/>
  <c r="KF59" i="1" s="1"/>
  <c r="EH56" i="1"/>
  <c r="KD56" i="1" s="1"/>
  <c r="KE59" i="1" s="1"/>
  <c r="EL61" i="1"/>
  <c r="EK61" i="1"/>
  <c r="EJ61" i="1"/>
  <c r="EI61" i="1"/>
  <c r="KC61" i="1" s="1"/>
  <c r="KF64" i="1" s="1"/>
  <c r="EH61" i="1"/>
  <c r="KD61" i="1" s="1"/>
  <c r="KE64" i="1" s="1"/>
  <c r="EL74" i="1"/>
  <c r="EK74" i="1"/>
  <c r="EJ74" i="1"/>
  <c r="EI74" i="1"/>
  <c r="KC74" i="1" s="1"/>
  <c r="KF77" i="1" s="1"/>
  <c r="EH74" i="1"/>
  <c r="KD74" i="1" s="1"/>
  <c r="KE77" i="1" s="1"/>
  <c r="EL81" i="1"/>
  <c r="EK81" i="1"/>
  <c r="EJ81" i="1"/>
  <c r="EI81" i="1"/>
  <c r="KC81" i="1" s="1"/>
  <c r="KF84" i="1" s="1"/>
  <c r="EH81" i="1"/>
  <c r="KD81" i="1" s="1"/>
  <c r="KE84" i="1" s="1"/>
  <c r="ET87" i="1"/>
  <c r="EV87" i="1" s="1"/>
  <c r="EG86" i="1"/>
  <c r="KD98" i="1"/>
  <c r="KE101" i="1" s="1"/>
  <c r="ET100" i="1"/>
  <c r="EV100" i="1" s="1"/>
  <c r="EU131" i="1"/>
  <c r="AJ133" i="1"/>
  <c r="KE131" i="1"/>
  <c r="EF129" i="1"/>
  <c r="AH138" i="1"/>
  <c r="AK133" i="1"/>
  <c r="DJ107" i="1"/>
  <c r="DJ136" i="1" s="1"/>
  <c r="DI107" i="1"/>
  <c r="DI136" i="1" s="1"/>
  <c r="DH107" i="1"/>
  <c r="DH136" i="1" s="1"/>
  <c r="DG107" i="1"/>
  <c r="DG136" i="1" s="1"/>
  <c r="DF107" i="1"/>
  <c r="DF136" i="1" s="1"/>
  <c r="AJ113" i="1"/>
  <c r="AJ138" i="1" s="1"/>
  <c r="KE109" i="1"/>
  <c r="EF107" i="1"/>
  <c r="AI113" i="1"/>
  <c r="AI138" i="1" s="1"/>
  <c r="KF109" i="1"/>
  <c r="AK108" i="1"/>
  <c r="EU109" i="1" s="1"/>
  <c r="AK113" i="1"/>
  <c r="AK138" i="1" s="1"/>
  <c r="J50" i="12" s="1"/>
  <c r="C113" i="1"/>
  <c r="ET115" i="1"/>
  <c r="EV115" i="1" s="1"/>
  <c r="EG114" i="1"/>
  <c r="KE49" i="1"/>
  <c r="KF71" i="1"/>
  <c r="EV93" i="1"/>
  <c r="ET120" i="1"/>
  <c r="EV120" i="1" s="1"/>
  <c r="EG119" i="1"/>
  <c r="ET126" i="1"/>
  <c r="EV126" i="1" s="1"/>
  <c r="CZ138" i="1"/>
  <c r="EU136" i="1" l="1"/>
  <c r="JW138" i="1"/>
  <c r="H50" i="12"/>
  <c r="H51" i="12" s="1"/>
  <c r="JV138" i="1"/>
  <c r="DG139" i="1"/>
  <c r="EL119" i="1"/>
  <c r="EK119" i="1"/>
  <c r="EJ119" i="1"/>
  <c r="EI119" i="1"/>
  <c r="KC119" i="1" s="1"/>
  <c r="KF122" i="1" s="1"/>
  <c r="EH119" i="1"/>
  <c r="KD119" i="1" s="1"/>
  <c r="KE122" i="1" s="1"/>
  <c r="EL114" i="1"/>
  <c r="EK114" i="1"/>
  <c r="EJ114" i="1"/>
  <c r="EI114" i="1"/>
  <c r="KC114" i="1" s="1"/>
  <c r="KF117" i="1" s="1"/>
  <c r="EH114" i="1"/>
  <c r="KD114" i="1" s="1"/>
  <c r="KE117" i="1" s="1"/>
  <c r="ET108" i="1"/>
  <c r="EV108" i="1" s="1"/>
  <c r="EG107" i="1"/>
  <c r="JU138" i="1"/>
  <c r="ET130" i="1"/>
  <c r="EV130" i="1" s="1"/>
  <c r="EG129" i="1"/>
  <c r="EL86" i="1"/>
  <c r="EK86" i="1"/>
  <c r="EJ86" i="1"/>
  <c r="EI86" i="1"/>
  <c r="KC86" i="1" s="1"/>
  <c r="KF89" i="1" s="1"/>
  <c r="EH86" i="1"/>
  <c r="KD86" i="1" s="1"/>
  <c r="KE89" i="1" s="1"/>
  <c r="ET83" i="1"/>
  <c r="EV83" i="1" s="1"/>
  <c r="ET76" i="1"/>
  <c r="EV76" i="1" s="1"/>
  <c r="ET63" i="1"/>
  <c r="EV63" i="1" s="1"/>
  <c r="ET58" i="1"/>
  <c r="EV58" i="1" s="1"/>
  <c r="ET43" i="1"/>
  <c r="EV43" i="1" s="1"/>
  <c r="HP139" i="1"/>
  <c r="JR136" i="1"/>
  <c r="IM136" i="1"/>
  <c r="JQ136" i="1" s="1"/>
  <c r="IN136" i="1"/>
  <c r="EL11" i="1"/>
  <c r="EK11" i="1"/>
  <c r="EJ11" i="1"/>
  <c r="EI11" i="1"/>
  <c r="EH11" i="1"/>
  <c r="EG136" i="1"/>
  <c r="EF135" i="1"/>
  <c r="EL31" i="1"/>
  <c r="EK31" i="1"/>
  <c r="EJ31" i="1"/>
  <c r="EI31" i="1"/>
  <c r="KC31" i="1" s="1"/>
  <c r="KF34" i="1" s="1"/>
  <c r="EH31" i="1"/>
  <c r="KD31" i="1" s="1"/>
  <c r="KE34" i="1" s="1"/>
  <c r="EL24" i="1"/>
  <c r="EK24" i="1"/>
  <c r="EJ24" i="1"/>
  <c r="EI24" i="1"/>
  <c r="KC24" i="1" s="1"/>
  <c r="KF27" i="1" s="1"/>
  <c r="EH24" i="1"/>
  <c r="KD24" i="1" s="1"/>
  <c r="KE27" i="1" s="1"/>
  <c r="KE9" i="1"/>
  <c r="KF9" i="1"/>
  <c r="C140" i="1"/>
  <c r="EU137" i="1"/>
  <c r="AK139" i="1"/>
  <c r="AL139" i="1" s="1"/>
  <c r="F51" i="12"/>
  <c r="I50" i="12"/>
  <c r="J49" i="12" s="1"/>
  <c r="I51" i="12" l="1"/>
  <c r="G3" i="12" s="1"/>
  <c r="ET26" i="1"/>
  <c r="EV26" i="1" s="1"/>
  <c r="ET33" i="1"/>
  <c r="EV33" i="1" s="1"/>
  <c r="EM135" i="1"/>
  <c r="ET135" i="1"/>
  <c r="EN136" i="1"/>
  <c r="ET137" i="1"/>
  <c r="ET13" i="1"/>
  <c r="EV13" i="1" s="1"/>
  <c r="KC11" i="1"/>
  <c r="KD11" i="1"/>
  <c r="ET88" i="1"/>
  <c r="EV88" i="1" s="1"/>
  <c r="EL129" i="1"/>
  <c r="EK129" i="1"/>
  <c r="EJ129" i="1"/>
  <c r="EI129" i="1"/>
  <c r="KC129" i="1" s="1"/>
  <c r="KF132" i="1" s="1"/>
  <c r="EH129" i="1"/>
  <c r="KD129" i="1" s="1"/>
  <c r="KE132" i="1" s="1"/>
  <c r="EL107" i="1"/>
  <c r="EL136" i="1" s="1"/>
  <c r="EK107" i="1"/>
  <c r="EK136" i="1" s="1"/>
  <c r="ER136" i="1" s="1"/>
  <c r="JY136" i="1" s="1"/>
  <c r="JY139" i="1" s="1"/>
  <c r="EJ107" i="1"/>
  <c r="EJ136" i="1" s="1"/>
  <c r="EQ136" i="1" s="1"/>
  <c r="JX136" i="1" s="1"/>
  <c r="JX139" i="1" s="1"/>
  <c r="EI107" i="1"/>
  <c r="KC107" i="1" s="1"/>
  <c r="KF110" i="1" s="1"/>
  <c r="EH107" i="1"/>
  <c r="KD107" i="1" s="1"/>
  <c r="KE110" i="1" s="1"/>
  <c r="ET116" i="1"/>
  <c r="EV116" i="1" s="1"/>
  <c r="ET121" i="1"/>
  <c r="EV121" i="1" s="1"/>
  <c r="AK140" i="1"/>
  <c r="ES136" i="1" l="1"/>
  <c r="JZ136" i="1" s="1"/>
  <c r="JZ139" i="1" s="1"/>
  <c r="ET109" i="1"/>
  <c r="EV109" i="1" s="1"/>
  <c r="ET131" i="1"/>
  <c r="EV131" i="1" s="1"/>
  <c r="KE14" i="1"/>
  <c r="KD136" i="1"/>
  <c r="KF14" i="1"/>
  <c r="KC136" i="1"/>
  <c r="EI136" i="1"/>
  <c r="EP136" i="1" s="1"/>
  <c r="EH136" i="1"/>
  <c r="EO136" i="1" s="1"/>
  <c r="JV136" i="1" s="1"/>
  <c r="JV139" i="1" s="1"/>
  <c r="EN138" i="1"/>
  <c r="JU136" i="1"/>
  <c r="JU139" i="1" s="1"/>
  <c r="JT136" i="1"/>
  <c r="EV135" i="1"/>
  <c r="EP139" i="1" l="1"/>
  <c r="JW136" i="1"/>
  <c r="JW139" i="1" s="1"/>
  <c r="ET136" i="1"/>
  <c r="EV136" i="1" s="1"/>
</calcChain>
</file>

<file path=xl/sharedStrings.xml><?xml version="1.0" encoding="utf-8"?>
<sst xmlns="http://schemas.openxmlformats.org/spreadsheetml/2006/main" count="1243" uniqueCount="275">
  <si>
    <t>№ п/п</t>
  </si>
  <si>
    <t>Прізвище, ім"я, по батькові</t>
  </si>
  <si>
    <t>Посада, предмет</t>
  </si>
  <si>
    <t>Освіта (назва учбового закладу)</t>
  </si>
  <si>
    <t>Назва документа про освіту, його номер та дата видачі</t>
  </si>
  <si>
    <t>Тарифний розряд</t>
  </si>
  <si>
    <t>Ставка на місяць</t>
  </si>
  <si>
    <t>Кількість годин на тиждень</t>
  </si>
  <si>
    <t>Зарплата за місяць</t>
  </si>
  <si>
    <t>Доплата за перевірку зошитів</t>
  </si>
  <si>
    <t>Додаткова плата за :</t>
  </si>
  <si>
    <t>Посадові оклади педагогічного та обслуговуючого персоналу</t>
  </si>
  <si>
    <t>Всього заробітна плата за місяць</t>
  </si>
  <si>
    <t>1 - 4 класи</t>
  </si>
  <si>
    <t>5 - 9 класи</t>
  </si>
  <si>
    <t>10 - 11 класи</t>
  </si>
  <si>
    <t>Класне керівництво</t>
  </si>
  <si>
    <t>годиини</t>
  </si>
  <si>
    <t xml:space="preserve">з/пл </t>
  </si>
  <si>
    <t>вислуга</t>
  </si>
  <si>
    <t>прест.</t>
  </si>
  <si>
    <t>зошити</t>
  </si>
  <si>
    <t>кл.кер.</t>
  </si>
  <si>
    <t>інші  надбавки</t>
  </si>
  <si>
    <t>директор школи</t>
  </si>
  <si>
    <t>Педагогічний стаж роботи</t>
  </si>
  <si>
    <t>Категороія (звання)</t>
  </si>
  <si>
    <t>вища</t>
  </si>
  <si>
    <t>старший вчитель</t>
  </si>
  <si>
    <t>Тарифні  розряди</t>
  </si>
  <si>
    <t>Тарифні коефіцієнти</t>
  </si>
  <si>
    <t>І кат.</t>
  </si>
  <si>
    <t>1 - 4   класи</t>
  </si>
  <si>
    <t>5 - 11 класи</t>
  </si>
  <si>
    <t>Обслуговування комп.техніки</t>
  </si>
  <si>
    <t>Доплата за діловодство</t>
  </si>
  <si>
    <t>Доплата    за престижність</t>
  </si>
  <si>
    <t>гурткова  робота</t>
  </si>
  <si>
    <t>Доплата за позакласну роботу з фізкультури</t>
  </si>
  <si>
    <t>Доплата за високі досягнення</t>
  </si>
  <si>
    <t>Навантаження</t>
  </si>
  <si>
    <t>Доплата фізкультурнику до ставки</t>
  </si>
  <si>
    <t>Доплата за завідування бібліотекою</t>
  </si>
  <si>
    <t>Доплата за завідування кабінетами</t>
  </si>
  <si>
    <t>Доплата за завідування  майстернею</t>
  </si>
  <si>
    <t>Доплата за НДД</t>
  </si>
  <si>
    <t xml:space="preserve">Доплата за роботу з бібліотечним фондом </t>
  </si>
  <si>
    <t>Доплата   за    вислугу   років</t>
  </si>
  <si>
    <t>укр. мова</t>
  </si>
  <si>
    <t>курси за вибором</t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</si>
  <si>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Сумський педінститут</t>
    </r>
  </si>
  <si>
    <t>образотв. мист.</t>
  </si>
  <si>
    <t>етика</t>
  </si>
  <si>
    <t>ВПВ</t>
  </si>
  <si>
    <t>хр.етика</t>
  </si>
  <si>
    <t>худ.культ.</t>
  </si>
  <si>
    <t>історія</t>
  </si>
  <si>
    <t>географія</t>
  </si>
  <si>
    <t>біологія</t>
  </si>
  <si>
    <t>хімія</t>
  </si>
  <si>
    <t>Всього:</t>
  </si>
  <si>
    <t>х</t>
  </si>
  <si>
    <t>ІІ кат.</t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</si>
  <si>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Харківський педінститут</t>
    </r>
  </si>
  <si>
    <t>вчитель</t>
  </si>
  <si>
    <t>класу</t>
  </si>
  <si>
    <t>спец.</t>
  </si>
  <si>
    <t>музика</t>
  </si>
  <si>
    <t>медична сестра</t>
  </si>
  <si>
    <t>фізика</t>
  </si>
  <si>
    <t>бібліоте-кар</t>
  </si>
  <si>
    <t>ВАКАНСІЯ</t>
  </si>
  <si>
    <t>ВСЬОГО</t>
  </si>
  <si>
    <t>ГОДИН  ПО ШКОЛІ</t>
  </si>
  <si>
    <t>СТАВОК  ВЧИТЕЛІВ</t>
  </si>
  <si>
    <t>СТАВОК АДМІН.ПЕРСОНАЛУ</t>
  </si>
  <si>
    <t>МАТЕРІАЛЬНА ДОПОМОГА ПЕД ПРАЦІВНИКАМ</t>
  </si>
  <si>
    <t>ЗАРОБІТНА ПЛАТА  ЗА ГОДИНИ</t>
  </si>
  <si>
    <t>гуртк. робота</t>
  </si>
  <si>
    <t>ПЕРЕВІРКА</t>
  </si>
  <si>
    <t>ГОДИН  НА  ДОМУ</t>
  </si>
  <si>
    <t xml:space="preserve">Директор </t>
  </si>
  <si>
    <t>(підпис)</t>
  </si>
  <si>
    <t>Бугруватська  загальноосвітня  школа  І - ІІІ  ступенів.</t>
  </si>
  <si>
    <t>Кляп  Павло  Мигалевич</t>
  </si>
  <si>
    <t>інформ.</t>
  </si>
  <si>
    <t>Литвиненко Людмила Володимирівна</t>
  </si>
  <si>
    <t>Колодяжна Людмила Миколаївна</t>
  </si>
  <si>
    <t>екологія</t>
  </si>
  <si>
    <t>основи  здор.</t>
  </si>
  <si>
    <r>
      <t xml:space="preserve">Вища  </t>
    </r>
    <r>
      <rPr>
        <sz val="8"/>
        <color theme="1"/>
        <rFont val="Times New Roman"/>
        <family val="1"/>
        <charset val="204"/>
      </rPr>
      <t>Сумський педінститут</t>
    </r>
  </si>
  <si>
    <t>заст.   дир.з ВР</t>
  </si>
  <si>
    <t>світ.      літ-ра</t>
  </si>
  <si>
    <t>рос. мова</t>
  </si>
  <si>
    <t>Боротюк Ольга Михайлівна</t>
  </si>
  <si>
    <t>укр. літер.</t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</si>
  <si>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Рівненський педінститут</t>
    </r>
  </si>
  <si>
    <t>Гаранжа Лідія Миколаївна</t>
  </si>
  <si>
    <t>природ.</t>
  </si>
  <si>
    <t>Гудим Лідія Олександрівна</t>
  </si>
  <si>
    <t>педаг.-організатор</t>
  </si>
  <si>
    <t>каб.хімії</t>
  </si>
  <si>
    <t>Ємець Тетяна Миколаївна</t>
  </si>
  <si>
    <t>Кляп Валентина Петрівна</t>
  </si>
  <si>
    <t>матем.</t>
  </si>
  <si>
    <t>ОБЖ</t>
  </si>
  <si>
    <t>МСП</t>
  </si>
  <si>
    <t>розв.   задачі</t>
  </si>
  <si>
    <t>каб.інф.</t>
  </si>
  <si>
    <t>Кравченко Ніна Володимирівна</t>
  </si>
  <si>
    <t>Мурай Олена Іванівна</t>
  </si>
  <si>
    <r>
      <t xml:space="preserve">Вища  </t>
    </r>
    <r>
      <rPr>
        <sz val="9"/>
        <color theme="1"/>
        <rFont val="Times New Roman"/>
        <family val="1"/>
        <charset val="204"/>
      </rPr>
      <t>Сумський педінститут</t>
    </r>
  </si>
  <si>
    <t>ДПЮ</t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</si>
  <si>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Чернігівськ. педінститут</t>
    </r>
  </si>
  <si>
    <t>Носко Ірина Михайлівна</t>
  </si>
  <si>
    <t>Овчаренко Наталія Олексіївна</t>
  </si>
  <si>
    <t>Олефіренко Любов Василівна</t>
  </si>
  <si>
    <t>правозн.</t>
  </si>
  <si>
    <t>люд.і світ</t>
  </si>
  <si>
    <t>Сухонос Марія Володимирівна</t>
  </si>
  <si>
    <r>
      <t xml:space="preserve">Вища  </t>
    </r>
    <r>
      <rPr>
        <sz val="8"/>
        <color theme="1"/>
        <rFont val="Times New Roman"/>
        <family val="1"/>
        <charset val="204"/>
      </rPr>
      <t>Дорогоб. педінститут</t>
    </r>
  </si>
  <si>
    <t>Таран Людмила Леонидівна</t>
  </si>
  <si>
    <t>основи екон.</t>
  </si>
  <si>
    <t>труд. навч.</t>
  </si>
  <si>
    <t>креслення</t>
  </si>
  <si>
    <t>англ. мова</t>
  </si>
  <si>
    <t>Юхименко  Ольга Іванівна</t>
  </si>
  <si>
    <t>астрон.</t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</si>
  <si>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Ніжинськ. педінститут</t>
    </r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</si>
  <si>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Глухівськ. педінститут</t>
    </r>
  </si>
  <si>
    <t>Верхогляд Світлана Миколаївна</t>
  </si>
  <si>
    <r>
      <t>Незак.-вищ.</t>
    </r>
    <r>
      <rPr>
        <sz val="9"/>
        <color theme="1"/>
        <rFont val="Times New Roman"/>
        <family val="1"/>
        <charset val="204"/>
      </rPr>
      <t xml:space="preserve"> Сумське медуч.</t>
    </r>
  </si>
  <si>
    <t>висл.м/с</t>
  </si>
  <si>
    <t>висл.бібліот.</t>
  </si>
  <si>
    <t>прест.бібліот.</t>
  </si>
  <si>
    <t>бібліот.</t>
  </si>
  <si>
    <t>медсестра</t>
  </si>
  <si>
    <t>риторика</t>
  </si>
  <si>
    <t>Посада</t>
  </si>
  <si>
    <t>Всього</t>
  </si>
  <si>
    <t>Головний  бухгалтер</t>
  </si>
  <si>
    <t>ЗАТВЕРДЖУЮ</t>
  </si>
  <si>
    <t xml:space="preserve">Штат  в  кількості   </t>
  </si>
  <si>
    <t xml:space="preserve">штатних одиниць </t>
  </si>
  <si>
    <t xml:space="preserve">з місячним фондом  оплати </t>
  </si>
  <si>
    <t xml:space="preserve">         ШТАТНИЙ       РОЗПИС</t>
  </si>
  <si>
    <t>%</t>
  </si>
  <si>
    <t>грн.</t>
  </si>
  <si>
    <t>Директор</t>
  </si>
  <si>
    <t>Педагог соціальний</t>
  </si>
  <si>
    <t>Практичний  психолог</t>
  </si>
  <si>
    <t>Сестра медична</t>
  </si>
  <si>
    <t>Сестра медична з дієтичного харчування</t>
  </si>
  <si>
    <t>Лаборант</t>
  </si>
  <si>
    <t>Інженер-електронік</t>
  </si>
  <si>
    <t xml:space="preserve">Електромонтер з ремонту та обслуг.електр. </t>
  </si>
  <si>
    <t xml:space="preserve">Секретар-друкарка </t>
  </si>
  <si>
    <t>Сторож</t>
  </si>
  <si>
    <t>Двірник</t>
  </si>
  <si>
    <t>Педагог - організатор</t>
  </si>
  <si>
    <t>Комірник</t>
  </si>
  <si>
    <t>Керівник  гуртка</t>
  </si>
  <si>
    <t>Гардеробник</t>
  </si>
  <si>
    <t>Водій автотранспортних засобів</t>
  </si>
  <si>
    <t xml:space="preserve">Директор  </t>
  </si>
  <si>
    <t>Бугруватська загальноосвітня  школа  І - ІІІ  ступенів</t>
  </si>
  <si>
    <t>Кухар  4 р.</t>
  </si>
  <si>
    <t>Кількість штатних одиниць</t>
  </si>
  <si>
    <t>Фонд заробітної плати на місяць</t>
  </si>
  <si>
    <t xml:space="preserve">Учнів  (всього)  </t>
  </si>
  <si>
    <t>Крім того дошк. гр. (вихованців)</t>
  </si>
  <si>
    <t xml:space="preserve">Груп продовженого  дня </t>
  </si>
  <si>
    <t xml:space="preserve">К-ть класів </t>
  </si>
  <si>
    <t xml:space="preserve">1-4 кл.  </t>
  </si>
  <si>
    <t xml:space="preserve">5-11 кл.  </t>
  </si>
  <si>
    <t>Посадовий оклад</t>
  </si>
  <si>
    <t>Доплата  і надбавка</t>
  </si>
  <si>
    <t>Педагогічний персонал згідно тарифікаційного списку</t>
  </si>
  <si>
    <t>ВСЬОГО  по закладу:</t>
  </si>
  <si>
    <t>ВСЬОГО за штатним розписом:</t>
  </si>
  <si>
    <t xml:space="preserve">Площа  будівель (кв.м): </t>
  </si>
  <si>
    <t>Площа подвір'я (кв.м):</t>
  </si>
  <si>
    <t>П.М. Кляп</t>
  </si>
  <si>
    <t>по тарифікації всього мінус адмін і гурткова</t>
  </si>
  <si>
    <t>РАЗОМ</t>
  </si>
  <si>
    <t>ЦДЮТ</t>
  </si>
  <si>
    <t>Затверджую</t>
  </si>
  <si>
    <t>ТАРИФІКАЦІЙНИЙ  СПИСОК</t>
  </si>
  <si>
    <t>№ п\п</t>
  </si>
  <si>
    <t>Показники на початок навчального року</t>
  </si>
  <si>
    <t>1.</t>
  </si>
  <si>
    <t>Число класів на 1 вересня</t>
  </si>
  <si>
    <t>2.</t>
  </si>
  <si>
    <t>Число класів-комплектів на 1 вересня</t>
  </si>
  <si>
    <t>3.</t>
  </si>
  <si>
    <t>Число учнів 1 вересня</t>
  </si>
  <si>
    <t>4.</t>
  </si>
  <si>
    <t>Загальна кількість годин викладацької роботи за тиждень по тарифікації.         В тому числі:</t>
  </si>
  <si>
    <t>а) число годин по навчальному плану</t>
  </si>
  <si>
    <t>б) число додаткових годин</t>
  </si>
  <si>
    <t>З них:</t>
  </si>
  <si>
    <t>у зв"язку з вивільненням вчителів початкових класів від ведення уроків:</t>
  </si>
  <si>
    <t xml:space="preserve">        іноземної  мови</t>
  </si>
  <si>
    <t xml:space="preserve">        фізкультури</t>
  </si>
  <si>
    <t xml:space="preserve">        музики</t>
  </si>
  <si>
    <t xml:space="preserve">        іноземної мови в школах з викладанням ряду предметів на іноземній мові</t>
  </si>
  <si>
    <t xml:space="preserve">         російської мови в національних сільських початкових мовах </t>
  </si>
  <si>
    <t xml:space="preserve">        української мови</t>
  </si>
  <si>
    <t xml:space="preserve">        іноземної мови</t>
  </si>
  <si>
    <t xml:space="preserve">        трудового навчання</t>
  </si>
  <si>
    <t xml:space="preserve">        допризивної підготовки</t>
  </si>
  <si>
    <t xml:space="preserve">        російської мови в школах з неросійською мовою навчання</t>
  </si>
  <si>
    <t>навчання  на  дому</t>
  </si>
  <si>
    <t xml:space="preserve">        медичної підготовки</t>
  </si>
  <si>
    <t xml:space="preserve">        інформатика</t>
  </si>
  <si>
    <t xml:space="preserve">        НВК</t>
  </si>
  <si>
    <t>Вакансії</t>
  </si>
  <si>
    <t>Бугруватська    загальноосвітня  школа  І - ІІІ  ступенів</t>
  </si>
  <si>
    <t>Підсобний  робітник</t>
  </si>
  <si>
    <t>Заступник директора з навчально-виховної роботи</t>
  </si>
  <si>
    <t>Помічник вихователя</t>
  </si>
  <si>
    <t>Музичний керівник</t>
  </si>
  <si>
    <r>
      <t>Сер.спец.</t>
    </r>
    <r>
      <rPr>
        <sz val="9"/>
        <color theme="1"/>
        <rFont val="Times New Roman"/>
        <family val="1"/>
        <charset val="204"/>
      </rPr>
      <t xml:space="preserve">  Лебед.  педучилище</t>
    </r>
  </si>
  <si>
    <r>
      <t>Вища</t>
    </r>
    <r>
      <rPr>
        <sz val="9"/>
        <color theme="1"/>
        <rFont val="Times New Roman"/>
        <family val="1"/>
        <charset val="204"/>
      </rPr>
      <t xml:space="preserve">  </t>
    </r>
    <r>
      <rPr>
        <sz val="8"/>
        <color theme="1"/>
        <rFont val="Times New Roman"/>
        <family val="1"/>
        <charset val="204"/>
      </rPr>
      <t>Глух. педінститут</t>
    </r>
  </si>
  <si>
    <t>курс світ.літ.</t>
  </si>
  <si>
    <t>Носко Віктор Григорович</t>
  </si>
  <si>
    <t>каб. ЗВ</t>
  </si>
  <si>
    <t>Гончарова  Світлана  Олександрівна</t>
  </si>
  <si>
    <t>Шепеля  Надія  Степанівна</t>
  </si>
  <si>
    <t xml:space="preserve">Робітник з комлексного обслуговування й ремонту будівель </t>
  </si>
  <si>
    <t>Завідувач бібліотеки</t>
  </si>
  <si>
    <t>Завідувач  господарства</t>
  </si>
  <si>
    <t>Прибиральник службових приміщень</t>
  </si>
  <si>
    <t>Машиніст із прання та ремонту спецодягу (білизни)</t>
  </si>
  <si>
    <t xml:space="preserve">Оператор газової котельні на 6 місяців </t>
  </si>
  <si>
    <t>Оператор газової  котельні на рік</t>
  </si>
  <si>
    <t>Відділ  освіти  Охтирської  районної державної  адміністрації</t>
  </si>
  <si>
    <t>Начальник  відділу освіти</t>
  </si>
  <si>
    <t xml:space="preserve">Начальник  відділу освіти   </t>
  </si>
  <si>
    <r>
      <t>Вчителів  та  інших  працівників</t>
    </r>
    <r>
      <rPr>
        <u/>
        <sz val="11"/>
        <rFont val="Times New Roman"/>
        <family val="1"/>
        <charset val="204"/>
      </rPr>
      <t xml:space="preserve">     </t>
    </r>
  </si>
  <si>
    <t>У зв"язку з поділом класів на класи при проведенні занять з:</t>
  </si>
  <si>
    <t>"____"_______________2014 р.</t>
  </si>
  <si>
    <t>на  "01"  вересня  2014  року</t>
  </si>
  <si>
    <t>З 01.01.2014</t>
  </si>
  <si>
    <t>СТАВОК</t>
  </si>
  <si>
    <t>8 + на дому</t>
  </si>
  <si>
    <t>9 + на дому</t>
  </si>
  <si>
    <t>10 + на дому</t>
  </si>
  <si>
    <t>11+ на дому</t>
  </si>
  <si>
    <t>12+ ст.вчитель</t>
  </si>
  <si>
    <t>12+ вчитель методист</t>
  </si>
  <si>
    <t>12+ вчитель методист+на дому</t>
  </si>
  <si>
    <t>12 + на дому</t>
  </si>
  <si>
    <t>12 +ст. вчитель + на дому</t>
  </si>
  <si>
    <t>ЗАВУЧІ  13 Т.Р.</t>
  </si>
  <si>
    <t>ЗАВУЧІ  14 Т.Р.</t>
  </si>
  <si>
    <t>ДИРЕКТОР 14 Т.Р.</t>
  </si>
  <si>
    <t>ДИРЕКТОР 13 Т.Р.</t>
  </si>
  <si>
    <t>КЕРІВНИК ГУРТКА</t>
  </si>
  <si>
    <t>СОЦІАЛЬНИЙ ПЕДАГОГ 9 Т.Р.</t>
  </si>
  <si>
    <t>ПЕДАГОГ ОРГАНІЗАТОР 10 Т.Р.</t>
  </si>
  <si>
    <t>ВИХОВАТЕЛЬ ГПД  9 Т.Р.</t>
  </si>
  <si>
    <t>БІБЛІОТЕКАР  8 Т.Р.</t>
  </si>
  <si>
    <t>ПРЕСТ.</t>
  </si>
  <si>
    <t>ДОПЛАТА БІБЛІОТ.</t>
  </si>
  <si>
    <t>МЕДИЧНА СЕСТРА 7  Т.Р.</t>
  </si>
  <si>
    <t>ПРАКТИЧНИЙ ПСИХОЛОГ 9 Т.Р.</t>
  </si>
  <si>
    <t>годиини/СТАВОК</t>
  </si>
  <si>
    <t>ЗАВУЧІ  12 Т.Р.</t>
  </si>
  <si>
    <t>СОЦІАЛЬНИЙ ПЕДАГОГ 8 Т.Р.</t>
  </si>
  <si>
    <t>СОЦІАЛЬНИЙ ПЕДАГОГ 12 Т.Р.</t>
  </si>
  <si>
    <t>ВИХОВАТЕЛЬ ГПД  8 Т.Р.</t>
  </si>
  <si>
    <t>фізкульт. Вихователь</t>
  </si>
  <si>
    <t>на  "01" січня  2015  року</t>
  </si>
  <si>
    <t xml:space="preserve">_____________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</si>
</sst>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[$€-1]_-;\-* #,##0.00[$€-1]_-;_-* &quot;-&quot;??[$€-1]_-"/>
  </numFmts>
  <fonts count="51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7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b/>
      <sz val="7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name val="Arial Cyr"/>
      <charset val="204"/>
    </font>
    <font>
      <u/>
      <sz val="22"/>
      <color indexed="12"/>
      <name val="Calibri"/>
      <family val="2"/>
      <charset val="204"/>
    </font>
    <font>
      <sz val="11"/>
      <color theme="1"/>
      <name val="Century Gothic"/>
      <family val="2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20"/>
      <name val="Times New Roman"/>
      <family val="1"/>
      <charset val="204"/>
    </font>
    <font>
      <sz val="10"/>
      <color indexed="20"/>
      <name val="Arial Cyr"/>
      <charset val="204"/>
    </font>
    <font>
      <b/>
      <u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20"/>
      <name val="Times New Roman"/>
      <family val="1"/>
      <charset val="204"/>
    </font>
    <font>
      <b/>
      <u/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4"/>
      <color rgb="FFFF3300"/>
      <name val="Times New Roman"/>
      <family val="1"/>
      <charset val="204"/>
    </font>
    <font>
      <b/>
      <sz val="11"/>
      <color rgb="FFFF330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79D83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0" fontId="28" fillId="0" borderId="0"/>
    <xf numFmtId="165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9" fontId="28" fillId="0" borderId="0" applyFont="0" applyFill="0" applyBorder="0" applyAlignment="0" applyProtection="0"/>
  </cellStyleXfs>
  <cellXfs count="773">
    <xf numFmtId="0" fontId="0" fillId="0" borderId="0" xfId="0"/>
    <xf numFmtId="0" fontId="2" fillId="0" borderId="0" xfId="0" applyFont="1" applyFill="1" applyBorder="1"/>
    <xf numFmtId="0" fontId="4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Fill="1"/>
    <xf numFmtId="0" fontId="7" fillId="0" borderId="0" xfId="0" applyFont="1"/>
    <xf numFmtId="0" fontId="7" fillId="0" borderId="15" xfId="0" applyFont="1" applyBorder="1"/>
    <xf numFmtId="0" fontId="4" fillId="0" borderId="0" xfId="0" applyFont="1" applyFill="1" applyBorder="1" applyAlignment="1"/>
    <xf numFmtId="0" fontId="7" fillId="0" borderId="12" xfId="0" applyFont="1" applyBorder="1" applyAlignment="1"/>
    <xf numFmtId="0" fontId="7" fillId="0" borderId="12" xfId="0" applyFont="1" applyBorder="1"/>
    <xf numFmtId="0" fontId="7" fillId="0" borderId="19" xfId="0" applyFont="1" applyBorder="1"/>
    <xf numFmtId="0" fontId="7" fillId="0" borderId="22" xfId="0" applyFont="1" applyBorder="1"/>
    <xf numFmtId="0" fontId="7" fillId="0" borderId="8" xfId="0" applyFont="1" applyBorder="1"/>
    <xf numFmtId="0" fontId="7" fillId="0" borderId="11" xfId="0" applyFont="1" applyBorder="1"/>
    <xf numFmtId="9" fontId="7" fillId="0" borderId="8" xfId="0" applyNumberFormat="1" applyFont="1" applyBorder="1" applyAlignment="1"/>
    <xf numFmtId="0" fontId="1" fillId="0" borderId="15" xfId="0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7" fillId="0" borderId="13" xfId="0" applyFont="1" applyBorder="1"/>
    <xf numFmtId="0" fontId="7" fillId="0" borderId="18" xfId="0" applyFont="1" applyBorder="1"/>
    <xf numFmtId="0" fontId="4" fillId="0" borderId="13" xfId="0" applyFont="1" applyFill="1" applyBorder="1" applyAlignment="1">
      <alignment horizontal="center" vertical="center"/>
    </xf>
    <xf numFmtId="0" fontId="7" fillId="0" borderId="17" xfId="0" applyFont="1" applyBorder="1"/>
    <xf numFmtId="0" fontId="7" fillId="0" borderId="10" xfId="0" applyFont="1" applyBorder="1"/>
    <xf numFmtId="0" fontId="7" fillId="0" borderId="21" xfId="0" applyFont="1" applyBorder="1"/>
    <xf numFmtId="0" fontId="10" fillId="0" borderId="22" xfId="0" applyFont="1" applyBorder="1" applyAlignment="1">
      <alignment horizontal="center" vertical="center"/>
    </xf>
    <xf numFmtId="0" fontId="7" fillId="0" borderId="27" xfId="0" applyFont="1" applyBorder="1"/>
    <xf numFmtId="0" fontId="7" fillId="0" borderId="23" xfId="0" applyFont="1" applyBorder="1"/>
    <xf numFmtId="0" fontId="10" fillId="0" borderId="11" xfId="0" applyFont="1" applyBorder="1" applyAlignment="1">
      <alignment horizontal="center" vertical="center"/>
    </xf>
    <xf numFmtId="0" fontId="7" fillId="0" borderId="28" xfId="0" applyFont="1" applyBorder="1"/>
    <xf numFmtId="0" fontId="7" fillId="0" borderId="24" xfId="0" applyFont="1" applyBorder="1"/>
    <xf numFmtId="0" fontId="7" fillId="0" borderId="34" xfId="0" applyFont="1" applyBorder="1"/>
    <xf numFmtId="0" fontId="7" fillId="0" borderId="30" xfId="0" applyFont="1" applyBorder="1"/>
    <xf numFmtId="0" fontId="7" fillId="0" borderId="25" xfId="0" applyFont="1" applyBorder="1"/>
    <xf numFmtId="2" fontId="7" fillId="0" borderId="26" xfId="0" applyNumberFormat="1" applyFont="1" applyBorder="1"/>
    <xf numFmtId="2" fontId="7" fillId="0" borderId="15" xfId="0" applyNumberFormat="1" applyFont="1" applyBorder="1"/>
    <xf numFmtId="9" fontId="7" fillId="0" borderId="12" xfId="0" applyNumberFormat="1" applyFont="1" applyBorder="1"/>
    <xf numFmtId="2" fontId="7" fillId="0" borderId="22" xfId="0" applyNumberFormat="1" applyFont="1" applyBorder="1"/>
    <xf numFmtId="0" fontId="4" fillId="0" borderId="15" xfId="0" applyFont="1" applyFill="1" applyBorder="1" applyAlignment="1">
      <alignment horizontal="center" vertical="center"/>
    </xf>
    <xf numFmtId="2" fontId="4" fillId="0" borderId="30" xfId="0" applyNumberFormat="1" applyFont="1" applyFill="1" applyBorder="1"/>
    <xf numFmtId="2" fontId="5" fillId="0" borderId="22" xfId="0" applyNumberFormat="1" applyFont="1" applyFill="1" applyBorder="1"/>
    <xf numFmtId="2" fontId="7" fillId="0" borderId="11" xfId="0" applyNumberFormat="1" applyFont="1" applyBorder="1" applyAlignment="1"/>
    <xf numFmtId="0" fontId="4" fillId="0" borderId="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2" fontId="7" fillId="0" borderId="23" xfId="0" applyNumberFormat="1" applyFont="1" applyBorder="1"/>
    <xf numFmtId="2" fontId="7" fillId="0" borderId="10" xfId="0" applyNumberFormat="1" applyFont="1" applyBorder="1"/>
    <xf numFmtId="2" fontId="7" fillId="0" borderId="35" xfId="0" applyNumberFormat="1" applyFont="1" applyBorder="1"/>
    <xf numFmtId="9" fontId="7" fillId="0" borderId="15" xfId="0" applyNumberFormat="1" applyFont="1" applyBorder="1"/>
    <xf numFmtId="0" fontId="8" fillId="0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9" fontId="7" fillId="0" borderId="28" xfId="0" applyNumberFormat="1" applyFont="1" applyBorder="1"/>
    <xf numFmtId="2" fontId="7" fillId="0" borderId="24" xfId="0" applyNumberFormat="1" applyFont="1" applyBorder="1"/>
    <xf numFmtId="1" fontId="2" fillId="0" borderId="15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9" fontId="7" fillId="0" borderId="13" xfId="0" applyNumberFormat="1" applyFont="1" applyBorder="1" applyAlignment="1"/>
    <xf numFmtId="0" fontId="10" fillId="0" borderId="1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0" borderId="26" xfId="0" applyFont="1" applyBorder="1"/>
    <xf numFmtId="2" fontId="7" fillId="0" borderId="18" xfId="0" applyNumberFormat="1" applyFont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/>
    <xf numFmtId="2" fontId="4" fillId="0" borderId="5" xfId="0" applyNumberFormat="1" applyFont="1" applyFill="1" applyBorder="1"/>
    <xf numFmtId="0" fontId="7" fillId="0" borderId="20" xfId="0" applyFont="1" applyBorder="1"/>
    <xf numFmtId="0" fontId="7" fillId="0" borderId="5" xfId="0" applyFont="1" applyBorder="1"/>
    <xf numFmtId="2" fontId="4" fillId="2" borderId="28" xfId="0" applyNumberFormat="1" applyFont="1" applyFill="1" applyBorder="1" applyAlignment="1">
      <alignment horizontal="center" vertical="center"/>
    </xf>
    <xf numFmtId="2" fontId="5" fillId="0" borderId="28" xfId="0" applyNumberFormat="1" applyFont="1" applyFill="1" applyBorder="1"/>
    <xf numFmtId="2" fontId="7" fillId="0" borderId="29" xfId="0" applyNumberFormat="1" applyFont="1" applyBorder="1" applyAlignment="1"/>
    <xf numFmtId="0" fontId="7" fillId="0" borderId="32" xfId="0" applyFont="1" applyBorder="1"/>
    <xf numFmtId="0" fontId="10" fillId="0" borderId="28" xfId="0" applyFont="1" applyBorder="1" applyAlignment="1">
      <alignment horizontal="center" vertical="center"/>
    </xf>
    <xf numFmtId="2" fontId="7" fillId="0" borderId="27" xfId="0" applyNumberFormat="1" applyFont="1" applyBorder="1"/>
    <xf numFmtId="2" fontId="7" fillId="0" borderId="17" xfId="0" applyNumberFormat="1" applyFont="1" applyBorder="1"/>
    <xf numFmtId="2" fontId="7" fillId="0" borderId="20" xfId="0" applyNumberFormat="1" applyFont="1" applyBorder="1"/>
    <xf numFmtId="2" fontId="7" fillId="0" borderId="2" xfId="0" applyNumberFormat="1" applyFont="1" applyBorder="1"/>
    <xf numFmtId="2" fontId="7" fillId="0" borderId="5" xfId="0" applyNumberFormat="1" applyFont="1" applyBorder="1"/>
    <xf numFmtId="2" fontId="7" fillId="0" borderId="21" xfId="0" applyNumberFormat="1" applyFont="1" applyBorder="1"/>
    <xf numFmtId="2" fontId="7" fillId="0" borderId="8" xfId="0" applyNumberFormat="1" applyFont="1" applyBorder="1"/>
    <xf numFmtId="2" fontId="7" fillId="0" borderId="11" xfId="0" applyNumberFormat="1" applyFont="1" applyBorder="1"/>
    <xf numFmtId="9" fontId="7" fillId="0" borderId="2" xfId="0" applyNumberFormat="1" applyFont="1" applyBorder="1"/>
    <xf numFmtId="2" fontId="7" fillId="0" borderId="12" xfId="0" applyNumberFormat="1" applyFont="1" applyBorder="1"/>
    <xf numFmtId="2" fontId="7" fillId="0" borderId="13" xfId="0" applyNumberFormat="1" applyFont="1" applyBorder="1"/>
    <xf numFmtId="2" fontId="7" fillId="0" borderId="4" xfId="0" applyNumberFormat="1" applyFont="1" applyBorder="1"/>
    <xf numFmtId="0" fontId="7" fillId="0" borderId="2" xfId="0" applyFont="1" applyBorder="1"/>
    <xf numFmtId="9" fontId="7" fillId="0" borderId="32" xfId="0" applyNumberFormat="1" applyFont="1" applyBorder="1"/>
    <xf numFmtId="9" fontId="7" fillId="0" borderId="15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2" fontId="7" fillId="0" borderId="42" xfId="0" applyNumberFormat="1" applyFont="1" applyBorder="1"/>
    <xf numFmtId="2" fontId="7" fillId="0" borderId="41" xfId="0" applyNumberFormat="1" applyFont="1" applyBorder="1"/>
    <xf numFmtId="2" fontId="10" fillId="3" borderId="29" xfId="0" applyNumberFormat="1" applyFont="1" applyFill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3" borderId="11" xfId="0" applyNumberFormat="1" applyFont="1" applyFill="1" applyBorder="1" applyAlignment="1">
      <alignment horizontal="center" vertical="center"/>
    </xf>
    <xf numFmtId="2" fontId="4" fillId="0" borderId="25" xfId="0" applyNumberFormat="1" applyFont="1" applyFill="1" applyBorder="1"/>
    <xf numFmtId="0" fontId="11" fillId="3" borderId="2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2" fontId="10" fillId="3" borderId="7" xfId="0" applyNumberFormat="1" applyFont="1" applyFill="1" applyBorder="1" applyAlignment="1">
      <alignment horizontal="center" vertical="center"/>
    </xf>
    <xf numFmtId="2" fontId="10" fillId="3" borderId="37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2" fontId="19" fillId="4" borderId="8" xfId="0" applyNumberFormat="1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9" fontId="7" fillId="0" borderId="21" xfId="0" applyNumberFormat="1" applyFont="1" applyBorder="1"/>
    <xf numFmtId="9" fontId="7" fillId="0" borderId="22" xfId="0" applyNumberFormat="1" applyFont="1" applyBorder="1"/>
    <xf numFmtId="0" fontId="4" fillId="4" borderId="9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2" fontId="7" fillId="0" borderId="22" xfId="0" applyNumberFormat="1" applyFont="1" applyBorder="1" applyAlignment="1"/>
    <xf numFmtId="1" fontId="2" fillId="0" borderId="8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7" fillId="0" borderId="4" xfId="0" applyFont="1" applyBorder="1"/>
    <xf numFmtId="2" fontId="10" fillId="3" borderId="9" xfId="0" applyNumberFormat="1" applyFont="1" applyFill="1" applyBorder="1" applyAlignment="1">
      <alignment horizontal="center" vertical="center"/>
    </xf>
    <xf numFmtId="2" fontId="7" fillId="0" borderId="32" xfId="0" applyNumberFormat="1" applyFont="1" applyBorder="1"/>
    <xf numFmtId="2" fontId="7" fillId="0" borderId="28" xfId="0" applyNumberFormat="1" applyFont="1" applyBorder="1"/>
    <xf numFmtId="9" fontId="7" fillId="0" borderId="5" xfId="0" applyNumberFormat="1" applyFont="1" applyBorder="1"/>
    <xf numFmtId="2" fontId="10" fillId="3" borderId="1" xfId="0" applyNumberFormat="1" applyFont="1" applyFill="1" applyBorder="1" applyAlignment="1">
      <alignment horizontal="center" vertical="center"/>
    </xf>
    <xf numFmtId="2" fontId="10" fillId="3" borderId="33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/>
    <xf numFmtId="9" fontId="7" fillId="0" borderId="51" xfId="0" applyNumberFormat="1" applyFont="1" applyBorder="1"/>
    <xf numFmtId="9" fontId="7" fillId="0" borderId="52" xfId="0" applyNumberFormat="1" applyFont="1" applyBorder="1"/>
    <xf numFmtId="2" fontId="7" fillId="0" borderId="46" xfId="0" applyNumberFormat="1" applyFont="1" applyBorder="1"/>
    <xf numFmtId="2" fontId="7" fillId="0" borderId="18" xfId="0" applyNumberFormat="1" applyFont="1" applyBorder="1"/>
    <xf numFmtId="2" fontId="7" fillId="0" borderId="53" xfId="0" applyNumberFormat="1" applyFont="1" applyBorder="1"/>
    <xf numFmtId="9" fontId="7" fillId="0" borderId="20" xfId="0" applyNumberFormat="1" applyFont="1" applyBorder="1"/>
    <xf numFmtId="2" fontId="7" fillId="0" borderId="47" xfId="0" applyNumberFormat="1" applyFont="1" applyBorder="1"/>
    <xf numFmtId="2" fontId="7" fillId="0" borderId="34" xfId="0" applyNumberFormat="1" applyFont="1" applyBorder="1"/>
    <xf numFmtId="2" fontId="4" fillId="0" borderId="30" xfId="0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10" fillId="3" borderId="3" xfId="0" applyNumberFormat="1" applyFont="1" applyFill="1" applyBorder="1" applyAlignment="1">
      <alignment horizontal="center" vertical="center"/>
    </xf>
    <xf numFmtId="0" fontId="7" fillId="0" borderId="0" xfId="0" applyFont="1" applyFill="1"/>
    <xf numFmtId="0" fontId="4" fillId="4" borderId="3" xfId="0" applyFont="1" applyFill="1" applyBorder="1" applyAlignment="1">
      <alignment horizontal="center" vertical="center" wrapText="1"/>
    </xf>
    <xf numFmtId="2" fontId="19" fillId="4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2" fontId="4" fillId="0" borderId="2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2" fontId="4" fillId="0" borderId="5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2" fontId="21" fillId="3" borderId="8" xfId="0" applyNumberFormat="1" applyFont="1" applyFill="1" applyBorder="1" applyAlignment="1">
      <alignment horizontal="center" vertical="center" textRotation="90" wrapText="1"/>
    </xf>
    <xf numFmtId="0" fontId="7" fillId="0" borderId="56" xfId="0" applyFont="1" applyBorder="1"/>
    <xf numFmtId="2" fontId="16" fillId="0" borderId="44" xfId="0" applyNumberFormat="1" applyFont="1" applyFill="1" applyBorder="1" applyAlignment="1">
      <alignment vertical="center"/>
    </xf>
    <xf numFmtId="2" fontId="16" fillId="0" borderId="9" xfId="0" applyNumberFormat="1" applyFont="1" applyFill="1" applyBorder="1" applyAlignment="1">
      <alignment vertical="center"/>
    </xf>
    <xf numFmtId="2" fontId="16" fillId="0" borderId="50" xfId="0" applyNumberFormat="1" applyFont="1" applyFill="1" applyBorder="1" applyAlignment="1">
      <alignment vertical="center"/>
    </xf>
    <xf numFmtId="2" fontId="20" fillId="0" borderId="15" xfId="0" applyNumberFormat="1" applyFont="1" applyFill="1" applyBorder="1" applyAlignment="1">
      <alignment horizontal="center" vertical="center"/>
    </xf>
    <xf numFmtId="2" fontId="7" fillId="0" borderId="0" xfId="0" applyNumberFormat="1" applyFont="1"/>
    <xf numFmtId="2" fontId="7" fillId="7" borderId="0" xfId="0" applyNumberFormat="1" applyFont="1" applyFill="1"/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64" fontId="7" fillId="0" borderId="0" xfId="0" applyNumberFormat="1" applyFont="1"/>
    <xf numFmtId="1" fontId="5" fillId="0" borderId="13" xfId="0" applyNumberFormat="1" applyFont="1" applyFill="1" applyBorder="1" applyAlignment="1">
      <alignment horizontal="center" vertical="center"/>
    </xf>
    <xf numFmtId="2" fontId="5" fillId="0" borderId="28" xfId="0" applyNumberFormat="1" applyFont="1" applyFill="1" applyBorder="1" applyAlignment="1">
      <alignment vertical="center"/>
    </xf>
    <xf numFmtId="2" fontId="10" fillId="3" borderId="44" xfId="0" applyNumberFormat="1" applyFont="1" applyFill="1" applyBorder="1" applyAlignment="1">
      <alignment horizontal="center" vertical="center"/>
    </xf>
    <xf numFmtId="2" fontId="10" fillId="3" borderId="50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3" borderId="7" xfId="0" applyFont="1" applyFill="1" applyBorder="1" applyAlignment="1">
      <alignment horizontal="center" vertical="center" wrapText="1"/>
    </xf>
    <xf numFmtId="0" fontId="10" fillId="3" borderId="60" xfId="0" applyFont="1" applyFill="1" applyBorder="1" applyAlignment="1">
      <alignment horizontal="center" vertical="center"/>
    </xf>
    <xf numFmtId="2" fontId="20" fillId="0" borderId="21" xfId="0" applyNumberFormat="1" applyFont="1" applyFill="1" applyBorder="1" applyAlignment="1">
      <alignment horizontal="center" vertical="center"/>
    </xf>
    <xf numFmtId="2" fontId="20" fillId="0" borderId="22" xfId="0" applyNumberFormat="1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2" fontId="16" fillId="0" borderId="8" xfId="0" applyNumberFormat="1" applyFont="1" applyFill="1" applyBorder="1" applyAlignment="1">
      <alignment vertical="center"/>
    </xf>
    <xf numFmtId="2" fontId="16" fillId="0" borderId="11" xfId="0" applyNumberFormat="1" applyFont="1" applyFill="1" applyBorder="1" applyAlignment="1">
      <alignment vertical="center"/>
    </xf>
    <xf numFmtId="9" fontId="7" fillId="0" borderId="19" xfId="0" applyNumberFormat="1" applyFont="1" applyBorder="1"/>
    <xf numFmtId="0" fontId="10" fillId="3" borderId="59" xfId="0" applyFont="1" applyFill="1" applyBorder="1" applyAlignment="1">
      <alignment horizontal="center" vertical="center"/>
    </xf>
    <xf numFmtId="9" fontId="7" fillId="0" borderId="30" xfId="0" applyNumberFormat="1" applyFont="1" applyBorder="1"/>
    <xf numFmtId="0" fontId="4" fillId="4" borderId="7" xfId="0" applyFont="1" applyFill="1" applyBorder="1" applyAlignment="1">
      <alignment horizontal="center" vertical="center" wrapText="1"/>
    </xf>
    <xf numFmtId="2" fontId="19" fillId="4" borderId="7" xfId="0" applyNumberFormat="1" applyFont="1" applyFill="1" applyBorder="1" applyAlignment="1">
      <alignment horizontal="center" vertical="center" wrapText="1"/>
    </xf>
    <xf numFmtId="2" fontId="19" fillId="6" borderId="7" xfId="0" applyNumberFormat="1" applyFont="1" applyFill="1" applyBorder="1" applyAlignment="1">
      <alignment horizontal="center" vertical="center" wrapText="1"/>
    </xf>
    <xf numFmtId="2" fontId="21" fillId="3" borderId="7" xfId="0" applyNumberFormat="1" applyFont="1" applyFill="1" applyBorder="1" applyAlignment="1">
      <alignment horizontal="center" vertical="center" textRotation="90" wrapText="1"/>
    </xf>
    <xf numFmtId="0" fontId="11" fillId="3" borderId="60" xfId="0" applyFont="1" applyFill="1" applyBorder="1" applyAlignment="1">
      <alignment horizontal="center" vertical="center" wrapText="1"/>
    </xf>
    <xf numFmtId="2" fontId="10" fillId="3" borderId="59" xfId="0" applyNumberFormat="1" applyFont="1" applyFill="1" applyBorder="1" applyAlignment="1">
      <alignment horizontal="center" vertical="center"/>
    </xf>
    <xf numFmtId="2" fontId="10" fillId="3" borderId="60" xfId="0" applyNumberFormat="1" applyFont="1" applyFill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2" fontId="10" fillId="3" borderId="17" xfId="0" applyNumberFormat="1" applyFont="1" applyFill="1" applyBorder="1" applyAlignment="1">
      <alignment horizontal="center" vertical="center" wrapText="1"/>
    </xf>
    <xf numFmtId="2" fontId="19" fillId="6" borderId="3" xfId="0" applyNumberFormat="1" applyFont="1" applyFill="1" applyBorder="1" applyAlignment="1">
      <alignment horizontal="center" vertical="center" wrapText="1"/>
    </xf>
    <xf numFmtId="2" fontId="21" fillId="3" borderId="3" xfId="0" applyNumberFormat="1" applyFont="1" applyFill="1" applyBorder="1" applyAlignment="1">
      <alignment horizontal="center" vertical="center" textRotation="90" wrapText="1"/>
    </xf>
    <xf numFmtId="0" fontId="10" fillId="0" borderId="1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2" fontId="10" fillId="0" borderId="12" xfId="0" applyNumberFormat="1" applyFont="1" applyFill="1" applyBorder="1" applyAlignment="1">
      <alignment horizontal="center" vertical="center"/>
    </xf>
    <xf numFmtId="2" fontId="10" fillId="0" borderId="25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2" fontId="10" fillId="0" borderId="30" xfId="0" applyNumberFormat="1" applyFont="1" applyFill="1" applyBorder="1" applyAlignment="1">
      <alignment horizontal="center" vertical="center"/>
    </xf>
    <xf numFmtId="2" fontId="10" fillId="0" borderId="26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9" fontId="7" fillId="0" borderId="13" xfId="0" applyNumberFormat="1" applyFont="1" applyBorder="1" applyAlignment="1">
      <alignment horizontal="center" vertical="center"/>
    </xf>
    <xf numFmtId="2" fontId="10" fillId="3" borderId="59" xfId="0" applyNumberFormat="1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2" fontId="5" fillId="0" borderId="24" xfId="0" applyNumberFormat="1" applyFont="1" applyFill="1" applyBorder="1" applyAlignment="1">
      <alignment vertical="center"/>
    </xf>
    <xf numFmtId="2" fontId="19" fillId="5" borderId="7" xfId="0" applyNumberFormat="1" applyFont="1" applyFill="1" applyBorder="1" applyAlignment="1">
      <alignment horizontal="center" vertical="center" wrapText="1"/>
    </xf>
    <xf numFmtId="2" fontId="17" fillId="3" borderId="59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/>
    <xf numFmtId="2" fontId="10" fillId="0" borderId="59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2" fontId="19" fillId="0" borderId="7" xfId="0" applyNumberFormat="1" applyFont="1" applyFill="1" applyBorder="1" applyAlignment="1">
      <alignment horizontal="center" vertical="center" wrapText="1"/>
    </xf>
    <xf numFmtId="2" fontId="21" fillId="0" borderId="7" xfId="0" applyNumberFormat="1" applyFont="1" applyFill="1" applyBorder="1" applyAlignment="1">
      <alignment horizontal="center" vertical="center" textRotation="90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2" fontId="10" fillId="0" borderId="37" xfId="0" applyNumberFormat="1" applyFont="1" applyFill="1" applyBorder="1" applyAlignment="1">
      <alignment horizontal="center" vertical="center"/>
    </xf>
    <xf numFmtId="2" fontId="10" fillId="0" borderId="59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" fontId="17" fillId="3" borderId="7" xfId="0" applyNumberFormat="1" applyFont="1" applyFill="1" applyBorder="1" applyAlignment="1">
      <alignment horizontal="center" vertical="center" wrapText="1"/>
    </xf>
    <xf numFmtId="0" fontId="7" fillId="0" borderId="42" xfId="0" applyFont="1" applyBorder="1"/>
    <xf numFmtId="0" fontId="18" fillId="0" borderId="15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6" fillId="0" borderId="20" xfId="0" applyFont="1" applyBorder="1"/>
    <xf numFmtId="0" fontId="6" fillId="0" borderId="2" xfId="0" applyFont="1" applyBorder="1"/>
    <xf numFmtId="0" fontId="6" fillId="0" borderId="32" xfId="0" applyFont="1" applyBorder="1"/>
    <xf numFmtId="0" fontId="6" fillId="0" borderId="21" xfId="0" applyFont="1" applyBorder="1"/>
    <xf numFmtId="0" fontId="19" fillId="0" borderId="28" xfId="0" applyFont="1" applyBorder="1" applyAlignment="1">
      <alignment horizontal="center" vertical="center"/>
    </xf>
    <xf numFmtId="0" fontId="6" fillId="0" borderId="27" xfId="0" applyFont="1" applyBorder="1"/>
    <xf numFmtId="0" fontId="19" fillId="0" borderId="1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2" fontId="5" fillId="0" borderId="24" xfId="0" applyNumberFormat="1" applyFont="1" applyFill="1" applyBorder="1"/>
    <xf numFmtId="0" fontId="19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9" fontId="7" fillId="0" borderId="18" xfId="0" applyNumberFormat="1" applyFont="1" applyBorder="1"/>
    <xf numFmtId="2" fontId="21" fillId="3" borderId="29" xfId="0" applyNumberFormat="1" applyFont="1" applyFill="1" applyBorder="1" applyAlignment="1">
      <alignment horizontal="center" vertical="center" textRotation="90" wrapText="1"/>
    </xf>
    <xf numFmtId="2" fontId="21" fillId="3" borderId="60" xfId="0" applyNumberFormat="1" applyFont="1" applyFill="1" applyBorder="1" applyAlignment="1">
      <alignment horizontal="center" vertical="center" textRotation="90" wrapText="1"/>
    </xf>
    <xf numFmtId="0" fontId="10" fillId="0" borderId="21" xfId="0" applyFont="1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2" fontId="4" fillId="2" borderId="30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2" fontId="7" fillId="0" borderId="56" xfId="0" applyNumberFormat="1" applyFont="1" applyBorder="1"/>
    <xf numFmtId="2" fontId="7" fillId="0" borderId="62" xfId="0" applyNumberFormat="1" applyFont="1" applyBorder="1"/>
    <xf numFmtId="2" fontId="10" fillId="3" borderId="48" xfId="0" applyNumberFormat="1" applyFont="1" applyFill="1" applyBorder="1" applyAlignment="1">
      <alignment horizontal="center" vertical="center" wrapText="1"/>
    </xf>
    <xf numFmtId="2" fontId="19" fillId="4" borderId="9" xfId="0" applyNumberFormat="1" applyFont="1" applyFill="1" applyBorder="1" applyAlignment="1">
      <alignment horizontal="center" vertical="center" wrapText="1"/>
    </xf>
    <xf numFmtId="2" fontId="21" fillId="3" borderId="9" xfId="0" applyNumberFormat="1" applyFont="1" applyFill="1" applyBorder="1" applyAlignment="1">
      <alignment horizontal="center" vertical="center" textRotation="90" wrapText="1"/>
    </xf>
    <xf numFmtId="0" fontId="11" fillId="3" borderId="49" xfId="0" applyFont="1" applyFill="1" applyBorder="1" applyAlignment="1">
      <alignment horizontal="center" vertical="center" wrapText="1"/>
    </xf>
    <xf numFmtId="2" fontId="5" fillId="0" borderId="22" xfId="0" applyNumberFormat="1" applyFont="1" applyFill="1" applyBorder="1" applyAlignment="1">
      <alignment vertical="center"/>
    </xf>
    <xf numFmtId="1" fontId="5" fillId="0" borderId="8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2" fontId="11" fillId="3" borderId="60" xfId="0" applyNumberFormat="1" applyFont="1" applyFill="1" applyBorder="1" applyAlignment="1">
      <alignment horizontal="center" vertical="center" wrapText="1"/>
    </xf>
    <xf numFmtId="164" fontId="10" fillId="3" borderId="8" xfId="0" applyNumberFormat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2" fontId="10" fillId="0" borderId="6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9" fontId="7" fillId="0" borderId="34" xfId="0" applyNumberFormat="1" applyFont="1" applyBorder="1"/>
    <xf numFmtId="9" fontId="7" fillId="0" borderId="65" xfId="0" applyNumberFormat="1" applyFont="1" applyBorder="1"/>
    <xf numFmtId="2" fontId="10" fillId="0" borderId="20" xfId="0" applyNumberFormat="1" applyFont="1" applyBorder="1"/>
    <xf numFmtId="0" fontId="10" fillId="3" borderId="9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 textRotation="90"/>
    </xf>
    <xf numFmtId="2" fontId="19" fillId="5" borderId="9" xfId="0" applyNumberFormat="1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2" fontId="20" fillId="0" borderId="28" xfId="0" applyNumberFormat="1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2" fontId="4" fillId="0" borderId="20" xfId="0" applyNumberFormat="1" applyFont="1" applyFill="1" applyBorder="1"/>
    <xf numFmtId="0" fontId="4" fillId="0" borderId="8" xfId="0" applyFont="1" applyFill="1" applyBorder="1" applyAlignment="1">
      <alignment horizontal="center" vertical="center" wrapText="1"/>
    </xf>
    <xf numFmtId="164" fontId="7" fillId="0" borderId="8" xfId="0" applyNumberFormat="1" applyFont="1" applyBorder="1"/>
    <xf numFmtId="0" fontId="10" fillId="0" borderId="8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3" borderId="49" xfId="0" applyFont="1" applyFill="1" applyBorder="1" applyAlignment="1">
      <alignment horizontal="center" vertical="center"/>
    </xf>
    <xf numFmtId="2" fontId="10" fillId="3" borderId="39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2" fontId="19" fillId="4" borderId="14" xfId="0" applyNumberFormat="1" applyFont="1" applyFill="1" applyBorder="1" applyAlignment="1">
      <alignment horizontal="center" vertical="center" wrapText="1"/>
    </xf>
    <xf numFmtId="2" fontId="21" fillId="3" borderId="14" xfId="0" applyNumberFormat="1" applyFont="1" applyFill="1" applyBorder="1" applyAlignment="1">
      <alignment horizontal="center" vertical="center" textRotation="90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2" fontId="16" fillId="0" borderId="23" xfId="0" applyNumberFormat="1" applyFont="1" applyFill="1" applyBorder="1" applyAlignment="1">
      <alignment vertical="center"/>
    </xf>
    <xf numFmtId="2" fontId="16" fillId="0" borderId="32" xfId="0" applyNumberFormat="1" applyFont="1" applyFill="1" applyBorder="1" applyAlignment="1">
      <alignment horizontal="center" vertical="center"/>
    </xf>
    <xf numFmtId="2" fontId="16" fillId="0" borderId="29" xfId="0" applyNumberFormat="1" applyFont="1" applyFill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3" fillId="0" borderId="0" xfId="0" applyFont="1" applyFill="1"/>
    <xf numFmtId="2" fontId="10" fillId="0" borderId="0" xfId="0" applyNumberFormat="1" applyFont="1" applyFill="1" applyBorder="1" applyAlignment="1">
      <alignment horizontal="center" vertical="center" wrapText="1"/>
    </xf>
    <xf numFmtId="0" fontId="25" fillId="0" borderId="0" xfId="0" applyFont="1" applyFill="1"/>
    <xf numFmtId="0" fontId="35" fillId="0" borderId="0" xfId="0" applyFont="1" applyFill="1"/>
    <xf numFmtId="0" fontId="36" fillId="0" borderId="0" xfId="0" applyFont="1" applyFill="1"/>
    <xf numFmtId="2" fontId="37" fillId="0" borderId="0" xfId="0" applyNumberFormat="1" applyFont="1" applyFill="1"/>
    <xf numFmtId="0" fontId="2" fillId="0" borderId="2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5" xfId="0" applyFont="1" applyFill="1" applyBorder="1"/>
    <xf numFmtId="0" fontId="3" fillId="0" borderId="1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1" fillId="0" borderId="0" xfId="0" applyFont="1" applyFill="1"/>
    <xf numFmtId="0" fontId="2" fillId="0" borderId="42" xfId="0" applyFont="1" applyFill="1" applyBorder="1"/>
    <xf numFmtId="2" fontId="37" fillId="0" borderId="0" xfId="0" applyNumberFormat="1" applyFont="1" applyFill="1" applyAlignment="1">
      <alignment horizontal="center" vertical="center"/>
    </xf>
    <xf numFmtId="0" fontId="25" fillId="0" borderId="20" xfId="0" applyFont="1" applyFill="1" applyBorder="1" applyAlignment="1">
      <alignment horizontal="left"/>
    </xf>
    <xf numFmtId="0" fontId="2" fillId="0" borderId="2" xfId="0" applyFont="1" applyFill="1" applyBorder="1"/>
    <xf numFmtId="0" fontId="25" fillId="0" borderId="21" xfId="0" applyFont="1" applyFill="1" applyBorder="1" applyAlignment="1">
      <alignment horizontal="left"/>
    </xf>
    <xf numFmtId="0" fontId="34" fillId="0" borderId="2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" fillId="0" borderId="42" xfId="0" applyFont="1" applyFill="1" applyBorder="1"/>
    <xf numFmtId="0" fontId="38" fillId="0" borderId="0" xfId="0" applyFont="1" applyFill="1" applyBorder="1" applyAlignment="1">
      <alignment vertical="center"/>
    </xf>
    <xf numFmtId="0" fontId="34" fillId="0" borderId="66" xfId="0" applyFont="1" applyFill="1" applyBorder="1"/>
    <xf numFmtId="0" fontId="10" fillId="11" borderId="15" xfId="0" applyFont="1" applyFill="1" applyBorder="1" applyAlignment="1">
      <alignment horizontal="center" vertical="center"/>
    </xf>
    <xf numFmtId="2" fontId="23" fillId="11" borderId="15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center"/>
    </xf>
    <xf numFmtId="0" fontId="34" fillId="0" borderId="0" xfId="1" applyFont="1"/>
    <xf numFmtId="0" fontId="34" fillId="0" borderId="0" xfId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/>
    <xf numFmtId="0" fontId="33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left"/>
    </xf>
    <xf numFmtId="0" fontId="16" fillId="7" borderId="2" xfId="0" applyFont="1" applyFill="1" applyBorder="1"/>
    <xf numFmtId="2" fontId="1" fillId="7" borderId="2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0" fontId="23" fillId="11" borderId="21" xfId="0" applyFont="1" applyFill="1" applyBorder="1"/>
    <xf numFmtId="2" fontId="23" fillId="11" borderId="22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2" fontId="40" fillId="4" borderId="8" xfId="0" applyNumberFormat="1" applyFont="1" applyFill="1" applyBorder="1" applyAlignment="1">
      <alignment horizontal="center" vertical="center"/>
    </xf>
    <xf numFmtId="2" fontId="40" fillId="4" borderId="1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2" fontId="7" fillId="0" borderId="23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2" fontId="10" fillId="0" borderId="21" xfId="0" applyNumberFormat="1" applyFont="1" applyBorder="1"/>
    <xf numFmtId="0" fontId="19" fillId="0" borderId="13" xfId="0" applyFont="1" applyFill="1" applyBorder="1" applyAlignment="1">
      <alignment horizontal="center" vertical="center"/>
    </xf>
    <xf numFmtId="2" fontId="7" fillId="0" borderId="47" xfId="0" applyNumberFormat="1" applyFont="1" applyBorder="1" applyAlignment="1">
      <alignment vertical="center"/>
    </xf>
    <xf numFmtId="2" fontId="7" fillId="0" borderId="21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164" fontId="10" fillId="10" borderId="2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2" fontId="4" fillId="0" borderId="1" xfId="0" applyNumberFormat="1" applyFont="1" applyFill="1" applyBorder="1"/>
    <xf numFmtId="2" fontId="20" fillId="0" borderId="20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9" fontId="33" fillId="0" borderId="15" xfId="0" applyNumberFormat="1" applyFont="1" applyBorder="1" applyAlignment="1">
      <alignment horizontal="center" vertical="center"/>
    </xf>
    <xf numFmtId="2" fontId="33" fillId="0" borderId="13" xfId="0" applyNumberFormat="1" applyFont="1" applyBorder="1" applyAlignment="1">
      <alignment horizontal="center" vertical="center"/>
    </xf>
    <xf numFmtId="9" fontId="33" fillId="0" borderId="13" xfId="0" applyNumberFormat="1" applyFont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2" fontId="3" fillId="0" borderId="12" xfId="1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40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9" fontId="3" fillId="0" borderId="15" xfId="0" applyNumberFormat="1" applyFont="1" applyFill="1" applyBorder="1" applyAlignment="1">
      <alignment horizontal="center" vertical="center"/>
    </xf>
    <xf numFmtId="2" fontId="3" fillId="0" borderId="14" xfId="1" applyNumberFormat="1" applyFont="1" applyFill="1" applyBorder="1" applyAlignment="1">
      <alignment horizontal="center" vertical="center"/>
    </xf>
    <xf numFmtId="0" fontId="36" fillId="8" borderId="0" xfId="0" applyFont="1" applyFill="1"/>
    <xf numFmtId="0" fontId="20" fillId="0" borderId="3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4" fillId="0" borderId="15" xfId="1" applyFont="1" applyBorder="1" applyAlignment="1">
      <alignment horizontal="center" vertical="center" wrapText="1"/>
    </xf>
    <xf numFmtId="0" fontId="34" fillId="0" borderId="15" xfId="1" applyFont="1" applyBorder="1" applyAlignment="1">
      <alignment horizontal="center" vertical="center"/>
    </xf>
    <xf numFmtId="0" fontId="34" fillId="0" borderId="28" xfId="0" applyFont="1" applyFill="1" applyBorder="1" applyAlignment="1">
      <alignment vertical="center"/>
    </xf>
    <xf numFmtId="2" fontId="7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NumberFormat="1" applyFont="1" applyFill="1" applyBorder="1" applyAlignment="1" applyProtection="1"/>
    <xf numFmtId="0" fontId="34" fillId="0" borderId="0" xfId="1" applyFont="1" applyAlignment="1">
      <alignment horizontal="left" indent="3"/>
    </xf>
    <xf numFmtId="0" fontId="34" fillId="0" borderId="0" xfId="1" applyFont="1" applyAlignment="1"/>
    <xf numFmtId="0" fontId="34" fillId="0" borderId="0" xfId="1" applyFont="1" applyBorder="1" applyAlignment="1"/>
    <xf numFmtId="0" fontId="34" fillId="0" borderId="28" xfId="1" applyFont="1" applyBorder="1" applyAlignment="1">
      <alignment horizontal="center" vertical="center"/>
    </xf>
    <xf numFmtId="0" fontId="34" fillId="0" borderId="15" xfId="1" applyFont="1" applyBorder="1" applyAlignment="1">
      <alignment horizontal="center"/>
    </xf>
    <xf numFmtId="0" fontId="34" fillId="0" borderId="15" xfId="1" applyFont="1" applyBorder="1"/>
    <xf numFmtId="0" fontId="34" fillId="0" borderId="0" xfId="1" applyFont="1" applyBorder="1" applyAlignment="1">
      <alignment horizontal="center"/>
    </xf>
    <xf numFmtId="0" fontId="34" fillId="0" borderId="0" xfId="1" applyFont="1" applyBorder="1" applyAlignment="1">
      <alignment horizontal="left" vertical="center"/>
    </xf>
    <xf numFmtId="0" fontId="34" fillId="0" borderId="0" xfId="1" applyFont="1" applyBorder="1"/>
    <xf numFmtId="0" fontId="34" fillId="0" borderId="0" xfId="1" applyNumberFormat="1" applyFont="1" applyFill="1" applyBorder="1" applyAlignment="1" applyProtection="1"/>
    <xf numFmtId="0" fontId="44" fillId="0" borderId="0" xfId="1" applyNumberFormat="1" applyFont="1" applyFill="1" applyBorder="1" applyAlignment="1" applyProtection="1"/>
    <xf numFmtId="0" fontId="27" fillId="0" borderId="0" xfId="0" applyFont="1" applyFill="1" applyBorder="1" applyAlignment="1"/>
    <xf numFmtId="0" fontId="23" fillId="0" borderId="5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2" fontId="3" fillId="0" borderId="15" xfId="0" applyNumberFormat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58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69" xfId="0" applyFont="1" applyFill="1" applyBorder="1" applyAlignment="1">
      <alignment horizontal="center" vertical="center" wrapText="1"/>
    </xf>
    <xf numFmtId="2" fontId="16" fillId="0" borderId="69" xfId="0" applyNumberFormat="1" applyFont="1" applyFill="1" applyBorder="1" applyAlignment="1">
      <alignment horizontal="center" vertical="center"/>
    </xf>
    <xf numFmtId="2" fontId="16" fillId="0" borderId="68" xfId="0" applyNumberFormat="1" applyFont="1" applyFill="1" applyBorder="1" applyAlignment="1">
      <alignment horizontal="center" vertical="center"/>
    </xf>
    <xf numFmtId="2" fontId="20" fillId="0" borderId="43" xfId="0" applyNumberFormat="1" applyFont="1" applyFill="1" applyBorder="1" applyAlignment="1">
      <alignment horizontal="center" vertical="center"/>
    </xf>
    <xf numFmtId="2" fontId="16" fillId="0" borderId="68" xfId="0" applyNumberFormat="1" applyFont="1" applyFill="1" applyBorder="1" applyAlignment="1">
      <alignment vertical="center"/>
    </xf>
    <xf numFmtId="2" fontId="16" fillId="0" borderId="53" xfId="0" applyNumberFormat="1" applyFont="1" applyFill="1" applyBorder="1" applyAlignment="1">
      <alignment horizontal="center" vertical="center"/>
    </xf>
    <xf numFmtId="2" fontId="16" fillId="0" borderId="41" xfId="0" applyNumberFormat="1" applyFont="1" applyFill="1" applyBorder="1" applyAlignment="1">
      <alignment vertical="center"/>
    </xf>
    <xf numFmtId="2" fontId="10" fillId="0" borderId="58" xfId="0" applyNumberFormat="1" applyFont="1" applyFill="1" applyBorder="1" applyAlignment="1">
      <alignment horizontal="center" vertical="center"/>
    </xf>
    <xf numFmtId="2" fontId="20" fillId="0" borderId="53" xfId="0" applyNumberFormat="1" applyFont="1" applyFill="1" applyBorder="1" applyAlignment="1">
      <alignment horizontal="center" vertical="center"/>
    </xf>
    <xf numFmtId="2" fontId="20" fillId="0" borderId="38" xfId="0" applyNumberFormat="1" applyFont="1" applyFill="1" applyBorder="1" applyAlignment="1">
      <alignment horizontal="center" vertical="center"/>
    </xf>
    <xf numFmtId="2" fontId="16" fillId="0" borderId="63" xfId="0" applyNumberFormat="1" applyFont="1" applyFill="1" applyBorder="1" applyAlignment="1">
      <alignment vertical="center"/>
    </xf>
    <xf numFmtId="2" fontId="16" fillId="0" borderId="64" xfId="0" applyNumberFormat="1" applyFont="1" applyFill="1" applyBorder="1" applyAlignment="1">
      <alignment vertical="center"/>
    </xf>
    <xf numFmtId="2" fontId="16" fillId="0" borderId="33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3" xfId="0" applyNumberFormat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/>
    </xf>
    <xf numFmtId="0" fontId="2" fillId="0" borderId="0" xfId="0" applyFont="1" applyFill="1" applyBorder="1"/>
    <xf numFmtId="2" fontId="7" fillId="9" borderId="0" xfId="0" applyNumberFormat="1" applyFont="1" applyFill="1"/>
    <xf numFmtId="0" fontId="4" fillId="0" borderId="58" xfId="0" applyFont="1" applyFill="1" applyBorder="1" applyAlignment="1">
      <alignment horizontal="center"/>
    </xf>
    <xf numFmtId="0" fontId="2" fillId="0" borderId="0" xfId="0" applyFont="1" applyFill="1" applyBorder="1"/>
    <xf numFmtId="2" fontId="20" fillId="0" borderId="4" xfId="0" applyNumberFormat="1" applyFont="1" applyFill="1" applyBorder="1" applyAlignment="1">
      <alignment horizontal="center" vertical="center"/>
    </xf>
    <xf numFmtId="2" fontId="20" fillId="0" borderId="56" xfId="0" applyNumberFormat="1" applyFont="1" applyFill="1" applyBorder="1" applyAlignment="1">
      <alignment horizontal="center" vertical="center"/>
    </xf>
    <xf numFmtId="2" fontId="20" fillId="0" borderId="23" xfId="0" applyNumberFormat="1" applyFont="1" applyFill="1" applyBorder="1" applyAlignment="1">
      <alignment horizontal="center" vertical="center"/>
    </xf>
    <xf numFmtId="2" fontId="20" fillId="0" borderId="10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7" xfId="0" applyNumberFormat="1" applyFont="1" applyFill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center" vertical="center"/>
    </xf>
    <xf numFmtId="2" fontId="16" fillId="0" borderId="3" xfId="0" applyNumberFormat="1" applyFont="1" applyFill="1" applyBorder="1" applyAlignment="1">
      <alignment vertical="center"/>
    </xf>
    <xf numFmtId="2" fontId="16" fillId="0" borderId="14" xfId="0" applyNumberFormat="1" applyFont="1" applyFill="1" applyBorder="1" applyAlignment="1">
      <alignment vertical="center"/>
    </xf>
    <xf numFmtId="2" fontId="16" fillId="0" borderId="56" xfId="0" applyNumberFormat="1" applyFont="1" applyFill="1" applyBorder="1" applyAlignment="1">
      <alignment horizontal="center" vertical="center"/>
    </xf>
    <xf numFmtId="2" fontId="10" fillId="0" borderId="57" xfId="0" applyNumberFormat="1" applyFont="1" applyFill="1" applyBorder="1" applyAlignment="1">
      <alignment horizontal="center" vertical="center"/>
    </xf>
    <xf numFmtId="2" fontId="10" fillId="0" borderId="61" xfId="0" applyNumberFormat="1" applyFont="1" applyFill="1" applyBorder="1" applyAlignment="1">
      <alignment horizontal="center" vertical="center"/>
    </xf>
    <xf numFmtId="2" fontId="20" fillId="0" borderId="35" xfId="0" applyNumberFormat="1" applyFont="1" applyFill="1" applyBorder="1" applyAlignment="1">
      <alignment horizontal="center" vertical="center"/>
    </xf>
    <xf numFmtId="2" fontId="16" fillId="0" borderId="55" xfId="0" applyNumberFormat="1" applyFont="1" applyFill="1" applyBorder="1" applyAlignment="1">
      <alignment horizontal="center" vertical="center"/>
    </xf>
    <xf numFmtId="2" fontId="16" fillId="0" borderId="39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48" xfId="0" applyNumberFormat="1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/>
    </xf>
    <xf numFmtId="0" fontId="4" fillId="0" borderId="59" xfId="0" applyFont="1" applyFill="1" applyBorder="1" applyAlignment="1">
      <alignment horizontal="center"/>
    </xf>
    <xf numFmtId="0" fontId="2" fillId="0" borderId="0" xfId="0" applyFont="1" applyFill="1" applyBorder="1"/>
    <xf numFmtId="2" fontId="16" fillId="0" borderId="55" xfId="0" applyNumberFormat="1" applyFont="1" applyFill="1" applyBorder="1" applyAlignment="1">
      <alignment horizontal="center" vertical="center"/>
    </xf>
    <xf numFmtId="2" fontId="16" fillId="0" borderId="39" xfId="0" applyNumberFormat="1" applyFont="1" applyFill="1" applyBorder="1" applyAlignment="1">
      <alignment horizontal="center" vertical="center"/>
    </xf>
    <xf numFmtId="2" fontId="16" fillId="0" borderId="48" xfId="0" applyNumberFormat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59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2" fontId="16" fillId="0" borderId="55" xfId="0" applyNumberFormat="1" applyFont="1" applyFill="1" applyBorder="1" applyAlignment="1">
      <alignment horizontal="center" vertical="center"/>
    </xf>
    <xf numFmtId="2" fontId="16" fillId="0" borderId="39" xfId="0" applyNumberFormat="1" applyFont="1" applyFill="1" applyBorder="1" applyAlignment="1">
      <alignment horizontal="center" vertical="center"/>
    </xf>
    <xf numFmtId="2" fontId="16" fillId="0" borderId="48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center" vertical="center" wrapText="1"/>
    </xf>
    <xf numFmtId="2" fontId="46" fillId="0" borderId="15" xfId="0" applyNumberFormat="1" applyFont="1" applyFill="1" applyBorder="1" applyAlignment="1">
      <alignment horizontal="center" vertical="center"/>
    </xf>
    <xf numFmtId="2" fontId="16" fillId="0" borderId="54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6" xfId="0" applyNumberFormat="1" applyFont="1" applyFill="1" applyBorder="1" applyAlignment="1">
      <alignment horizontal="center" vertical="center"/>
    </xf>
    <xf numFmtId="2" fontId="16" fillId="0" borderId="44" xfId="0" applyNumberFormat="1" applyFont="1" applyFill="1" applyBorder="1" applyAlignment="1">
      <alignment horizontal="center" vertical="center"/>
    </xf>
    <xf numFmtId="2" fontId="16" fillId="0" borderId="3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2" fontId="16" fillId="0" borderId="9" xfId="0" applyNumberFormat="1" applyFont="1" applyFill="1" applyBorder="1" applyAlignment="1">
      <alignment horizontal="center" vertical="center"/>
    </xf>
    <xf numFmtId="2" fontId="16" fillId="0" borderId="33" xfId="0" applyNumberFormat="1" applyFont="1" applyFill="1" applyBorder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50" xfId="0" applyNumberFormat="1" applyFont="1" applyFill="1" applyBorder="1" applyAlignment="1">
      <alignment horizontal="center" vertical="center"/>
    </xf>
    <xf numFmtId="2" fontId="16" fillId="0" borderId="54" xfId="0" applyNumberFormat="1" applyFont="1" applyFill="1" applyBorder="1" applyAlignment="1">
      <alignment horizontal="center" vertical="center"/>
    </xf>
    <xf numFmtId="2" fontId="16" fillId="0" borderId="40" xfId="0" applyNumberFormat="1" applyFont="1" applyFill="1" applyBorder="1" applyAlignment="1">
      <alignment horizontal="center" vertical="center"/>
    </xf>
    <xf numFmtId="2" fontId="16" fillId="0" borderId="49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16" fillId="0" borderId="55" xfId="0" applyNumberFormat="1" applyFont="1" applyFill="1" applyBorder="1" applyAlignment="1">
      <alignment horizontal="center" vertical="center"/>
    </xf>
    <xf numFmtId="2" fontId="16" fillId="0" borderId="39" xfId="0" applyNumberFormat="1" applyFont="1" applyFill="1" applyBorder="1" applyAlignment="1">
      <alignment horizontal="center" vertical="center"/>
    </xf>
    <xf numFmtId="2" fontId="16" fillId="0" borderId="48" xfId="0" applyNumberFormat="1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2" fillId="0" borderId="36" xfId="0" applyFont="1" applyFill="1" applyBorder="1"/>
    <xf numFmtId="0" fontId="4" fillId="0" borderId="54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textRotation="90" wrapText="1"/>
    </xf>
    <xf numFmtId="0" fontId="3" fillId="0" borderId="13" xfId="0" applyFont="1" applyFill="1" applyBorder="1" applyAlignment="1">
      <alignment horizontal="center" vertical="center" textRotation="90" wrapText="1"/>
    </xf>
    <xf numFmtId="0" fontId="3" fillId="0" borderId="5" xfId="0" applyFont="1" applyFill="1" applyBorder="1" applyAlignment="1">
      <alignment horizontal="center" vertical="center" textRotation="90" wrapText="1"/>
    </xf>
    <xf numFmtId="0" fontId="3" fillId="0" borderId="22" xfId="0" applyFont="1" applyFill="1" applyBorder="1" applyAlignment="1">
      <alignment horizontal="center" vertical="center" textRotation="90" wrapText="1"/>
    </xf>
    <xf numFmtId="0" fontId="3" fillId="0" borderId="18" xfId="0" applyFont="1" applyFill="1" applyBorder="1" applyAlignment="1">
      <alignment horizontal="center" vertical="center" textRotation="90" wrapText="1"/>
    </xf>
    <xf numFmtId="0" fontId="2" fillId="0" borderId="22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4" fillId="0" borderId="15" xfId="0" applyFont="1" applyFill="1" applyBorder="1" applyAlignment="1">
      <alignment horizontal="center" vertical="center" textRotation="90" wrapText="1"/>
    </xf>
    <xf numFmtId="0" fontId="4" fillId="0" borderId="8" xfId="0" applyFont="1" applyFill="1" applyBorder="1" applyAlignment="1">
      <alignment horizontal="center" vertical="center" textRotation="90" wrapText="1"/>
    </xf>
    <xf numFmtId="0" fontId="13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23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textRotation="90" wrapText="1"/>
    </xf>
    <xf numFmtId="0" fontId="14" fillId="0" borderId="13" xfId="0" applyFont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5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5" fillId="0" borderId="15" xfId="0" applyFont="1" applyFill="1" applyBorder="1" applyAlignment="1">
      <alignment horizontal="center" vertical="center" textRotation="90" wrapText="1"/>
    </xf>
    <xf numFmtId="0" fontId="5" fillId="0" borderId="8" xfId="0" applyFont="1" applyFill="1" applyBorder="1" applyAlignment="1">
      <alignment horizontal="center" vertical="center" textRotation="90" wrapText="1"/>
    </xf>
    <xf numFmtId="0" fontId="5" fillId="0" borderId="22" xfId="0" applyFont="1" applyFill="1" applyBorder="1" applyAlignment="1">
      <alignment horizontal="center" vertical="center" textRotation="90" wrapText="1"/>
    </xf>
    <xf numFmtId="0" fontId="5" fillId="0" borderId="11" xfId="0" applyFont="1" applyFill="1" applyBorder="1" applyAlignment="1">
      <alignment horizontal="center" vertical="center" textRotation="90" wrapText="1"/>
    </xf>
    <xf numFmtId="0" fontId="4" fillId="0" borderId="59" xfId="0" applyFont="1" applyFill="1" applyBorder="1" applyAlignment="1">
      <alignment horizontal="center"/>
    </xf>
    <xf numFmtId="0" fontId="4" fillId="0" borderId="60" xfId="0" applyFont="1" applyFill="1" applyBorder="1" applyAlignment="1">
      <alignment horizontal="center"/>
    </xf>
    <xf numFmtId="0" fontId="7" fillId="0" borderId="3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4" fillId="0" borderId="13" xfId="0" applyFont="1" applyFill="1" applyBorder="1" applyAlignment="1">
      <alignment horizontal="center" vertical="center" textRotation="90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61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textRotation="90" wrapText="1"/>
    </xf>
    <xf numFmtId="0" fontId="2" fillId="0" borderId="16" xfId="0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5" fillId="0" borderId="13" xfId="0" applyFont="1" applyFill="1" applyBorder="1" applyAlignment="1">
      <alignment horizontal="center" vertical="center" textRotation="90" wrapText="1"/>
    </xf>
    <xf numFmtId="0" fontId="5" fillId="0" borderId="18" xfId="0" applyFont="1" applyFill="1" applyBorder="1" applyAlignment="1">
      <alignment horizontal="center" vertical="center" textRotation="90" wrapText="1"/>
    </xf>
    <xf numFmtId="0" fontId="4" fillId="0" borderId="55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>
      <alignment horizontal="center" vertical="center" textRotation="90" wrapText="1"/>
    </xf>
    <xf numFmtId="0" fontId="9" fillId="0" borderId="13" xfId="0" applyFont="1" applyFill="1" applyBorder="1" applyAlignment="1">
      <alignment horizontal="center" vertical="center" textRotation="90" wrapText="1"/>
    </xf>
    <xf numFmtId="0" fontId="2" fillId="0" borderId="19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0" fontId="7" fillId="0" borderId="20" xfId="0" applyFont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textRotation="90" wrapText="1"/>
    </xf>
    <xf numFmtId="0" fontId="25" fillId="0" borderId="17" xfId="0" applyFont="1" applyFill="1" applyBorder="1" applyAlignment="1">
      <alignment horizontal="center" vertical="center" textRotation="90" wrapText="1"/>
    </xf>
    <xf numFmtId="0" fontId="14" fillId="0" borderId="14" xfId="0" applyFont="1" applyBorder="1" applyAlignment="1">
      <alignment horizontal="center" vertical="center" textRotation="90" wrapText="1"/>
    </xf>
    <xf numFmtId="0" fontId="14" fillId="0" borderId="9" xfId="0" applyFont="1" applyBorder="1" applyAlignment="1">
      <alignment horizontal="center" vertical="center" textRotation="90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textRotation="90" wrapText="1"/>
    </xf>
    <xf numFmtId="0" fontId="13" fillId="0" borderId="12" xfId="0" applyFont="1" applyBorder="1" applyAlignment="1">
      <alignment horizontal="center" vertical="center" wrapText="1"/>
    </xf>
    <xf numFmtId="0" fontId="10" fillId="3" borderId="63" xfId="0" applyFont="1" applyFill="1" applyBorder="1" applyAlignment="1">
      <alignment horizontal="center" vertical="center" wrapText="1"/>
    </xf>
    <xf numFmtId="0" fontId="10" fillId="3" borderId="64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 wrapText="1"/>
    </xf>
    <xf numFmtId="0" fontId="10" fillId="3" borderId="6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textRotation="90" wrapText="1"/>
    </xf>
    <xf numFmtId="0" fontId="1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50" xfId="0" applyFont="1" applyFill="1" applyBorder="1" applyAlignment="1">
      <alignment horizontal="center" vertical="center" textRotation="90" wrapText="1"/>
    </xf>
    <xf numFmtId="0" fontId="25" fillId="0" borderId="20" xfId="0" applyFont="1" applyFill="1" applyBorder="1" applyAlignment="1">
      <alignment horizontal="center" vertical="center" textRotation="90" wrapText="1"/>
    </xf>
    <xf numFmtId="0" fontId="25" fillId="0" borderId="27" xfId="0" applyFont="1" applyFill="1" applyBorder="1" applyAlignment="1">
      <alignment horizontal="center" vertical="center" textRotation="90" wrapText="1"/>
    </xf>
    <xf numFmtId="0" fontId="25" fillId="0" borderId="2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7" fillId="0" borderId="47" xfId="0" applyFont="1" applyBorder="1" applyAlignment="1">
      <alignment horizontal="center"/>
    </xf>
    <xf numFmtId="0" fontId="18" fillId="0" borderId="2" xfId="0" applyFont="1" applyFill="1" applyBorder="1" applyAlignment="1">
      <alignment horizontal="center" vertical="center" textRotation="90" wrapText="1"/>
    </xf>
    <xf numFmtId="0" fontId="18" fillId="0" borderId="15" xfId="0" applyFont="1" applyFill="1" applyBorder="1" applyAlignment="1">
      <alignment horizontal="center" vertical="center" textRotation="90" wrapText="1"/>
    </xf>
    <xf numFmtId="0" fontId="18" fillId="0" borderId="13" xfId="0" applyFont="1" applyFill="1" applyBorder="1" applyAlignment="1">
      <alignment horizontal="center" vertical="center" textRotation="90" wrapText="1"/>
    </xf>
    <xf numFmtId="0" fontId="18" fillId="0" borderId="5" xfId="0" applyFont="1" applyFill="1" applyBorder="1" applyAlignment="1">
      <alignment horizontal="center" vertical="center" textRotation="90" wrapText="1"/>
    </xf>
    <xf numFmtId="0" fontId="18" fillId="0" borderId="22" xfId="0" applyFont="1" applyFill="1" applyBorder="1" applyAlignment="1">
      <alignment horizontal="center" vertical="center" textRotation="90" wrapText="1"/>
    </xf>
    <xf numFmtId="0" fontId="18" fillId="0" borderId="18" xfId="0" applyFont="1" applyFill="1" applyBorder="1" applyAlignment="1">
      <alignment horizontal="center" vertical="center" textRotation="90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24" xfId="0" applyFont="1" applyFill="1" applyBorder="1" applyAlignment="1">
      <alignment horizontal="center" vertical="center" textRotation="90" wrapText="1"/>
    </xf>
    <xf numFmtId="0" fontId="10" fillId="0" borderId="58" xfId="0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textRotation="90" wrapText="1"/>
    </xf>
    <xf numFmtId="0" fontId="9" fillId="0" borderId="19" xfId="0" applyFont="1" applyFill="1" applyBorder="1" applyAlignment="1">
      <alignment horizontal="center" vertical="center" textRotation="90" wrapText="1"/>
    </xf>
    <xf numFmtId="0" fontId="9" fillId="0" borderId="17" xfId="0" applyFont="1" applyFill="1" applyBorder="1" applyAlignment="1">
      <alignment horizontal="center" vertical="center" textRotation="90" wrapText="1"/>
    </xf>
    <xf numFmtId="0" fontId="4" fillId="0" borderId="20" xfId="0" applyFont="1" applyFill="1" applyBorder="1" applyAlignment="1">
      <alignment horizontal="center" vertical="center" textRotation="90" wrapText="1"/>
    </xf>
    <xf numFmtId="0" fontId="4" fillId="0" borderId="21" xfId="0" applyFont="1" applyFill="1" applyBorder="1" applyAlignment="1">
      <alignment horizontal="center" vertical="center" textRotation="90" wrapText="1"/>
    </xf>
    <xf numFmtId="0" fontId="4" fillId="0" borderId="27" xfId="0" applyFont="1" applyFill="1" applyBorder="1" applyAlignment="1">
      <alignment horizontal="center" vertical="center" textRotation="90" wrapText="1"/>
    </xf>
    <xf numFmtId="0" fontId="32" fillId="0" borderId="6" xfId="0" applyFont="1" applyFill="1" applyBorder="1" applyAlignment="1">
      <alignment horizontal="center"/>
    </xf>
    <xf numFmtId="0" fontId="32" fillId="0" borderId="7" xfId="0" applyFont="1" applyFill="1" applyBorder="1" applyAlignment="1">
      <alignment horizontal="center"/>
    </xf>
    <xf numFmtId="0" fontId="41" fillId="0" borderId="57" xfId="0" applyFont="1" applyFill="1" applyBorder="1" applyAlignment="1">
      <alignment horizontal="center"/>
    </xf>
    <xf numFmtId="0" fontId="41" fillId="0" borderId="58" xfId="0" applyFont="1" applyFill="1" applyBorder="1" applyAlignment="1">
      <alignment horizontal="center"/>
    </xf>
    <xf numFmtId="0" fontId="41" fillId="0" borderId="61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2" fontId="16" fillId="0" borderId="20" xfId="0" applyNumberFormat="1" applyFont="1" applyFill="1" applyBorder="1" applyAlignment="1">
      <alignment horizontal="center" vertical="center"/>
    </xf>
    <xf numFmtId="2" fontId="16" fillId="0" borderId="21" xfId="0" applyNumberFormat="1" applyFont="1" applyFill="1" applyBorder="1" applyAlignment="1">
      <alignment horizontal="center" vertical="center"/>
    </xf>
    <xf numFmtId="2" fontId="16" fillId="0" borderId="27" xfId="0" applyNumberFormat="1" applyFont="1" applyFill="1" applyBorder="1" applyAlignment="1">
      <alignment horizontal="center" vertical="center"/>
    </xf>
    <xf numFmtId="2" fontId="16" fillId="0" borderId="2" xfId="0" applyNumberFormat="1" applyFont="1" applyFill="1" applyBorder="1" applyAlignment="1">
      <alignment horizontal="center" vertical="center"/>
    </xf>
    <xf numFmtId="2" fontId="16" fillId="0" borderId="15" xfId="0" applyNumberFormat="1" applyFont="1" applyFill="1" applyBorder="1" applyAlignment="1">
      <alignment horizontal="center" vertical="center"/>
    </xf>
    <xf numFmtId="2" fontId="16" fillId="0" borderId="13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2" fontId="16" fillId="0" borderId="22" xfId="0" applyNumberFormat="1" applyFont="1" applyFill="1" applyBorder="1" applyAlignment="1">
      <alignment horizontal="center" vertical="center"/>
    </xf>
    <xf numFmtId="2" fontId="16" fillId="0" borderId="18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center" vertical="center"/>
    </xf>
    <xf numFmtId="2" fontId="16" fillId="0" borderId="28" xfId="0" applyNumberFormat="1" applyFont="1" applyFill="1" applyBorder="1" applyAlignment="1">
      <alignment horizontal="center" vertical="center"/>
    </xf>
    <xf numFmtId="2" fontId="16" fillId="0" borderId="24" xfId="0" applyNumberFormat="1" applyFont="1" applyFill="1" applyBorder="1" applyAlignment="1">
      <alignment horizontal="center" vertical="center"/>
    </xf>
    <xf numFmtId="2" fontId="16" fillId="0" borderId="23" xfId="0" applyNumberFormat="1" applyFont="1" applyFill="1" applyBorder="1" applyAlignment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2" fontId="16" fillId="0" borderId="29" xfId="0" applyNumberFormat="1" applyFont="1" applyFill="1" applyBorder="1" applyAlignment="1">
      <alignment horizontal="center" vertical="center"/>
    </xf>
    <xf numFmtId="0" fontId="34" fillId="0" borderId="15" xfId="1" applyFont="1" applyBorder="1" applyAlignment="1">
      <alignment horizontal="left" vertical="center"/>
    </xf>
    <xf numFmtId="0" fontId="34" fillId="0" borderId="15" xfId="1" applyFont="1" applyBorder="1" applyAlignment="1">
      <alignment horizontal="left" vertical="center" wrapText="1"/>
    </xf>
    <xf numFmtId="0" fontId="34" fillId="0" borderId="28" xfId="1" applyFont="1" applyBorder="1" applyAlignment="1">
      <alignment horizontal="center" vertical="center" wrapText="1"/>
    </xf>
    <xf numFmtId="0" fontId="34" fillId="0" borderId="43" xfId="1" applyFont="1" applyBorder="1" applyAlignment="1">
      <alignment horizontal="center" vertical="center" wrapText="1"/>
    </xf>
    <xf numFmtId="0" fontId="34" fillId="0" borderId="19" xfId="1" applyFont="1" applyBorder="1" applyAlignment="1">
      <alignment horizontal="center" vertical="center" wrapText="1"/>
    </xf>
    <xf numFmtId="0" fontId="34" fillId="0" borderId="15" xfId="1" applyNumberFormat="1" applyFont="1" applyFill="1" applyBorder="1" applyAlignment="1" applyProtection="1">
      <alignment horizontal="left" wrapText="1"/>
    </xf>
    <xf numFmtId="0" fontId="34" fillId="0" borderId="28" xfId="1" applyFont="1" applyBorder="1" applyAlignment="1">
      <alignment horizontal="left" vertical="center"/>
    </xf>
    <xf numFmtId="0" fontId="34" fillId="0" borderId="43" xfId="1" applyFont="1" applyBorder="1" applyAlignment="1">
      <alignment horizontal="left" vertical="center"/>
    </xf>
    <xf numFmtId="0" fontId="34" fillId="0" borderId="19" xfId="1" applyFont="1" applyBorder="1" applyAlignment="1">
      <alignment horizontal="left" vertical="center"/>
    </xf>
    <xf numFmtId="0" fontId="34" fillId="0" borderId="15" xfId="1" applyNumberFormat="1" applyFont="1" applyFill="1" applyBorder="1" applyAlignment="1" applyProtection="1">
      <alignment horizontal="left" vertical="center"/>
    </xf>
    <xf numFmtId="0" fontId="34" fillId="0" borderId="0" xfId="1" applyNumberFormat="1" applyFont="1" applyFill="1" applyBorder="1" applyAlignment="1" applyProtection="1">
      <alignment horizontal="center"/>
    </xf>
    <xf numFmtId="0" fontId="34" fillId="0" borderId="0" xfId="1" applyFont="1" applyAlignment="1">
      <alignment horizontal="right"/>
    </xf>
    <xf numFmtId="0" fontId="34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42" fillId="0" borderId="0" xfId="1" applyFont="1" applyFill="1" applyAlignment="1">
      <alignment horizontal="center"/>
    </xf>
    <xf numFmtId="0" fontId="34" fillId="0" borderId="15" xfId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32" fillId="0" borderId="0" xfId="0" applyNumberFormat="1" applyFont="1" applyFill="1" applyBorder="1" applyAlignment="1" applyProtection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47" fillId="0" borderId="0" xfId="0" applyFont="1" applyFill="1" applyBorder="1"/>
    <xf numFmtId="0" fontId="47" fillId="0" borderId="0" xfId="0" applyFont="1" applyFill="1" applyBorder="1" applyAlignment="1">
      <alignment horizontal="center" vertical="center" wrapText="1"/>
    </xf>
    <xf numFmtId="0" fontId="4" fillId="0" borderId="49" xfId="0" applyFont="1" applyFill="1" applyBorder="1" applyAlignment="1">
      <alignment horizontal="center" vertical="center" wrapText="1"/>
    </xf>
    <xf numFmtId="2" fontId="20" fillId="0" borderId="60" xfId="0" applyNumberFormat="1" applyFont="1" applyFill="1" applyBorder="1" applyAlignment="1">
      <alignment horizontal="center" vertical="center"/>
    </xf>
    <xf numFmtId="0" fontId="47" fillId="0" borderId="0" xfId="0" applyFont="1" applyBorder="1"/>
    <xf numFmtId="0" fontId="47" fillId="0" borderId="0" xfId="0" applyFont="1" applyFill="1" applyBorder="1" applyAlignment="1">
      <alignment horizontal="center" vertical="center" textRotation="90" wrapText="1"/>
    </xf>
    <xf numFmtId="2" fontId="48" fillId="0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Border="1"/>
    <xf numFmtId="0" fontId="49" fillId="0" borderId="0" xfId="0" applyFont="1" applyBorder="1" applyAlignment="1">
      <alignment horizontal="center"/>
    </xf>
    <xf numFmtId="2" fontId="50" fillId="0" borderId="0" xfId="0" applyNumberFormat="1" applyFont="1" applyFill="1" applyBorder="1" applyAlignment="1">
      <alignment horizontal="center" vertical="center"/>
    </xf>
  </cellXfs>
  <cellStyles count="7">
    <cellStyle name="Euro" xfId="2"/>
    <cellStyle name="Гиперссылка 2" xfId="3"/>
    <cellStyle name="Обычный" xfId="0" builtinId="0"/>
    <cellStyle name="Обычный 2" xfId="1"/>
    <cellStyle name="Обычный 3" xfId="4"/>
    <cellStyle name="Обычный 4" xfId="5"/>
    <cellStyle name="Процентный 2" xfId="6"/>
  </cellStyles>
  <dxfs count="0"/>
  <tableStyles count="0" defaultTableStyle="TableStyleMedium2" defaultPivotStyle="PivotStyleLight16"/>
  <colors>
    <mruColors>
      <color rgb="FF0000FF"/>
      <color rgb="FF00FF00"/>
      <color rgb="FFFF3300"/>
      <color rgb="FFFF00FF"/>
      <color rgb="FF33CC33"/>
      <color rgb="FF3333FF"/>
      <color rgb="FF0000CC"/>
      <color rgb="FFFF5050"/>
      <color rgb="FFCC00FF"/>
      <color rgb="FF979D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DF0DE3WG/&#1090;&#1072;&#1088;&#1080;&#1092;_2011_&#1085;&#1086;&#1074;&#1072;_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р. сітка"/>
      <sheetName val="ддз"/>
      <sheetName val="штати наши"/>
      <sheetName val="Титульний лист"/>
      <sheetName val="Свод на Суми"/>
      <sheetName val="Свод перевірочний"/>
      <sheetName val="Лист1"/>
      <sheetName val="ЗОШ штати"/>
      <sheetName val="Свод"/>
      <sheetName val="Садики"/>
      <sheetName val="Лист1 (2)"/>
      <sheetName val="Лист2"/>
      <sheetName val="Лист3"/>
      <sheetName val="ЗОШ І-ІІІ ст."/>
      <sheetName val="ЗОШ І-ІІ ст."/>
      <sheetName val="ЗОШ І ст."/>
      <sheetName val="Наши тариф."/>
      <sheetName val="тар. сітка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44">
          <cell r="C1144">
            <v>13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FF00"/>
  </sheetPr>
  <dimension ref="A1:F17"/>
  <sheetViews>
    <sheetView zoomScaleNormal="100" zoomScaleSheetLayoutView="100" workbookViewId="0">
      <selection activeCell="E1" sqref="E1:F1048576"/>
    </sheetView>
  </sheetViews>
  <sheetFormatPr defaultRowHeight="15" x14ac:dyDescent="0.25"/>
  <cols>
    <col min="1" max="4" width="15.5703125" style="4" customWidth="1"/>
    <col min="5" max="6" width="0" style="4" hidden="1" customWidth="1"/>
    <col min="7" max="16384" width="9.140625" style="4"/>
  </cols>
  <sheetData>
    <row r="1" spans="1:6" x14ac:dyDescent="0.25">
      <c r="A1" s="524" t="s">
        <v>29</v>
      </c>
      <c r="B1" s="527" t="s">
        <v>30</v>
      </c>
      <c r="C1" s="530" t="s">
        <v>243</v>
      </c>
      <c r="D1" s="533"/>
    </row>
    <row r="2" spans="1:6" x14ac:dyDescent="0.25">
      <c r="A2" s="525"/>
      <c r="B2" s="528"/>
      <c r="C2" s="531"/>
      <c r="D2" s="534"/>
    </row>
    <row r="3" spans="1:6" ht="15.75" thickBot="1" x14ac:dyDescent="0.3">
      <c r="A3" s="526"/>
      <c r="B3" s="529"/>
      <c r="C3" s="532"/>
      <c r="D3" s="535"/>
    </row>
    <row r="4" spans="1:6" ht="15.75" x14ac:dyDescent="0.25">
      <c r="A4" s="23">
        <v>1</v>
      </c>
      <c r="B4" s="19">
        <v>1</v>
      </c>
      <c r="C4" s="19">
        <v>1218</v>
      </c>
      <c r="D4" s="20">
        <v>852</v>
      </c>
      <c r="F4" s="4">
        <f>C4*1.25</f>
        <v>1522.5</v>
      </c>
    </row>
    <row r="5" spans="1:6" ht="15.75" x14ac:dyDescent="0.25">
      <c r="A5" s="24">
        <v>2</v>
      </c>
      <c r="B5" s="16">
        <v>1.0900000000000001</v>
      </c>
      <c r="C5" s="16">
        <v>1223</v>
      </c>
      <c r="D5" s="21">
        <f>$D$4*B5</f>
        <v>928.68000000000006</v>
      </c>
    </row>
    <row r="6" spans="1:6" ht="15.75" x14ac:dyDescent="0.25">
      <c r="A6" s="24">
        <v>3</v>
      </c>
      <c r="B6" s="16">
        <v>1.18</v>
      </c>
      <c r="C6" s="16">
        <v>1233</v>
      </c>
      <c r="D6" s="21">
        <f>$D$4*B6</f>
        <v>1005.3599999999999</v>
      </c>
    </row>
    <row r="7" spans="1:6" ht="15.75" x14ac:dyDescent="0.25">
      <c r="A7" s="24">
        <v>4</v>
      </c>
      <c r="B7" s="16">
        <v>1.27</v>
      </c>
      <c r="C7" s="16">
        <v>1243</v>
      </c>
      <c r="D7" s="21">
        <f>$D$4*B7</f>
        <v>1082.04</v>
      </c>
      <c r="F7" s="4">
        <f>C7/2</f>
        <v>621.5</v>
      </c>
    </row>
    <row r="8" spans="1:6" ht="15.75" x14ac:dyDescent="0.25">
      <c r="A8" s="24">
        <v>5</v>
      </c>
      <c r="B8" s="16">
        <v>1.36</v>
      </c>
      <c r="C8" s="16">
        <v>1253</v>
      </c>
      <c r="D8" s="21">
        <f t="shared" ref="D8:D17" si="0">$D$4*B8</f>
        <v>1158.72</v>
      </c>
    </row>
    <row r="9" spans="1:6" ht="15.75" x14ac:dyDescent="0.25">
      <c r="A9" s="24">
        <v>6</v>
      </c>
      <c r="B9" s="16">
        <v>1.45</v>
      </c>
      <c r="C9" s="16">
        <v>1263</v>
      </c>
      <c r="D9" s="21">
        <f t="shared" si="0"/>
        <v>1235.3999999999999</v>
      </c>
    </row>
    <row r="10" spans="1:6" ht="15.75" x14ac:dyDescent="0.25">
      <c r="A10" s="24">
        <v>7</v>
      </c>
      <c r="B10" s="16">
        <v>1.54</v>
      </c>
      <c r="C10" s="16">
        <v>1312</v>
      </c>
      <c r="D10" s="21">
        <f t="shared" si="0"/>
        <v>1312.08</v>
      </c>
    </row>
    <row r="11" spans="1:6" ht="15.75" x14ac:dyDescent="0.25">
      <c r="A11" s="24">
        <v>8</v>
      </c>
      <c r="B11" s="16">
        <v>1.64</v>
      </c>
      <c r="C11" s="17">
        <v>1397</v>
      </c>
      <c r="D11" s="21">
        <f t="shared" si="0"/>
        <v>1397.28</v>
      </c>
      <c r="F11" s="4">
        <f>C9*1.5</f>
        <v>1894.5</v>
      </c>
    </row>
    <row r="12" spans="1:6" ht="15.75" x14ac:dyDescent="0.25">
      <c r="A12" s="24">
        <v>9</v>
      </c>
      <c r="B12" s="16">
        <v>1.73</v>
      </c>
      <c r="C12" s="17">
        <v>1474</v>
      </c>
      <c r="D12" s="21">
        <f>$D$4*B12</f>
        <v>1473.96</v>
      </c>
      <c r="F12" s="4">
        <f>SUM(F3:F11)</f>
        <v>4038.5</v>
      </c>
    </row>
    <row r="13" spans="1:6" ht="15.75" x14ac:dyDescent="0.25">
      <c r="A13" s="24">
        <v>10</v>
      </c>
      <c r="B13" s="16">
        <v>1.82</v>
      </c>
      <c r="C13" s="17">
        <v>1551</v>
      </c>
      <c r="D13" s="21">
        <f t="shared" si="0"/>
        <v>1550.64</v>
      </c>
      <c r="F13" s="4">
        <f>F12*1.363</f>
        <v>5504.4754999999996</v>
      </c>
    </row>
    <row r="14" spans="1:6" ht="15.75" x14ac:dyDescent="0.25">
      <c r="A14" s="24">
        <v>11</v>
      </c>
      <c r="B14" s="16">
        <v>1.97</v>
      </c>
      <c r="C14" s="17">
        <v>1678</v>
      </c>
      <c r="D14" s="21">
        <f t="shared" si="0"/>
        <v>1678.44</v>
      </c>
    </row>
    <row r="15" spans="1:6" ht="15.75" x14ac:dyDescent="0.25">
      <c r="A15" s="24">
        <v>12</v>
      </c>
      <c r="B15" s="16">
        <v>2.12</v>
      </c>
      <c r="C15" s="17">
        <v>1806</v>
      </c>
      <c r="D15" s="21">
        <f t="shared" si="0"/>
        <v>1806.24</v>
      </c>
    </row>
    <row r="16" spans="1:6" ht="15.75" x14ac:dyDescent="0.25">
      <c r="A16" s="24">
        <v>13</v>
      </c>
      <c r="B16" s="16">
        <v>2.27</v>
      </c>
      <c r="C16" s="17">
        <v>1934</v>
      </c>
      <c r="D16" s="21">
        <f>$D$4*B16</f>
        <v>1934.04</v>
      </c>
    </row>
    <row r="17" spans="1:4" ht="16.5" thickBot="1" x14ac:dyDescent="0.3">
      <c r="A17" s="25">
        <v>14</v>
      </c>
      <c r="B17" s="26">
        <v>2.42</v>
      </c>
      <c r="C17" s="18">
        <v>2062</v>
      </c>
      <c r="D17" s="22">
        <f t="shared" si="0"/>
        <v>2061.84</v>
      </c>
    </row>
  </sheetData>
  <mergeCells count="4">
    <mergeCell ref="A1:A3"/>
    <mergeCell ref="B1:B3"/>
    <mergeCell ref="C1:C3"/>
    <mergeCell ref="D1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0000"/>
  </sheetPr>
  <dimension ref="A1:KF145"/>
  <sheetViews>
    <sheetView showZeros="0" zoomScale="80" zoomScaleNormal="80" zoomScaleSheetLayoutView="90" workbookViewId="0">
      <selection activeCell="F1" sqref="F1"/>
    </sheetView>
  </sheetViews>
  <sheetFormatPr defaultRowHeight="12.75" x14ac:dyDescent="0.2"/>
  <cols>
    <col min="1" max="1" width="4" style="6" customWidth="1"/>
    <col min="2" max="2" width="12.28515625" style="6" customWidth="1"/>
    <col min="3" max="3" width="8.7109375" style="6" customWidth="1"/>
    <col min="4" max="4" width="5.7109375" style="6" customWidth="1"/>
    <col min="5" max="5" width="9" style="6" customWidth="1"/>
    <col min="6" max="6" width="10" style="6" customWidth="1"/>
    <col min="7" max="8" width="5" style="6" customWidth="1"/>
    <col min="9" max="9" width="5.85546875" style="6" customWidth="1"/>
    <col min="10" max="10" width="9.7109375" style="6" customWidth="1"/>
    <col min="11" max="14" width="5" style="6" customWidth="1"/>
    <col min="15" max="15" width="8" style="6" customWidth="1"/>
    <col min="16" max="16" width="8.140625" style="6" customWidth="1"/>
    <col min="17" max="17" width="7.42578125" style="6" customWidth="1"/>
    <col min="18" max="18" width="7.140625" style="6" customWidth="1"/>
    <col min="19" max="20" width="7.28515625" style="6" customWidth="1"/>
    <col min="21" max="21" width="6.5703125" style="6" customWidth="1"/>
    <col min="22" max="22" width="7.42578125" style="6" customWidth="1"/>
    <col min="23" max="23" width="8.7109375" style="6" customWidth="1"/>
    <col min="24" max="32" width="7.28515625" style="6" customWidth="1"/>
    <col min="33" max="33" width="7.85546875" style="6" customWidth="1"/>
    <col min="34" max="36" width="11.7109375" style="6" customWidth="1"/>
    <col min="37" max="37" width="13.28515625" style="6" customWidth="1"/>
    <col min="38" max="38" width="12" style="157" hidden="1" customWidth="1"/>
    <col min="39" max="39" width="10.5703125" style="157" hidden="1" customWidth="1"/>
    <col min="40" max="52" width="0" style="157" hidden="1" customWidth="1"/>
    <col min="53" max="53" width="10.5703125" style="157" hidden="1" customWidth="1"/>
    <col min="54" max="54" width="9.7109375" style="157" hidden="1" customWidth="1"/>
    <col min="55" max="57" width="0" style="157" hidden="1" customWidth="1"/>
    <col min="58" max="65" width="10.5703125" style="157" hidden="1" customWidth="1"/>
    <col min="66" max="72" width="0" style="157" hidden="1" customWidth="1"/>
    <col min="73" max="73" width="11" style="157" hidden="1" customWidth="1"/>
    <col min="74" max="74" width="12" style="157" hidden="1" customWidth="1"/>
    <col min="75" max="80" width="0" style="157" hidden="1" customWidth="1"/>
    <col min="81" max="81" width="9.7109375" style="157" hidden="1" customWidth="1"/>
    <col min="82" max="86" width="0" style="157" hidden="1" customWidth="1"/>
    <col min="87" max="88" width="10.5703125" style="157" hidden="1" customWidth="1"/>
    <col min="89" max="90" width="0" style="157" hidden="1" customWidth="1"/>
    <col min="91" max="91" width="10" style="157" hidden="1" customWidth="1"/>
    <col min="92" max="93" width="0" style="157" hidden="1" customWidth="1"/>
    <col min="94" max="94" width="10.140625" style="157" hidden="1" customWidth="1"/>
    <col min="95" max="95" width="9.7109375" style="157" hidden="1" customWidth="1"/>
    <col min="96" max="100" width="0" style="157" hidden="1" customWidth="1"/>
    <col min="101" max="101" width="11.140625" style="157" hidden="1" customWidth="1"/>
    <col min="102" max="102" width="12.7109375" style="157" hidden="1" customWidth="1"/>
    <col min="103" max="103" width="10.140625" style="157" hidden="1" customWidth="1"/>
    <col min="104" max="108" width="0" style="157" hidden="1" customWidth="1"/>
    <col min="109" max="109" width="9.7109375" style="157" hidden="1" customWidth="1"/>
    <col min="110" max="115" width="0" style="157" hidden="1" customWidth="1"/>
    <col min="116" max="116" width="9.7109375" style="157" hidden="1" customWidth="1"/>
    <col min="117" max="149" width="0" style="157" hidden="1" customWidth="1"/>
    <col min="150" max="151" width="11.28515625" style="157" hidden="1" customWidth="1"/>
    <col min="152" max="152" width="9.28515625" style="6" hidden="1" customWidth="1"/>
    <col min="153" max="153" width="10.7109375" style="157" hidden="1" customWidth="1"/>
    <col min="154" max="154" width="9.7109375" style="157" hidden="1" customWidth="1"/>
    <col min="155" max="156" width="0" style="157" hidden="1" customWidth="1"/>
    <col min="157" max="157" width="10.7109375" style="157" hidden="1" customWidth="1"/>
    <col min="158" max="158" width="9.7109375" style="157" hidden="1" customWidth="1"/>
    <col min="159" max="160" width="0" style="157" hidden="1" customWidth="1"/>
    <col min="161" max="161" width="10.7109375" style="157" hidden="1" customWidth="1"/>
    <col min="162" max="162" width="9.7109375" style="157" hidden="1" customWidth="1"/>
    <col min="163" max="164" width="0" style="157" hidden="1" customWidth="1"/>
    <col min="165" max="165" width="10.7109375" style="157" hidden="1" customWidth="1"/>
    <col min="166" max="166" width="9.7109375" style="157" hidden="1" customWidth="1"/>
    <col min="167" max="168" width="0" style="157" hidden="1" customWidth="1"/>
    <col min="169" max="170" width="9.7109375" style="157" hidden="1" customWidth="1"/>
    <col min="171" max="172" width="0" style="157" hidden="1" customWidth="1"/>
    <col min="173" max="174" width="9.7109375" style="157" hidden="1" customWidth="1"/>
    <col min="175" max="176" width="0" style="157" hidden="1" customWidth="1"/>
    <col min="177" max="177" width="9.7109375" style="157" hidden="1" customWidth="1"/>
    <col min="178" max="178" width="10.85546875" style="157" hidden="1" customWidth="1"/>
    <col min="179" max="180" width="0" style="157" hidden="1" customWidth="1"/>
    <col min="181" max="181" width="9.7109375" style="157" hidden="1" customWidth="1"/>
    <col min="182" max="182" width="10.85546875" style="157" hidden="1" customWidth="1"/>
    <col min="183" max="184" width="0" style="157" hidden="1" customWidth="1"/>
    <col min="185" max="185" width="9.7109375" style="157" hidden="1" customWidth="1"/>
    <col min="186" max="186" width="10.85546875" style="157" hidden="1" customWidth="1"/>
    <col min="187" max="188" width="0" style="157" hidden="1" customWidth="1"/>
    <col min="189" max="189" width="9.7109375" style="157" hidden="1" customWidth="1"/>
    <col min="190" max="190" width="10.85546875" style="157" hidden="1" customWidth="1"/>
    <col min="191" max="192" width="0" style="157" hidden="1" customWidth="1"/>
    <col min="193" max="193" width="9.7109375" style="157" hidden="1" customWidth="1"/>
    <col min="194" max="194" width="10.85546875" style="157" hidden="1" customWidth="1"/>
    <col min="195" max="196" width="0" style="157" hidden="1" customWidth="1"/>
    <col min="197" max="197" width="9.7109375" style="157" hidden="1" customWidth="1"/>
    <col min="198" max="198" width="10.85546875" style="157" hidden="1" customWidth="1"/>
    <col min="199" max="200" width="0" style="157" hidden="1" customWidth="1"/>
    <col min="201" max="201" width="9.7109375" style="157" hidden="1" customWidth="1"/>
    <col min="202" max="202" width="10.85546875" style="157" hidden="1" customWidth="1"/>
    <col min="203" max="204" width="0" style="157" hidden="1" customWidth="1"/>
    <col min="205" max="205" width="9.7109375" style="157" hidden="1" customWidth="1"/>
    <col min="206" max="206" width="10.85546875" style="157" hidden="1" customWidth="1"/>
    <col min="207" max="208" width="0" style="157" hidden="1" customWidth="1"/>
    <col min="209" max="209" width="9.7109375" style="157" hidden="1" customWidth="1"/>
    <col min="210" max="210" width="10.85546875" style="157" hidden="1" customWidth="1"/>
    <col min="211" max="212" width="0" style="157" hidden="1" customWidth="1"/>
    <col min="213" max="213" width="9.7109375" style="157" hidden="1" customWidth="1"/>
    <col min="214" max="214" width="10.85546875" style="157" hidden="1" customWidth="1"/>
    <col min="215" max="216" width="0" style="157" hidden="1" customWidth="1"/>
    <col min="217" max="217" width="9.7109375" style="157" hidden="1" customWidth="1"/>
    <col min="218" max="218" width="10.85546875" style="157" hidden="1" customWidth="1"/>
    <col min="219" max="220" width="0" style="157" hidden="1" customWidth="1"/>
    <col min="221" max="221" width="9.7109375" style="157" hidden="1" customWidth="1"/>
    <col min="222" max="222" width="10.85546875" style="157" hidden="1" customWidth="1"/>
    <col min="223" max="224" width="0" style="157" hidden="1" customWidth="1"/>
    <col min="225" max="225" width="9.7109375" style="157" hidden="1" customWidth="1"/>
    <col min="226" max="226" width="10.85546875" style="157" hidden="1" customWidth="1"/>
    <col min="227" max="228" width="0" style="157" hidden="1" customWidth="1"/>
    <col min="229" max="229" width="9.7109375" style="157" hidden="1" customWidth="1"/>
    <col min="230" max="230" width="10.85546875" style="157" hidden="1" customWidth="1"/>
    <col min="231" max="232" width="0" style="157" hidden="1" customWidth="1"/>
    <col min="233" max="233" width="9.7109375" style="157" hidden="1" customWidth="1"/>
    <col min="234" max="234" width="10.85546875" style="157" hidden="1" customWidth="1"/>
    <col min="235" max="236" width="0" style="157" hidden="1" customWidth="1"/>
    <col min="237" max="237" width="9.7109375" style="157" hidden="1" customWidth="1"/>
    <col min="238" max="238" width="10.85546875" style="157" hidden="1" customWidth="1"/>
    <col min="239" max="240" width="0" style="157" hidden="1" customWidth="1"/>
    <col min="241" max="241" width="9.7109375" style="157" hidden="1" customWidth="1"/>
    <col min="242" max="242" width="10.85546875" style="157" hidden="1" customWidth="1"/>
    <col min="243" max="244" width="0" style="157" hidden="1" customWidth="1"/>
    <col min="245" max="245" width="9.7109375" style="157" hidden="1" customWidth="1"/>
    <col min="246" max="246" width="10.85546875" style="157" hidden="1" customWidth="1"/>
    <col min="247" max="248" width="0" style="157" hidden="1" customWidth="1"/>
    <col min="249" max="249" width="9.7109375" style="157" hidden="1" customWidth="1"/>
    <col min="250" max="250" width="10.85546875" style="157" hidden="1" customWidth="1"/>
    <col min="251" max="256" width="0" style="157" hidden="1" customWidth="1"/>
    <col min="257" max="257" width="9.7109375" style="157" hidden="1" customWidth="1"/>
    <col min="258" max="258" width="10.85546875" style="157" hidden="1" customWidth="1"/>
    <col min="259" max="260" width="0" style="157" hidden="1" customWidth="1"/>
    <col min="261" max="266" width="10.7109375" style="157" hidden="1" customWidth="1"/>
    <col min="267" max="267" width="9.7109375" style="157" hidden="1" customWidth="1"/>
    <col min="268" max="268" width="10.85546875" style="157" hidden="1" customWidth="1"/>
    <col min="269" max="270" width="0" style="157" hidden="1" customWidth="1"/>
    <col min="271" max="271" width="9.7109375" style="157" hidden="1" customWidth="1"/>
    <col min="272" max="272" width="10.85546875" style="157" hidden="1" customWidth="1"/>
    <col min="273" max="274" width="0" style="157" hidden="1" customWidth="1"/>
    <col min="275" max="275" width="9.7109375" style="157" hidden="1" customWidth="1"/>
    <col min="276" max="276" width="10.85546875" style="157" hidden="1" customWidth="1"/>
    <col min="277" max="278" width="0" style="157" hidden="1" customWidth="1"/>
    <col min="279" max="279" width="10.7109375" style="157" hidden="1" customWidth="1"/>
    <col min="280" max="280" width="0" style="157" hidden="1" customWidth="1"/>
    <col min="281" max="281" width="11" style="157" hidden="1" customWidth="1"/>
    <col min="282" max="282" width="9.5703125" style="157" hidden="1" customWidth="1"/>
    <col min="283" max="286" width="0" style="157" hidden="1" customWidth="1"/>
    <col min="287" max="287" width="0" style="767" hidden="1" customWidth="1"/>
    <col min="288" max="289" width="9.28515625" style="767" hidden="1" customWidth="1"/>
    <col min="290" max="290" width="9.5703125" style="767" hidden="1" customWidth="1"/>
    <col min="291" max="292" width="9.28515625" style="767" hidden="1" customWidth="1"/>
    <col min="293" max="16384" width="9.140625" style="6"/>
  </cols>
  <sheetData>
    <row r="1" spans="1:292" x14ac:dyDescent="0.2">
      <c r="D1" s="457"/>
      <c r="E1" s="457"/>
      <c r="F1" s="457"/>
    </row>
    <row r="2" spans="1:292" s="1" customFormat="1" ht="18" customHeight="1" thickBot="1" x14ac:dyDescent="0.25">
      <c r="A2" s="450" t="s">
        <v>83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S2" s="460"/>
      <c r="AT2" s="460"/>
      <c r="AU2" s="460"/>
      <c r="AV2" s="460"/>
      <c r="AW2" s="460"/>
      <c r="AX2" s="460"/>
      <c r="AY2" s="460"/>
      <c r="BG2" s="520"/>
      <c r="BH2" s="520"/>
      <c r="BI2" s="520"/>
      <c r="BJ2" s="520"/>
      <c r="BK2" s="520"/>
      <c r="BL2" s="520"/>
      <c r="BM2" s="520"/>
      <c r="BN2" s="460"/>
      <c r="BO2" s="460"/>
      <c r="BP2" s="460"/>
      <c r="BQ2" s="460"/>
      <c r="BR2" s="460"/>
      <c r="BS2" s="460"/>
      <c r="BT2" s="460"/>
      <c r="CB2" s="460"/>
      <c r="CC2" s="460"/>
      <c r="CD2" s="460"/>
      <c r="CE2" s="460"/>
      <c r="CF2" s="460"/>
      <c r="CG2" s="460"/>
      <c r="CH2" s="460"/>
      <c r="CP2" s="460"/>
      <c r="CQ2" s="460"/>
      <c r="CR2" s="460"/>
      <c r="CS2" s="460"/>
      <c r="CT2" s="460"/>
      <c r="CU2" s="460"/>
      <c r="CV2" s="460"/>
      <c r="DD2" s="460"/>
      <c r="DE2" s="460"/>
      <c r="DF2" s="460"/>
      <c r="DG2" s="460"/>
      <c r="DH2" s="460"/>
      <c r="DI2" s="460"/>
      <c r="DJ2" s="460"/>
      <c r="DK2" s="460"/>
      <c r="DL2" s="460"/>
      <c r="DM2" s="460"/>
      <c r="DN2" s="460"/>
      <c r="DO2" s="460"/>
      <c r="DP2" s="460"/>
      <c r="DQ2" s="460"/>
      <c r="DR2" s="460"/>
      <c r="DS2" s="460"/>
      <c r="DT2" s="460"/>
      <c r="DU2" s="460"/>
      <c r="DV2" s="460"/>
      <c r="DW2" s="460"/>
      <c r="DX2" s="460"/>
      <c r="DY2" s="460"/>
      <c r="DZ2" s="460"/>
      <c r="EA2" s="460"/>
      <c r="EB2" s="460"/>
      <c r="EC2" s="460"/>
      <c r="ED2" s="460"/>
      <c r="EE2" s="460"/>
      <c r="EF2" s="460"/>
      <c r="EG2" s="460"/>
      <c r="EH2" s="460"/>
      <c r="EI2" s="460"/>
      <c r="EJ2" s="460"/>
      <c r="EK2" s="460"/>
      <c r="EL2" s="460"/>
      <c r="EM2" s="479"/>
      <c r="EN2" s="479"/>
      <c r="EO2" s="479"/>
      <c r="EP2" s="479"/>
      <c r="EQ2" s="479"/>
      <c r="ER2" s="479"/>
      <c r="ES2" s="479"/>
      <c r="EW2" s="462"/>
      <c r="EX2" s="462"/>
      <c r="EY2" s="462"/>
      <c r="EZ2" s="462"/>
      <c r="FA2" s="462"/>
      <c r="FB2" s="462"/>
      <c r="FC2" s="462"/>
      <c r="FD2" s="462"/>
      <c r="FE2" s="479"/>
      <c r="FF2" s="479"/>
      <c r="FG2" s="479"/>
      <c r="FH2" s="479"/>
      <c r="FI2" s="462"/>
      <c r="FJ2" s="462"/>
      <c r="FK2" s="462"/>
      <c r="FL2" s="462"/>
      <c r="FM2" s="462"/>
      <c r="FN2" s="462"/>
      <c r="FO2" s="462"/>
      <c r="FP2" s="462"/>
      <c r="FQ2" s="462"/>
      <c r="FR2" s="462"/>
      <c r="FS2" s="462"/>
      <c r="FT2" s="462"/>
      <c r="FU2" s="479"/>
      <c r="FV2" s="479"/>
      <c r="FW2" s="479"/>
      <c r="FX2" s="479"/>
      <c r="FY2" s="462"/>
      <c r="FZ2" s="462"/>
      <c r="GA2" s="462"/>
      <c r="GB2" s="462"/>
      <c r="GC2" s="479"/>
      <c r="GD2" s="479"/>
      <c r="GE2" s="479"/>
      <c r="GF2" s="479"/>
      <c r="GG2" s="479"/>
      <c r="GH2" s="479"/>
      <c r="GI2" s="479"/>
      <c r="GJ2" s="479"/>
      <c r="GK2" s="482"/>
      <c r="GL2" s="482"/>
      <c r="GM2" s="482"/>
      <c r="GN2" s="482"/>
      <c r="GO2" s="479"/>
      <c r="GP2" s="479"/>
      <c r="GQ2" s="479"/>
      <c r="GR2" s="479"/>
      <c r="GS2" s="482"/>
      <c r="GT2" s="482"/>
      <c r="GU2" s="482"/>
      <c r="GV2" s="482"/>
      <c r="GW2" s="482"/>
      <c r="GX2" s="482"/>
      <c r="GY2" s="482"/>
      <c r="GZ2" s="482"/>
      <c r="HA2" s="482"/>
      <c r="HB2" s="482"/>
      <c r="HC2" s="482"/>
      <c r="HD2" s="482"/>
      <c r="HE2" s="482"/>
      <c r="HF2" s="482"/>
      <c r="HG2" s="482"/>
      <c r="HH2" s="482"/>
      <c r="HI2" s="479"/>
      <c r="HJ2" s="479"/>
      <c r="HK2" s="479"/>
      <c r="HL2" s="479"/>
      <c r="HM2" s="479"/>
      <c r="HN2" s="479"/>
      <c r="HO2" s="479"/>
      <c r="HP2" s="479"/>
      <c r="HQ2" s="482"/>
      <c r="HR2" s="482"/>
      <c r="HS2" s="482"/>
      <c r="HT2" s="482"/>
      <c r="HU2" s="479"/>
      <c r="HV2" s="479"/>
      <c r="HW2" s="479"/>
      <c r="HX2" s="479"/>
      <c r="HY2" s="482"/>
      <c r="HZ2" s="482"/>
      <c r="IA2" s="482"/>
      <c r="IB2" s="482"/>
      <c r="IC2" s="479"/>
      <c r="ID2" s="479"/>
      <c r="IE2" s="479"/>
      <c r="IF2" s="479"/>
      <c r="IG2" s="482"/>
      <c r="IH2" s="482"/>
      <c r="II2" s="482"/>
      <c r="IJ2" s="482"/>
      <c r="IK2" s="479"/>
      <c r="IL2" s="479"/>
      <c r="IM2" s="479"/>
      <c r="IN2" s="479"/>
      <c r="IO2" s="479"/>
      <c r="IP2" s="479"/>
      <c r="IQ2" s="479"/>
      <c r="IR2" s="479"/>
      <c r="IS2" s="514"/>
      <c r="IT2" s="514"/>
      <c r="IU2" s="514"/>
      <c r="IV2" s="514"/>
      <c r="IW2" s="479"/>
      <c r="IX2" s="479"/>
      <c r="IY2" s="479"/>
      <c r="IZ2" s="479"/>
      <c r="JA2" s="479"/>
      <c r="JB2" s="505"/>
      <c r="JC2" s="505"/>
      <c r="JD2" s="505"/>
      <c r="JE2" s="505"/>
      <c r="JF2" s="505"/>
      <c r="JG2" s="482"/>
      <c r="JH2" s="482"/>
      <c r="JI2" s="482"/>
      <c r="JJ2" s="482"/>
      <c r="JK2" s="482"/>
      <c r="JL2" s="482"/>
      <c r="JM2" s="482"/>
      <c r="JN2" s="482"/>
      <c r="JO2" s="479"/>
      <c r="JP2" s="479"/>
      <c r="JQ2" s="479"/>
      <c r="JR2" s="479"/>
      <c r="JS2" s="479"/>
      <c r="JT2" s="479"/>
      <c r="JU2" s="479"/>
      <c r="JV2" s="479"/>
      <c r="JW2" s="479"/>
      <c r="JX2" s="479"/>
      <c r="JY2" s="479"/>
      <c r="JZ2" s="479"/>
      <c r="KA2" s="763"/>
      <c r="KB2" s="763"/>
      <c r="KC2" s="763"/>
      <c r="KD2" s="763"/>
      <c r="KE2" s="763"/>
      <c r="KF2" s="763"/>
    </row>
    <row r="3" spans="1:292" s="1" customFormat="1" ht="23.25" customHeight="1" thickBot="1" x14ac:dyDescent="0.4">
      <c r="A3" s="589" t="s">
        <v>0</v>
      </c>
      <c r="B3" s="590" t="s">
        <v>1</v>
      </c>
      <c r="C3" s="590" t="s">
        <v>2</v>
      </c>
      <c r="D3" s="637" t="s">
        <v>40</v>
      </c>
      <c r="E3" s="590" t="s">
        <v>3</v>
      </c>
      <c r="F3" s="606" t="s">
        <v>4</v>
      </c>
      <c r="G3" s="638" t="s">
        <v>25</v>
      </c>
      <c r="H3" s="606" t="s">
        <v>26</v>
      </c>
      <c r="I3" s="606" t="s">
        <v>5</v>
      </c>
      <c r="J3" s="607" t="s">
        <v>6</v>
      </c>
      <c r="K3" s="589" t="s">
        <v>7</v>
      </c>
      <c r="L3" s="590"/>
      <c r="M3" s="590"/>
      <c r="N3" s="592"/>
      <c r="O3" s="593" t="s">
        <v>8</v>
      </c>
      <c r="P3" s="590"/>
      <c r="Q3" s="591"/>
      <c r="R3" s="592"/>
      <c r="S3" s="589" t="s">
        <v>9</v>
      </c>
      <c r="T3" s="590"/>
      <c r="U3" s="592"/>
      <c r="V3" s="589" t="s">
        <v>16</v>
      </c>
      <c r="W3" s="592"/>
      <c r="X3" s="593" t="s">
        <v>10</v>
      </c>
      <c r="Y3" s="590"/>
      <c r="Z3" s="590"/>
      <c r="AA3" s="590"/>
      <c r="AB3" s="590"/>
      <c r="AC3" s="590"/>
      <c r="AD3" s="590"/>
      <c r="AE3" s="590"/>
      <c r="AF3" s="590"/>
      <c r="AG3" s="592"/>
      <c r="AH3" s="643" t="s">
        <v>11</v>
      </c>
      <c r="AI3" s="606" t="s">
        <v>36</v>
      </c>
      <c r="AJ3" s="606" t="s">
        <v>47</v>
      </c>
      <c r="AK3" s="592" t="s">
        <v>12</v>
      </c>
      <c r="AL3" s="552">
        <v>8</v>
      </c>
      <c r="AM3" s="553"/>
      <c r="AN3" s="553"/>
      <c r="AO3" s="553"/>
      <c r="AP3" s="553"/>
      <c r="AQ3" s="553"/>
      <c r="AR3" s="562"/>
      <c r="AS3" s="552" t="s">
        <v>245</v>
      </c>
      <c r="AT3" s="553"/>
      <c r="AU3" s="553"/>
      <c r="AV3" s="553"/>
      <c r="AW3" s="553"/>
      <c r="AX3" s="553"/>
      <c r="AY3" s="562"/>
      <c r="AZ3" s="552">
        <v>9</v>
      </c>
      <c r="BA3" s="553"/>
      <c r="BB3" s="553"/>
      <c r="BC3" s="553"/>
      <c r="BD3" s="553"/>
      <c r="BE3" s="553"/>
      <c r="BF3" s="562"/>
      <c r="BG3" s="519"/>
      <c r="BH3" s="519"/>
      <c r="BI3" s="519"/>
      <c r="BJ3" s="519"/>
      <c r="BK3" s="519"/>
      <c r="BL3" s="519"/>
      <c r="BM3" s="519"/>
      <c r="BN3" s="552" t="s">
        <v>246</v>
      </c>
      <c r="BO3" s="553"/>
      <c r="BP3" s="553"/>
      <c r="BQ3" s="553"/>
      <c r="BR3" s="553"/>
      <c r="BS3" s="553"/>
      <c r="BT3" s="562"/>
      <c r="BU3" s="613">
        <v>10</v>
      </c>
      <c r="BV3" s="553"/>
      <c r="BW3" s="553"/>
      <c r="BX3" s="553"/>
      <c r="BY3" s="553"/>
      <c r="BZ3" s="553"/>
      <c r="CA3" s="614"/>
      <c r="CB3" s="552" t="s">
        <v>247</v>
      </c>
      <c r="CC3" s="553"/>
      <c r="CD3" s="553"/>
      <c r="CE3" s="553"/>
      <c r="CF3" s="553"/>
      <c r="CG3" s="553"/>
      <c r="CH3" s="562"/>
      <c r="CI3" s="552">
        <v>11</v>
      </c>
      <c r="CJ3" s="553"/>
      <c r="CK3" s="553"/>
      <c r="CL3" s="553"/>
      <c r="CM3" s="553"/>
      <c r="CN3" s="553"/>
      <c r="CO3" s="562"/>
      <c r="CP3" s="552" t="s">
        <v>248</v>
      </c>
      <c r="CQ3" s="553"/>
      <c r="CR3" s="553"/>
      <c r="CS3" s="553"/>
      <c r="CT3" s="553"/>
      <c r="CU3" s="553"/>
      <c r="CV3" s="562"/>
      <c r="CW3" s="552">
        <v>12</v>
      </c>
      <c r="CX3" s="553"/>
      <c r="CY3" s="553"/>
      <c r="CZ3" s="553"/>
      <c r="DA3" s="553"/>
      <c r="DB3" s="553"/>
      <c r="DC3" s="559"/>
      <c r="DD3" s="552" t="s">
        <v>249</v>
      </c>
      <c r="DE3" s="553"/>
      <c r="DF3" s="553"/>
      <c r="DG3" s="553"/>
      <c r="DH3" s="553"/>
      <c r="DI3" s="553"/>
      <c r="DJ3" s="614"/>
      <c r="DK3" s="552" t="s">
        <v>250</v>
      </c>
      <c r="DL3" s="553"/>
      <c r="DM3" s="553"/>
      <c r="DN3" s="553"/>
      <c r="DO3" s="553"/>
      <c r="DP3" s="553"/>
      <c r="DQ3" s="562"/>
      <c r="DR3" s="552" t="s">
        <v>251</v>
      </c>
      <c r="DS3" s="553"/>
      <c r="DT3" s="553"/>
      <c r="DU3" s="553"/>
      <c r="DV3" s="553"/>
      <c r="DW3" s="553"/>
      <c r="DX3" s="562"/>
      <c r="DY3" s="552" t="s">
        <v>252</v>
      </c>
      <c r="DZ3" s="553"/>
      <c r="EA3" s="553"/>
      <c r="EB3" s="553"/>
      <c r="EC3" s="553"/>
      <c r="ED3" s="553"/>
      <c r="EE3" s="562"/>
      <c r="EF3" s="552" t="s">
        <v>253</v>
      </c>
      <c r="EG3" s="553"/>
      <c r="EH3" s="553"/>
      <c r="EI3" s="553"/>
      <c r="EJ3" s="553"/>
      <c r="EK3" s="553"/>
      <c r="EL3" s="562"/>
      <c r="EM3" s="552" t="s">
        <v>72</v>
      </c>
      <c r="EN3" s="553"/>
      <c r="EO3" s="553"/>
      <c r="EP3" s="553"/>
      <c r="EQ3" s="553"/>
      <c r="ER3" s="553"/>
      <c r="ES3" s="562"/>
      <c r="ET3" s="479"/>
      <c r="EU3" s="479"/>
      <c r="EV3" s="479"/>
      <c r="EW3" s="552" t="s">
        <v>257</v>
      </c>
      <c r="EX3" s="553"/>
      <c r="EY3" s="553"/>
      <c r="EZ3" s="553"/>
      <c r="FA3" s="552" t="s">
        <v>256</v>
      </c>
      <c r="FB3" s="553"/>
      <c r="FC3" s="553"/>
      <c r="FD3" s="553"/>
      <c r="FE3" s="552" t="s">
        <v>268</v>
      </c>
      <c r="FF3" s="553"/>
      <c r="FG3" s="553"/>
      <c r="FH3" s="553"/>
      <c r="FI3" s="552" t="s">
        <v>254</v>
      </c>
      <c r="FJ3" s="553"/>
      <c r="FK3" s="553"/>
      <c r="FL3" s="553"/>
      <c r="FM3" s="552" t="s">
        <v>255</v>
      </c>
      <c r="FN3" s="553"/>
      <c r="FO3" s="553"/>
      <c r="FP3" s="553"/>
      <c r="FQ3" s="552" t="s">
        <v>258</v>
      </c>
      <c r="FR3" s="553"/>
      <c r="FS3" s="553"/>
      <c r="FT3" s="553"/>
      <c r="FU3" s="552" t="s">
        <v>269</v>
      </c>
      <c r="FV3" s="553"/>
      <c r="FW3" s="553"/>
      <c r="FX3" s="553"/>
      <c r="FY3" s="552" t="s">
        <v>259</v>
      </c>
      <c r="FZ3" s="553"/>
      <c r="GA3" s="553"/>
      <c r="GB3" s="553"/>
      <c r="GC3" s="552" t="s">
        <v>259</v>
      </c>
      <c r="GD3" s="553"/>
      <c r="GE3" s="553"/>
      <c r="GF3" s="553"/>
      <c r="GG3" s="552" t="s">
        <v>270</v>
      </c>
      <c r="GH3" s="553"/>
      <c r="GI3" s="553"/>
      <c r="GJ3" s="553"/>
      <c r="GK3" s="552" t="s">
        <v>266</v>
      </c>
      <c r="GL3" s="553"/>
      <c r="GM3" s="553"/>
      <c r="GN3" s="553"/>
      <c r="GO3" s="552" t="s">
        <v>266</v>
      </c>
      <c r="GP3" s="553"/>
      <c r="GQ3" s="553"/>
      <c r="GR3" s="553"/>
      <c r="GS3" s="552" t="s">
        <v>266</v>
      </c>
      <c r="GT3" s="553"/>
      <c r="GU3" s="553"/>
      <c r="GV3" s="553"/>
      <c r="GW3" s="552" t="s">
        <v>266</v>
      </c>
      <c r="GX3" s="553"/>
      <c r="GY3" s="553"/>
      <c r="GZ3" s="553"/>
      <c r="HA3" s="552" t="s">
        <v>260</v>
      </c>
      <c r="HB3" s="553"/>
      <c r="HC3" s="553"/>
      <c r="HD3" s="553"/>
      <c r="HE3" s="552" t="s">
        <v>260</v>
      </c>
      <c r="HF3" s="553"/>
      <c r="HG3" s="553"/>
      <c r="HH3" s="553"/>
      <c r="HI3" s="552" t="s">
        <v>260</v>
      </c>
      <c r="HJ3" s="553"/>
      <c r="HK3" s="553"/>
      <c r="HL3" s="553"/>
      <c r="HM3" s="552" t="s">
        <v>260</v>
      </c>
      <c r="HN3" s="553"/>
      <c r="HO3" s="553"/>
      <c r="HP3" s="553"/>
      <c r="HQ3" s="552" t="s">
        <v>271</v>
      </c>
      <c r="HR3" s="553"/>
      <c r="HS3" s="553"/>
      <c r="HT3" s="553"/>
      <c r="HU3" s="552" t="s">
        <v>261</v>
      </c>
      <c r="HV3" s="553"/>
      <c r="HW3" s="553"/>
      <c r="HX3" s="553"/>
      <c r="HY3" s="552" t="s">
        <v>261</v>
      </c>
      <c r="HZ3" s="553"/>
      <c r="IA3" s="553"/>
      <c r="IB3" s="553"/>
      <c r="IC3" s="552" t="s">
        <v>261</v>
      </c>
      <c r="ID3" s="553"/>
      <c r="IE3" s="553"/>
      <c r="IF3" s="553"/>
      <c r="IG3" s="552" t="s">
        <v>261</v>
      </c>
      <c r="IH3" s="553"/>
      <c r="II3" s="553"/>
      <c r="IJ3" s="553"/>
      <c r="IK3" s="552" t="s">
        <v>265</v>
      </c>
      <c r="IL3" s="553"/>
      <c r="IM3" s="553"/>
      <c r="IN3" s="553"/>
      <c r="IO3" s="552" t="s">
        <v>265</v>
      </c>
      <c r="IP3" s="553"/>
      <c r="IQ3" s="553"/>
      <c r="IR3" s="553"/>
      <c r="IS3" s="512"/>
      <c r="IT3" s="512"/>
      <c r="IU3" s="512"/>
      <c r="IV3" s="512"/>
      <c r="IW3" s="552" t="s">
        <v>262</v>
      </c>
      <c r="IX3" s="553"/>
      <c r="IY3" s="553"/>
      <c r="IZ3" s="553"/>
      <c r="JA3" s="553"/>
      <c r="JB3" s="504"/>
      <c r="JC3" s="504"/>
      <c r="JD3" s="504"/>
      <c r="JE3" s="504"/>
      <c r="JF3" s="504"/>
      <c r="JG3" s="552" t="s">
        <v>265</v>
      </c>
      <c r="JH3" s="553"/>
      <c r="JI3" s="553"/>
      <c r="JJ3" s="553"/>
      <c r="JK3" s="552" t="s">
        <v>265</v>
      </c>
      <c r="JL3" s="553"/>
      <c r="JM3" s="553"/>
      <c r="JN3" s="553"/>
      <c r="JO3" s="702" t="s">
        <v>72</v>
      </c>
      <c r="JP3" s="703"/>
      <c r="JQ3" s="703"/>
      <c r="JR3" s="703"/>
      <c r="JS3" s="703"/>
      <c r="JT3" s="704" t="s">
        <v>184</v>
      </c>
      <c r="JU3" s="705"/>
      <c r="JV3" s="705"/>
      <c r="JW3" s="705"/>
      <c r="JX3" s="705"/>
      <c r="JY3" s="705"/>
      <c r="JZ3" s="706"/>
      <c r="KA3" s="763"/>
      <c r="KB3" s="763"/>
      <c r="KC3" s="768" t="s">
        <v>36</v>
      </c>
      <c r="KD3" s="768" t="s">
        <v>47</v>
      </c>
      <c r="KE3" s="763"/>
      <c r="KF3" s="763"/>
    </row>
    <row r="4" spans="1:292" s="1" customFormat="1" ht="26.25" customHeight="1" x14ac:dyDescent="0.2">
      <c r="A4" s="635"/>
      <c r="B4" s="636"/>
      <c r="C4" s="636"/>
      <c r="D4" s="625"/>
      <c r="E4" s="636"/>
      <c r="F4" s="574"/>
      <c r="G4" s="639"/>
      <c r="H4" s="574"/>
      <c r="I4" s="574"/>
      <c r="J4" s="572"/>
      <c r="K4" s="586" t="s">
        <v>13</v>
      </c>
      <c r="L4" s="573" t="s">
        <v>14</v>
      </c>
      <c r="M4" s="573" t="s">
        <v>15</v>
      </c>
      <c r="N4" s="571" t="s">
        <v>37</v>
      </c>
      <c r="O4" s="586" t="s">
        <v>13</v>
      </c>
      <c r="P4" s="573" t="s">
        <v>14</v>
      </c>
      <c r="Q4" s="573" t="s">
        <v>15</v>
      </c>
      <c r="R4" s="571" t="s">
        <v>37</v>
      </c>
      <c r="S4" s="623" t="s">
        <v>13</v>
      </c>
      <c r="T4" s="574" t="s">
        <v>14</v>
      </c>
      <c r="U4" s="572" t="s">
        <v>15</v>
      </c>
      <c r="V4" s="586" t="s">
        <v>32</v>
      </c>
      <c r="W4" s="571" t="s">
        <v>33</v>
      </c>
      <c r="X4" s="640" t="s">
        <v>43</v>
      </c>
      <c r="Y4" s="573" t="s">
        <v>44</v>
      </c>
      <c r="Z4" s="573" t="s">
        <v>45</v>
      </c>
      <c r="AA4" s="573" t="s">
        <v>34</v>
      </c>
      <c r="AB4" s="609" t="s">
        <v>41</v>
      </c>
      <c r="AC4" s="609" t="s">
        <v>46</v>
      </c>
      <c r="AD4" s="609" t="s">
        <v>42</v>
      </c>
      <c r="AE4" s="609" t="s">
        <v>38</v>
      </c>
      <c r="AF4" s="609" t="s">
        <v>35</v>
      </c>
      <c r="AG4" s="611" t="s">
        <v>39</v>
      </c>
      <c r="AH4" s="644"/>
      <c r="AI4" s="574"/>
      <c r="AJ4" s="574"/>
      <c r="AK4" s="597"/>
      <c r="AL4" s="548" t="s">
        <v>17</v>
      </c>
      <c r="AM4" s="550" t="s">
        <v>18</v>
      </c>
      <c r="AN4" s="550" t="s">
        <v>19</v>
      </c>
      <c r="AO4" s="550" t="s">
        <v>20</v>
      </c>
      <c r="AP4" s="550" t="s">
        <v>21</v>
      </c>
      <c r="AQ4" s="550" t="s">
        <v>22</v>
      </c>
      <c r="AR4" s="557" t="s">
        <v>23</v>
      </c>
      <c r="AS4" s="548" t="s">
        <v>17</v>
      </c>
      <c r="AT4" s="550" t="s">
        <v>18</v>
      </c>
      <c r="AU4" s="550" t="s">
        <v>19</v>
      </c>
      <c r="AV4" s="550" t="s">
        <v>20</v>
      </c>
      <c r="AW4" s="550" t="s">
        <v>21</v>
      </c>
      <c r="AX4" s="550" t="s">
        <v>22</v>
      </c>
      <c r="AY4" s="557" t="s">
        <v>23</v>
      </c>
      <c r="AZ4" s="548" t="s">
        <v>17</v>
      </c>
      <c r="BA4" s="550" t="s">
        <v>18</v>
      </c>
      <c r="BB4" s="550" t="s">
        <v>19</v>
      </c>
      <c r="BC4" s="550" t="s">
        <v>20</v>
      </c>
      <c r="BD4" s="550" t="s">
        <v>21</v>
      </c>
      <c r="BE4" s="550" t="s">
        <v>22</v>
      </c>
      <c r="BF4" s="557" t="s">
        <v>23</v>
      </c>
      <c r="BG4" s="463"/>
      <c r="BH4" s="463"/>
      <c r="BI4" s="463"/>
      <c r="BJ4" s="463"/>
      <c r="BK4" s="463"/>
      <c r="BL4" s="463"/>
      <c r="BM4" s="463"/>
      <c r="BN4" s="548" t="s">
        <v>17</v>
      </c>
      <c r="BO4" s="550" t="s">
        <v>18</v>
      </c>
      <c r="BP4" s="550" t="s">
        <v>19</v>
      </c>
      <c r="BQ4" s="550" t="s">
        <v>20</v>
      </c>
      <c r="BR4" s="550" t="s">
        <v>21</v>
      </c>
      <c r="BS4" s="550" t="s">
        <v>22</v>
      </c>
      <c r="BT4" s="557" t="s">
        <v>23</v>
      </c>
      <c r="BU4" s="629" t="s">
        <v>17</v>
      </c>
      <c r="BV4" s="550" t="s">
        <v>18</v>
      </c>
      <c r="BW4" s="550" t="s">
        <v>19</v>
      </c>
      <c r="BX4" s="550" t="s">
        <v>20</v>
      </c>
      <c r="BY4" s="550" t="s">
        <v>21</v>
      </c>
      <c r="BZ4" s="550" t="s">
        <v>22</v>
      </c>
      <c r="CA4" s="560" t="s">
        <v>23</v>
      </c>
      <c r="CB4" s="548" t="s">
        <v>17</v>
      </c>
      <c r="CC4" s="550" t="s">
        <v>18</v>
      </c>
      <c r="CD4" s="550" t="s">
        <v>19</v>
      </c>
      <c r="CE4" s="550" t="s">
        <v>20</v>
      </c>
      <c r="CF4" s="550" t="s">
        <v>21</v>
      </c>
      <c r="CG4" s="550" t="s">
        <v>22</v>
      </c>
      <c r="CH4" s="557" t="s">
        <v>23</v>
      </c>
      <c r="CI4" s="548" t="s">
        <v>17</v>
      </c>
      <c r="CJ4" s="550" t="s">
        <v>18</v>
      </c>
      <c r="CK4" s="550" t="s">
        <v>19</v>
      </c>
      <c r="CL4" s="550" t="s">
        <v>20</v>
      </c>
      <c r="CM4" s="550" t="s">
        <v>21</v>
      </c>
      <c r="CN4" s="550" t="s">
        <v>22</v>
      </c>
      <c r="CO4" s="557" t="s">
        <v>23</v>
      </c>
      <c r="CP4" s="548" t="s">
        <v>17</v>
      </c>
      <c r="CQ4" s="550" t="s">
        <v>18</v>
      </c>
      <c r="CR4" s="550" t="s">
        <v>19</v>
      </c>
      <c r="CS4" s="550" t="s">
        <v>20</v>
      </c>
      <c r="CT4" s="550" t="s">
        <v>21</v>
      </c>
      <c r="CU4" s="550" t="s">
        <v>22</v>
      </c>
      <c r="CV4" s="557" t="s">
        <v>23</v>
      </c>
      <c r="CW4" s="548" t="s">
        <v>17</v>
      </c>
      <c r="CX4" s="550" t="s">
        <v>18</v>
      </c>
      <c r="CY4" s="550" t="s">
        <v>19</v>
      </c>
      <c r="CZ4" s="550" t="s">
        <v>20</v>
      </c>
      <c r="DA4" s="550" t="s">
        <v>21</v>
      </c>
      <c r="DB4" s="550" t="s">
        <v>22</v>
      </c>
      <c r="DC4" s="557" t="s">
        <v>23</v>
      </c>
      <c r="DD4" s="548" t="s">
        <v>17</v>
      </c>
      <c r="DE4" s="550" t="s">
        <v>18</v>
      </c>
      <c r="DF4" s="550" t="s">
        <v>19</v>
      </c>
      <c r="DG4" s="550" t="s">
        <v>20</v>
      </c>
      <c r="DH4" s="550" t="s">
        <v>21</v>
      </c>
      <c r="DI4" s="550" t="s">
        <v>22</v>
      </c>
      <c r="DJ4" s="557" t="s">
        <v>23</v>
      </c>
      <c r="DK4" s="548" t="s">
        <v>17</v>
      </c>
      <c r="DL4" s="550" t="s">
        <v>18</v>
      </c>
      <c r="DM4" s="550" t="s">
        <v>19</v>
      </c>
      <c r="DN4" s="550" t="s">
        <v>20</v>
      </c>
      <c r="DO4" s="550" t="s">
        <v>21</v>
      </c>
      <c r="DP4" s="550" t="s">
        <v>22</v>
      </c>
      <c r="DQ4" s="557" t="s">
        <v>23</v>
      </c>
      <c r="DR4" s="548" t="s">
        <v>17</v>
      </c>
      <c r="DS4" s="550" t="s">
        <v>18</v>
      </c>
      <c r="DT4" s="550" t="s">
        <v>19</v>
      </c>
      <c r="DU4" s="550" t="s">
        <v>20</v>
      </c>
      <c r="DV4" s="550" t="s">
        <v>21</v>
      </c>
      <c r="DW4" s="550" t="s">
        <v>22</v>
      </c>
      <c r="DX4" s="557" t="s">
        <v>23</v>
      </c>
      <c r="DY4" s="548" t="s">
        <v>17</v>
      </c>
      <c r="DZ4" s="550" t="s">
        <v>18</v>
      </c>
      <c r="EA4" s="550" t="s">
        <v>19</v>
      </c>
      <c r="EB4" s="550" t="s">
        <v>20</v>
      </c>
      <c r="EC4" s="550" t="s">
        <v>21</v>
      </c>
      <c r="ED4" s="550" t="s">
        <v>22</v>
      </c>
      <c r="EE4" s="557" t="s">
        <v>23</v>
      </c>
      <c r="EF4" s="548" t="s">
        <v>17</v>
      </c>
      <c r="EG4" s="550" t="s">
        <v>18</v>
      </c>
      <c r="EH4" s="550" t="s">
        <v>19</v>
      </c>
      <c r="EI4" s="550" t="s">
        <v>20</v>
      </c>
      <c r="EJ4" s="550" t="s">
        <v>21</v>
      </c>
      <c r="EK4" s="550" t="s">
        <v>22</v>
      </c>
      <c r="EL4" s="557" t="s">
        <v>23</v>
      </c>
      <c r="EM4" s="548" t="s">
        <v>17</v>
      </c>
      <c r="EN4" s="550" t="s">
        <v>18</v>
      </c>
      <c r="EO4" s="550" t="s">
        <v>19</v>
      </c>
      <c r="EP4" s="550" t="s">
        <v>20</v>
      </c>
      <c r="EQ4" s="550" t="s">
        <v>21</v>
      </c>
      <c r="ER4" s="550" t="s">
        <v>22</v>
      </c>
      <c r="ES4" s="557" t="s">
        <v>23</v>
      </c>
      <c r="ET4" s="479"/>
      <c r="EU4" s="479"/>
      <c r="EV4" s="479"/>
      <c r="EW4" s="548" t="s">
        <v>244</v>
      </c>
      <c r="EX4" s="550" t="s">
        <v>18</v>
      </c>
      <c r="EY4" s="550" t="s">
        <v>19</v>
      </c>
      <c r="EZ4" s="550" t="s">
        <v>20</v>
      </c>
      <c r="FA4" s="548" t="s">
        <v>244</v>
      </c>
      <c r="FB4" s="550" t="s">
        <v>18</v>
      </c>
      <c r="FC4" s="550" t="s">
        <v>19</v>
      </c>
      <c r="FD4" s="550" t="s">
        <v>20</v>
      </c>
      <c r="FE4" s="548" t="s">
        <v>244</v>
      </c>
      <c r="FF4" s="550" t="s">
        <v>18</v>
      </c>
      <c r="FG4" s="550" t="s">
        <v>19</v>
      </c>
      <c r="FH4" s="550" t="s">
        <v>20</v>
      </c>
      <c r="FI4" s="548" t="s">
        <v>244</v>
      </c>
      <c r="FJ4" s="550" t="s">
        <v>18</v>
      </c>
      <c r="FK4" s="550" t="s">
        <v>19</v>
      </c>
      <c r="FL4" s="550" t="s">
        <v>20</v>
      </c>
      <c r="FM4" s="548" t="s">
        <v>244</v>
      </c>
      <c r="FN4" s="550" t="s">
        <v>18</v>
      </c>
      <c r="FO4" s="550" t="s">
        <v>19</v>
      </c>
      <c r="FP4" s="550" t="s">
        <v>20</v>
      </c>
      <c r="FQ4" s="548" t="s">
        <v>244</v>
      </c>
      <c r="FR4" s="550" t="s">
        <v>18</v>
      </c>
      <c r="FS4" s="550" t="s">
        <v>19</v>
      </c>
      <c r="FT4" s="550" t="s">
        <v>20</v>
      </c>
      <c r="FU4" s="548" t="s">
        <v>244</v>
      </c>
      <c r="FV4" s="550" t="s">
        <v>18</v>
      </c>
      <c r="FW4" s="550" t="s">
        <v>19</v>
      </c>
      <c r="FX4" s="550" t="s">
        <v>20</v>
      </c>
      <c r="FY4" s="548" t="s">
        <v>244</v>
      </c>
      <c r="FZ4" s="550" t="s">
        <v>18</v>
      </c>
      <c r="GA4" s="550" t="s">
        <v>19</v>
      </c>
      <c r="GB4" s="550" t="s">
        <v>20</v>
      </c>
      <c r="GC4" s="548" t="s">
        <v>244</v>
      </c>
      <c r="GD4" s="550" t="s">
        <v>18</v>
      </c>
      <c r="GE4" s="550" t="s">
        <v>19</v>
      </c>
      <c r="GF4" s="550" t="s">
        <v>20</v>
      </c>
      <c r="GG4" s="548" t="s">
        <v>244</v>
      </c>
      <c r="GH4" s="550" t="s">
        <v>18</v>
      </c>
      <c r="GI4" s="550" t="s">
        <v>19</v>
      </c>
      <c r="GJ4" s="550" t="s">
        <v>20</v>
      </c>
      <c r="GK4" s="548" t="s">
        <v>244</v>
      </c>
      <c r="GL4" s="550" t="s">
        <v>18</v>
      </c>
      <c r="GM4" s="550" t="s">
        <v>19</v>
      </c>
      <c r="GN4" s="550" t="s">
        <v>20</v>
      </c>
      <c r="GO4" s="548" t="s">
        <v>244</v>
      </c>
      <c r="GP4" s="550" t="s">
        <v>18</v>
      </c>
      <c r="GQ4" s="550" t="s">
        <v>19</v>
      </c>
      <c r="GR4" s="550" t="s">
        <v>20</v>
      </c>
      <c r="GS4" s="548" t="s">
        <v>244</v>
      </c>
      <c r="GT4" s="550" t="s">
        <v>18</v>
      </c>
      <c r="GU4" s="550" t="s">
        <v>19</v>
      </c>
      <c r="GV4" s="550" t="s">
        <v>20</v>
      </c>
      <c r="GW4" s="548" t="s">
        <v>244</v>
      </c>
      <c r="GX4" s="550" t="s">
        <v>18</v>
      </c>
      <c r="GY4" s="550" t="s">
        <v>19</v>
      </c>
      <c r="GZ4" s="550" t="s">
        <v>20</v>
      </c>
      <c r="HA4" s="548" t="s">
        <v>244</v>
      </c>
      <c r="HB4" s="550" t="s">
        <v>18</v>
      </c>
      <c r="HC4" s="550" t="s">
        <v>19</v>
      </c>
      <c r="HD4" s="550" t="s">
        <v>20</v>
      </c>
      <c r="HE4" s="548" t="s">
        <v>244</v>
      </c>
      <c r="HF4" s="550" t="s">
        <v>18</v>
      </c>
      <c r="HG4" s="550" t="s">
        <v>19</v>
      </c>
      <c r="HH4" s="550" t="s">
        <v>20</v>
      </c>
      <c r="HI4" s="548" t="s">
        <v>244</v>
      </c>
      <c r="HJ4" s="550" t="s">
        <v>18</v>
      </c>
      <c r="HK4" s="550" t="s">
        <v>19</v>
      </c>
      <c r="HL4" s="550" t="s">
        <v>20</v>
      </c>
      <c r="HM4" s="548" t="s">
        <v>244</v>
      </c>
      <c r="HN4" s="550" t="s">
        <v>18</v>
      </c>
      <c r="HO4" s="550" t="s">
        <v>19</v>
      </c>
      <c r="HP4" s="550" t="s">
        <v>20</v>
      </c>
      <c r="HQ4" s="548" t="s">
        <v>244</v>
      </c>
      <c r="HR4" s="550" t="s">
        <v>18</v>
      </c>
      <c r="HS4" s="550" t="s">
        <v>19</v>
      </c>
      <c r="HT4" s="550" t="s">
        <v>20</v>
      </c>
      <c r="HU4" s="548" t="s">
        <v>244</v>
      </c>
      <c r="HV4" s="550" t="s">
        <v>18</v>
      </c>
      <c r="HW4" s="550" t="s">
        <v>19</v>
      </c>
      <c r="HX4" s="550" t="s">
        <v>20</v>
      </c>
      <c r="HY4" s="548" t="s">
        <v>244</v>
      </c>
      <c r="HZ4" s="550" t="s">
        <v>18</v>
      </c>
      <c r="IA4" s="550" t="s">
        <v>19</v>
      </c>
      <c r="IB4" s="550" t="s">
        <v>20</v>
      </c>
      <c r="IC4" s="548" t="s">
        <v>244</v>
      </c>
      <c r="ID4" s="550" t="s">
        <v>18</v>
      </c>
      <c r="IE4" s="550" t="s">
        <v>19</v>
      </c>
      <c r="IF4" s="550" t="s">
        <v>20</v>
      </c>
      <c r="IG4" s="548" t="s">
        <v>244</v>
      </c>
      <c r="IH4" s="550" t="s">
        <v>18</v>
      </c>
      <c r="II4" s="550" t="s">
        <v>19</v>
      </c>
      <c r="IJ4" s="550" t="s">
        <v>20</v>
      </c>
      <c r="IK4" s="548" t="s">
        <v>244</v>
      </c>
      <c r="IL4" s="550" t="s">
        <v>18</v>
      </c>
      <c r="IM4" s="550" t="s">
        <v>19</v>
      </c>
      <c r="IN4" s="550" t="s">
        <v>20</v>
      </c>
      <c r="IO4" s="548" t="s">
        <v>244</v>
      </c>
      <c r="IP4" s="550" t="s">
        <v>18</v>
      </c>
      <c r="IQ4" s="550" t="s">
        <v>19</v>
      </c>
      <c r="IR4" s="550" t="s">
        <v>20</v>
      </c>
      <c r="IS4" s="510"/>
      <c r="IT4" s="510"/>
      <c r="IU4" s="510"/>
      <c r="IV4" s="510"/>
      <c r="IW4" s="548" t="s">
        <v>244</v>
      </c>
      <c r="IX4" s="550" t="s">
        <v>18</v>
      </c>
      <c r="IY4" s="550" t="s">
        <v>19</v>
      </c>
      <c r="IZ4" s="550" t="s">
        <v>263</v>
      </c>
      <c r="JA4" s="550" t="s">
        <v>264</v>
      </c>
      <c r="JB4" s="501"/>
      <c r="JC4" s="501"/>
      <c r="JD4" s="501"/>
      <c r="JE4" s="501"/>
      <c r="JF4" s="501"/>
      <c r="JG4" s="548" t="s">
        <v>244</v>
      </c>
      <c r="JH4" s="550" t="s">
        <v>18</v>
      </c>
      <c r="JI4" s="550" t="s">
        <v>19</v>
      </c>
      <c r="JJ4" s="550" t="s">
        <v>20</v>
      </c>
      <c r="JK4" s="548" t="s">
        <v>244</v>
      </c>
      <c r="JL4" s="550" t="s">
        <v>18</v>
      </c>
      <c r="JM4" s="550" t="s">
        <v>19</v>
      </c>
      <c r="JN4" s="550" t="s">
        <v>20</v>
      </c>
      <c r="JO4" s="548" t="s">
        <v>244</v>
      </c>
      <c r="JP4" s="550" t="s">
        <v>18</v>
      </c>
      <c r="JQ4" s="550" t="s">
        <v>19</v>
      </c>
      <c r="JR4" s="550" t="s">
        <v>263</v>
      </c>
      <c r="JS4" s="550" t="s">
        <v>264</v>
      </c>
      <c r="JT4" s="548" t="s">
        <v>267</v>
      </c>
      <c r="JU4" s="550" t="s">
        <v>18</v>
      </c>
      <c r="JV4" s="550" t="s">
        <v>19</v>
      </c>
      <c r="JW4" s="550" t="s">
        <v>20</v>
      </c>
      <c r="JX4" s="550" t="s">
        <v>21</v>
      </c>
      <c r="JY4" s="550" t="s">
        <v>22</v>
      </c>
      <c r="JZ4" s="560" t="s">
        <v>23</v>
      </c>
      <c r="KA4" s="763"/>
      <c r="KB4" s="763"/>
      <c r="KC4" s="768"/>
      <c r="KD4" s="768"/>
      <c r="KE4" s="763"/>
      <c r="KF4" s="763"/>
    </row>
    <row r="5" spans="1:292" s="3" customFormat="1" ht="40.5" customHeight="1" thickBot="1" x14ac:dyDescent="0.3">
      <c r="A5" s="635"/>
      <c r="B5" s="636"/>
      <c r="C5" s="636"/>
      <c r="D5" s="625"/>
      <c r="E5" s="636"/>
      <c r="F5" s="574"/>
      <c r="G5" s="639"/>
      <c r="H5" s="574"/>
      <c r="I5" s="574"/>
      <c r="J5" s="572"/>
      <c r="K5" s="623"/>
      <c r="L5" s="574"/>
      <c r="M5" s="574"/>
      <c r="N5" s="572"/>
      <c r="O5" s="623"/>
      <c r="P5" s="574"/>
      <c r="Q5" s="574"/>
      <c r="R5" s="572"/>
      <c r="S5" s="624"/>
      <c r="T5" s="625"/>
      <c r="U5" s="626"/>
      <c r="V5" s="623"/>
      <c r="W5" s="572"/>
      <c r="X5" s="641"/>
      <c r="Y5" s="574"/>
      <c r="Z5" s="574"/>
      <c r="AA5" s="574"/>
      <c r="AB5" s="627"/>
      <c r="AC5" s="627"/>
      <c r="AD5" s="627"/>
      <c r="AE5" s="627"/>
      <c r="AF5" s="627"/>
      <c r="AG5" s="628"/>
      <c r="AH5" s="644"/>
      <c r="AI5" s="574"/>
      <c r="AJ5" s="574"/>
      <c r="AK5" s="597"/>
      <c r="AL5" s="549"/>
      <c r="AM5" s="551"/>
      <c r="AN5" s="551"/>
      <c r="AO5" s="551"/>
      <c r="AP5" s="551"/>
      <c r="AQ5" s="551"/>
      <c r="AR5" s="558"/>
      <c r="AS5" s="549"/>
      <c r="AT5" s="551"/>
      <c r="AU5" s="551"/>
      <c r="AV5" s="551"/>
      <c r="AW5" s="551"/>
      <c r="AX5" s="551"/>
      <c r="AY5" s="558"/>
      <c r="AZ5" s="549"/>
      <c r="BA5" s="551"/>
      <c r="BB5" s="551"/>
      <c r="BC5" s="551"/>
      <c r="BD5" s="551"/>
      <c r="BE5" s="551"/>
      <c r="BF5" s="558"/>
      <c r="BG5" s="521"/>
      <c r="BH5" s="521"/>
      <c r="BI5" s="521"/>
      <c r="BJ5" s="521"/>
      <c r="BK5" s="521"/>
      <c r="BL5" s="521"/>
      <c r="BM5" s="521"/>
      <c r="BN5" s="549"/>
      <c r="BO5" s="551"/>
      <c r="BP5" s="551"/>
      <c r="BQ5" s="551"/>
      <c r="BR5" s="551"/>
      <c r="BS5" s="551"/>
      <c r="BT5" s="558"/>
      <c r="BU5" s="630"/>
      <c r="BV5" s="551"/>
      <c r="BW5" s="551"/>
      <c r="BX5" s="551"/>
      <c r="BY5" s="551"/>
      <c r="BZ5" s="551"/>
      <c r="CA5" s="561"/>
      <c r="CB5" s="549"/>
      <c r="CC5" s="551"/>
      <c r="CD5" s="551"/>
      <c r="CE5" s="551"/>
      <c r="CF5" s="551"/>
      <c r="CG5" s="551"/>
      <c r="CH5" s="558"/>
      <c r="CI5" s="549"/>
      <c r="CJ5" s="551"/>
      <c r="CK5" s="551"/>
      <c r="CL5" s="551"/>
      <c r="CM5" s="551"/>
      <c r="CN5" s="551"/>
      <c r="CO5" s="558"/>
      <c r="CP5" s="549"/>
      <c r="CQ5" s="551"/>
      <c r="CR5" s="551"/>
      <c r="CS5" s="551"/>
      <c r="CT5" s="551"/>
      <c r="CU5" s="551"/>
      <c r="CV5" s="558"/>
      <c r="CW5" s="549"/>
      <c r="CX5" s="551"/>
      <c r="CY5" s="551"/>
      <c r="CZ5" s="551"/>
      <c r="DA5" s="551"/>
      <c r="DB5" s="551"/>
      <c r="DC5" s="558"/>
      <c r="DD5" s="549"/>
      <c r="DE5" s="551"/>
      <c r="DF5" s="551"/>
      <c r="DG5" s="551"/>
      <c r="DH5" s="551"/>
      <c r="DI5" s="551"/>
      <c r="DJ5" s="558"/>
      <c r="DK5" s="549"/>
      <c r="DL5" s="551"/>
      <c r="DM5" s="551"/>
      <c r="DN5" s="551"/>
      <c r="DO5" s="551"/>
      <c r="DP5" s="551"/>
      <c r="DQ5" s="558"/>
      <c r="DR5" s="549"/>
      <c r="DS5" s="551"/>
      <c r="DT5" s="551"/>
      <c r="DU5" s="551"/>
      <c r="DV5" s="551"/>
      <c r="DW5" s="551"/>
      <c r="DX5" s="558"/>
      <c r="DY5" s="549"/>
      <c r="DZ5" s="551"/>
      <c r="EA5" s="551"/>
      <c r="EB5" s="551"/>
      <c r="EC5" s="551"/>
      <c r="ED5" s="551"/>
      <c r="EE5" s="558"/>
      <c r="EF5" s="549"/>
      <c r="EG5" s="551"/>
      <c r="EH5" s="551"/>
      <c r="EI5" s="551"/>
      <c r="EJ5" s="551"/>
      <c r="EK5" s="551"/>
      <c r="EL5" s="558"/>
      <c r="EM5" s="549"/>
      <c r="EN5" s="551"/>
      <c r="EO5" s="551"/>
      <c r="EP5" s="551"/>
      <c r="EQ5" s="551"/>
      <c r="ER5" s="551"/>
      <c r="ES5" s="558"/>
      <c r="EW5" s="549"/>
      <c r="EX5" s="551"/>
      <c r="EY5" s="551"/>
      <c r="EZ5" s="551"/>
      <c r="FA5" s="549"/>
      <c r="FB5" s="551"/>
      <c r="FC5" s="551"/>
      <c r="FD5" s="551"/>
      <c r="FE5" s="549"/>
      <c r="FF5" s="551"/>
      <c r="FG5" s="551"/>
      <c r="FH5" s="551"/>
      <c r="FI5" s="549"/>
      <c r="FJ5" s="551"/>
      <c r="FK5" s="551"/>
      <c r="FL5" s="551"/>
      <c r="FM5" s="549"/>
      <c r="FN5" s="551"/>
      <c r="FO5" s="551"/>
      <c r="FP5" s="551"/>
      <c r="FQ5" s="549"/>
      <c r="FR5" s="551"/>
      <c r="FS5" s="551"/>
      <c r="FT5" s="551"/>
      <c r="FU5" s="549"/>
      <c r="FV5" s="551"/>
      <c r="FW5" s="551"/>
      <c r="FX5" s="551"/>
      <c r="FY5" s="549"/>
      <c r="FZ5" s="551"/>
      <c r="GA5" s="551"/>
      <c r="GB5" s="551"/>
      <c r="GC5" s="549"/>
      <c r="GD5" s="551"/>
      <c r="GE5" s="551"/>
      <c r="GF5" s="551"/>
      <c r="GG5" s="549"/>
      <c r="GH5" s="551"/>
      <c r="GI5" s="551"/>
      <c r="GJ5" s="551"/>
      <c r="GK5" s="549"/>
      <c r="GL5" s="551"/>
      <c r="GM5" s="551"/>
      <c r="GN5" s="551"/>
      <c r="GO5" s="549"/>
      <c r="GP5" s="551"/>
      <c r="GQ5" s="551"/>
      <c r="GR5" s="551"/>
      <c r="GS5" s="549"/>
      <c r="GT5" s="551"/>
      <c r="GU5" s="551"/>
      <c r="GV5" s="551"/>
      <c r="GW5" s="549"/>
      <c r="GX5" s="551"/>
      <c r="GY5" s="551"/>
      <c r="GZ5" s="551"/>
      <c r="HA5" s="549"/>
      <c r="HB5" s="551"/>
      <c r="HC5" s="551"/>
      <c r="HD5" s="551"/>
      <c r="HE5" s="549"/>
      <c r="HF5" s="551"/>
      <c r="HG5" s="551"/>
      <c r="HH5" s="551"/>
      <c r="HI5" s="549"/>
      <c r="HJ5" s="551"/>
      <c r="HK5" s="551"/>
      <c r="HL5" s="551"/>
      <c r="HM5" s="549"/>
      <c r="HN5" s="551"/>
      <c r="HO5" s="551"/>
      <c r="HP5" s="551"/>
      <c r="HQ5" s="549"/>
      <c r="HR5" s="551"/>
      <c r="HS5" s="551"/>
      <c r="HT5" s="551"/>
      <c r="HU5" s="549"/>
      <c r="HV5" s="551"/>
      <c r="HW5" s="551"/>
      <c r="HX5" s="551"/>
      <c r="HY5" s="549"/>
      <c r="HZ5" s="551"/>
      <c r="IA5" s="551"/>
      <c r="IB5" s="551"/>
      <c r="IC5" s="549"/>
      <c r="ID5" s="551"/>
      <c r="IE5" s="551"/>
      <c r="IF5" s="551"/>
      <c r="IG5" s="549"/>
      <c r="IH5" s="551"/>
      <c r="II5" s="551"/>
      <c r="IJ5" s="551"/>
      <c r="IK5" s="549"/>
      <c r="IL5" s="551"/>
      <c r="IM5" s="551"/>
      <c r="IN5" s="551"/>
      <c r="IO5" s="549"/>
      <c r="IP5" s="551"/>
      <c r="IQ5" s="551"/>
      <c r="IR5" s="551"/>
      <c r="IS5" s="511"/>
      <c r="IT5" s="511"/>
      <c r="IU5" s="511"/>
      <c r="IV5" s="511"/>
      <c r="IW5" s="549"/>
      <c r="IX5" s="551"/>
      <c r="IY5" s="551"/>
      <c r="IZ5" s="551"/>
      <c r="JA5" s="551"/>
      <c r="JB5" s="502"/>
      <c r="JC5" s="502"/>
      <c r="JD5" s="502"/>
      <c r="JE5" s="502"/>
      <c r="JF5" s="502"/>
      <c r="JG5" s="549"/>
      <c r="JH5" s="551"/>
      <c r="JI5" s="551"/>
      <c r="JJ5" s="551"/>
      <c r="JK5" s="549"/>
      <c r="JL5" s="551"/>
      <c r="JM5" s="551"/>
      <c r="JN5" s="551"/>
      <c r="JO5" s="549"/>
      <c r="JP5" s="551"/>
      <c r="JQ5" s="551"/>
      <c r="JR5" s="551"/>
      <c r="JS5" s="551"/>
      <c r="JT5" s="707"/>
      <c r="JU5" s="708"/>
      <c r="JV5" s="708"/>
      <c r="JW5" s="708"/>
      <c r="JX5" s="708"/>
      <c r="JY5" s="708"/>
      <c r="JZ5" s="765"/>
      <c r="KA5" s="764"/>
      <c r="KB5" s="764"/>
      <c r="KC5" s="768"/>
      <c r="KD5" s="768"/>
      <c r="KE5" s="764"/>
      <c r="KF5" s="764"/>
    </row>
    <row r="6" spans="1:292" ht="20.100000000000001" customHeight="1" x14ac:dyDescent="0.2">
      <c r="A6" s="642">
        <v>1</v>
      </c>
      <c r="B6" s="575" t="s">
        <v>84</v>
      </c>
      <c r="C6" s="165" t="s">
        <v>24</v>
      </c>
      <c r="D6" s="72">
        <v>1</v>
      </c>
      <c r="E6" s="594" t="s">
        <v>50</v>
      </c>
      <c r="F6" s="598"/>
      <c r="G6" s="601">
        <v>25</v>
      </c>
      <c r="H6" s="119" t="s">
        <v>27</v>
      </c>
      <c r="I6" s="97">
        <v>13</v>
      </c>
      <c r="J6" s="168">
        <f>'тарифна сітка'!$C$16</f>
        <v>1934</v>
      </c>
      <c r="K6" s="75"/>
      <c r="L6" s="94"/>
      <c r="M6" s="94"/>
      <c r="N6" s="76"/>
      <c r="O6" s="93">
        <f>J7/18*K6</f>
        <v>0</v>
      </c>
      <c r="P6" s="85">
        <f>J7/18*L6</f>
        <v>0</v>
      </c>
      <c r="Q6" s="85">
        <f>J7/18*M6</f>
        <v>0</v>
      </c>
      <c r="R6" s="140">
        <f>J7/18*N6</f>
        <v>0</v>
      </c>
      <c r="S6" s="75"/>
      <c r="T6" s="94"/>
      <c r="U6" s="76"/>
      <c r="V6" s="75"/>
      <c r="W6" s="76"/>
      <c r="X6" s="138"/>
      <c r="Y6" s="94"/>
      <c r="Z6" s="94"/>
      <c r="AA6" s="94"/>
      <c r="AB6" s="94"/>
      <c r="AC6" s="94"/>
      <c r="AD6" s="94"/>
      <c r="AE6" s="94"/>
      <c r="AF6" s="94"/>
      <c r="AG6" s="76"/>
      <c r="AH6" s="84">
        <f>J6</f>
        <v>1934</v>
      </c>
      <c r="AI6" s="95">
        <v>0.1</v>
      </c>
      <c r="AJ6" s="90">
        <f>IF(G6&gt;19,30%,IF(G6&gt;9,20%,IF(G6&gt;2,10%,0)))</f>
        <v>0.3</v>
      </c>
      <c r="AK6" s="171"/>
      <c r="AL6" s="536">
        <f>IF(I8=8,SUM(K6:M9),0)</f>
        <v>0</v>
      </c>
      <c r="AM6" s="539">
        <f>IF(AL6&gt;0,SUM(O6:Q9),0)</f>
        <v>0</v>
      </c>
      <c r="AN6" s="539">
        <f>AM6*AJ6</f>
        <v>0</v>
      </c>
      <c r="AO6" s="539">
        <f>AM6*AI6</f>
        <v>0</v>
      </c>
      <c r="AP6" s="539">
        <f>IF(AM6&gt;0,SUM(S10:U10),0)</f>
        <v>0</v>
      </c>
      <c r="AQ6" s="539">
        <f>IF(AM6&gt;0,V10+W10,0)</f>
        <v>0</v>
      </c>
      <c r="AR6" s="542">
        <f>IF(AM6&gt;0,SUM(X10:AG10),0)</f>
        <v>0</v>
      </c>
      <c r="AS6" s="536"/>
      <c r="AT6" s="539">
        <f>IF(AS6&gt;0,SUM(V6:X9),0)</f>
        <v>0</v>
      </c>
      <c r="AU6" s="539">
        <f>IF(AT6&gt;0,AQ7,0)</f>
        <v>0</v>
      </c>
      <c r="AV6" s="539">
        <f>IF(AT6&gt;0,AP7,0)</f>
        <v>0</v>
      </c>
      <c r="AW6" s="539">
        <f>IF(AT6&gt;0,SUM(Z10:AB10),0)</f>
        <v>0</v>
      </c>
      <c r="AX6" s="539">
        <f>IF(AT6&gt;0,AC10+AD10,0)</f>
        <v>0</v>
      </c>
      <c r="AY6" s="542">
        <f>IF(AT6&gt;0,SUM(AE10:AN10),0)</f>
        <v>0</v>
      </c>
      <c r="AZ6" s="536"/>
      <c r="BA6" s="539">
        <f>IF(AZ6&gt;0,SUM(O6:Q9),0)</f>
        <v>0</v>
      </c>
      <c r="BB6" s="539">
        <f>IF(BA6&gt;0,AJ7,0)</f>
        <v>0</v>
      </c>
      <c r="BC6" s="539">
        <f>IF(BA6&gt;0,AI7,0)</f>
        <v>0</v>
      </c>
      <c r="BD6" s="539">
        <f>IF(BA6&gt;0,SUM(S10:U10),0)</f>
        <v>0</v>
      </c>
      <c r="BE6" s="539">
        <f>IF(BA6&gt;0,V10+W10,0)</f>
        <v>0</v>
      </c>
      <c r="BF6" s="542">
        <f>IF(BA6&gt;0,SUM(X10:AG10),0)</f>
        <v>0</v>
      </c>
      <c r="BG6" s="464"/>
      <c r="BH6" s="464"/>
      <c r="BI6" s="464"/>
      <c r="BJ6" s="464"/>
      <c r="BK6" s="464"/>
      <c r="BL6" s="464"/>
      <c r="BM6" s="464"/>
      <c r="BN6" s="536"/>
      <c r="BO6" s="539">
        <f>IF(BN6&gt;0,SUM(AJ6:AL9),0)</f>
        <v>0</v>
      </c>
      <c r="BP6" s="539">
        <f>IF(BO6&gt;0,BE7,0)</f>
        <v>0</v>
      </c>
      <c r="BQ6" s="539">
        <f>IF(BO6&gt;0,BD7,0)</f>
        <v>0</v>
      </c>
      <c r="BR6" s="539">
        <f>IF(BO6&gt;0,SUM(AN10:AP10),0)</f>
        <v>0</v>
      </c>
      <c r="BS6" s="539">
        <f>IF(BO6&gt;0,AQ10+AR10,0)</f>
        <v>0</v>
      </c>
      <c r="BT6" s="542">
        <f>IF(BO6&gt;0,SUM(AS10:BB10),0)</f>
        <v>0</v>
      </c>
      <c r="BU6" s="554"/>
      <c r="BV6" s="539">
        <f>IF(BU6&gt;0,SUM(O6:Q9),0)</f>
        <v>0</v>
      </c>
      <c r="BW6" s="539">
        <f>IF(BV6&gt;0,AJ7,0)</f>
        <v>0</v>
      </c>
      <c r="BX6" s="539">
        <f>IF(BV6&gt;0,AI7,0)</f>
        <v>0</v>
      </c>
      <c r="BY6" s="539">
        <f>IF(BV6&gt;0,SUM(S10:U10),0)</f>
        <v>0</v>
      </c>
      <c r="BZ6" s="539">
        <f>IF(BV6&gt;0,V10+W10,0)</f>
        <v>0</v>
      </c>
      <c r="CA6" s="545">
        <f>IF(BV6&gt;0,SUM(X10:AG10),0)</f>
        <v>0</v>
      </c>
      <c r="CB6" s="536"/>
      <c r="CC6" s="539">
        <f>IF(CB6&gt;0,SUM(O6:Q9),0)</f>
        <v>0</v>
      </c>
      <c r="CD6" s="539">
        <f>IF(CC6&gt;0,AJ10,0)</f>
        <v>0</v>
      </c>
      <c r="CE6" s="539">
        <f>IF(CC6&gt;0,AI10,0)</f>
        <v>0</v>
      </c>
      <c r="CF6" s="539">
        <f>IF(CC6&gt;0,SUM(S10:U10),0)</f>
        <v>0</v>
      </c>
      <c r="CG6" s="539">
        <f>IF(CC6&gt;0,V10+W10,0)</f>
        <v>0</v>
      </c>
      <c r="CH6" s="542">
        <f>IF(CC6&gt;0,SUM(X10:AG10),0)</f>
        <v>0</v>
      </c>
      <c r="CI6" s="536"/>
      <c r="CJ6" s="539">
        <f>IF(CI6&gt;0,SUM(O6:Q9),0)</f>
        <v>0</v>
      </c>
      <c r="CK6" s="539">
        <f>IF(CJ6&gt;0,AJ7,0)</f>
        <v>0</v>
      </c>
      <c r="CL6" s="539">
        <f>IF(CJ6&gt;0,AI7,0)</f>
        <v>0</v>
      </c>
      <c r="CM6" s="539">
        <f>IF(CJ6&gt;0,SUM(S10:U10),0)</f>
        <v>0</v>
      </c>
      <c r="CN6" s="539">
        <f>IF(CJ6&gt;0,V10+W10,0)</f>
        <v>0</v>
      </c>
      <c r="CO6" s="542">
        <f>IF(CJ6&gt;0,SUM(X10:AG10),0)</f>
        <v>0</v>
      </c>
      <c r="CP6" s="536"/>
      <c r="CQ6" s="539">
        <f>IF(CP6&gt;0,SUM(O6:Q9),0)</f>
        <v>0</v>
      </c>
      <c r="CR6" s="539">
        <f>IF(CQ6&gt;0,AJ10,0)</f>
        <v>0</v>
      </c>
      <c r="CS6" s="539">
        <f>IF(CQ6&gt;0,AI10,0)</f>
        <v>0</v>
      </c>
      <c r="CT6" s="539">
        <f>IF(CQ6&gt;0,SUM(S10:U10),0)</f>
        <v>0</v>
      </c>
      <c r="CU6" s="539">
        <f>IF(CQ6&gt;0,V10+W10,0)</f>
        <v>0</v>
      </c>
      <c r="CV6" s="542">
        <f>IF(CQ6&gt;0,SUM(X10:AG10),0)</f>
        <v>0</v>
      </c>
      <c r="CW6" s="536"/>
      <c r="CX6" s="539">
        <f>IF(CW6&gt;0,SUM(O6:Q9),0)</f>
        <v>0</v>
      </c>
      <c r="CY6" s="539">
        <f>IF(CX6&gt;0,AJ10,0)</f>
        <v>0</v>
      </c>
      <c r="CZ6" s="539">
        <f>IF(CX6&gt;0,AI10,0)</f>
        <v>0</v>
      </c>
      <c r="DA6" s="539">
        <f>IF(CX6&gt;0,SUM(S10:U10),0)</f>
        <v>0</v>
      </c>
      <c r="DB6" s="539">
        <f>IF(CX6&gt;0,V10+W10,0)</f>
        <v>0</v>
      </c>
      <c r="DC6" s="542">
        <f>IF(CX6&gt;0,SUM(X10:AG10),0)</f>
        <v>0</v>
      </c>
      <c r="DD6" s="536">
        <f>IF(AND(H7="старший вчитель",I8=12),SUM(K6:M9),0)</f>
        <v>7.5</v>
      </c>
      <c r="DE6" s="539">
        <f>IF(DD6&gt;0,SUM(O6:Q9),0)</f>
        <v>827.74999999999989</v>
      </c>
      <c r="DF6" s="539">
        <f>IF(DE6&gt;0,DE6*AJ6,0)</f>
        <v>248.32499999999996</v>
      </c>
      <c r="DG6" s="539">
        <f>IF(DE6&gt;0,DE6*AI6,0)</f>
        <v>82.774999999999991</v>
      </c>
      <c r="DH6" s="539">
        <f>IF(DE6&gt;0,SUM(S10:U10),0)</f>
        <v>0</v>
      </c>
      <c r="DI6" s="539">
        <f>IF(DE6&gt;0,V10+W10,0)</f>
        <v>0</v>
      </c>
      <c r="DJ6" s="542">
        <f>IF(DE6&gt;0,SUM(X10:AG10),0)</f>
        <v>0</v>
      </c>
      <c r="DK6" s="536">
        <f>IF(AND(H7="вчитель методист",I8=12),SUM(K6:M9),0)</f>
        <v>0</v>
      </c>
      <c r="DL6" s="539">
        <f>IF(DK6&gt;0,SUM(O6:Q9),0)</f>
        <v>0</v>
      </c>
      <c r="DM6" s="539">
        <f>IF(DL6&gt;0,AJ10,0)</f>
        <v>0</v>
      </c>
      <c r="DN6" s="539">
        <f>IF(DL6&gt;0,AI10,0)</f>
        <v>0</v>
      </c>
      <c r="DO6" s="539">
        <f>IF(DL6&gt;0,SUM(S10:U10),0)</f>
        <v>0</v>
      </c>
      <c r="DP6" s="539">
        <f>IF(DL6&gt;0,V10+W10,0)</f>
        <v>0</v>
      </c>
      <c r="DQ6" s="542">
        <f>IF(DL6&gt;0,SUM(X10:AG10),0)</f>
        <v>0</v>
      </c>
      <c r="DR6" s="536">
        <f>IF(AND(H7="вчитель методист",I8=12),SUM(K6:M9),0)</f>
        <v>0</v>
      </c>
      <c r="DS6" s="539">
        <f>IF(DR6&gt;0,SUM(O6:Q9),0)</f>
        <v>0</v>
      </c>
      <c r="DT6" s="539">
        <f>IF(DS6&gt;0,AJ10,0)</f>
        <v>0</v>
      </c>
      <c r="DU6" s="539">
        <f>IF(DS6&gt;0,AI10,0)</f>
        <v>0</v>
      </c>
      <c r="DV6" s="539">
        <f>IF(DS6&gt;0,SUM(S10:U10),0)</f>
        <v>0</v>
      </c>
      <c r="DW6" s="539">
        <f>IF(DS6&gt;0,V10+W10,0)</f>
        <v>0</v>
      </c>
      <c r="DX6" s="542">
        <f>IF(DS6&gt;0,SUM(X10:AG10),0)</f>
        <v>0</v>
      </c>
      <c r="DY6" s="536">
        <f>IF(AND(H7="на дому",I8=12),SUM(K6:M9),0)</f>
        <v>0</v>
      </c>
      <c r="DZ6" s="539">
        <f>IF(DY6&gt;0,SUM(O6:Q9),0)</f>
        <v>0</v>
      </c>
      <c r="EA6" s="539">
        <f>IF(DZ6&gt;0,AJ10,0)</f>
        <v>0</v>
      </c>
      <c r="EB6" s="539">
        <f>IF(DZ6&gt;0,AI10,0)</f>
        <v>0</v>
      </c>
      <c r="EC6" s="539">
        <f>IF(DZ6&gt;0,SUM(S10:U10),0)</f>
        <v>0</v>
      </c>
      <c r="ED6" s="539">
        <f>IF(DZ6&gt;0,V10+W10,0)</f>
        <v>0</v>
      </c>
      <c r="EE6" s="542">
        <f>IF(DZ6&gt;0,SUM(X10:AG10),0)</f>
        <v>0</v>
      </c>
      <c r="EF6" s="536"/>
      <c r="EG6" s="539">
        <f>IF(EF6&gt;0,SUM(O6:Q9),0)</f>
        <v>0</v>
      </c>
      <c r="EH6" s="539">
        <f>IF(EG6&gt;0,AJ10,0)</f>
        <v>0</v>
      </c>
      <c r="EI6" s="539">
        <f>IF(EG6&gt;0,AI10,0)</f>
        <v>0</v>
      </c>
      <c r="EJ6" s="539">
        <f>IF(EG6&gt;0,SUM(S10:U10),0)</f>
        <v>0</v>
      </c>
      <c r="EK6" s="539">
        <f>IF(EG6&gt;0,V10+W10,0)</f>
        <v>0</v>
      </c>
      <c r="EL6" s="542">
        <f>IF(EG6&gt;0,SUM(X10:AG10),0)</f>
        <v>0</v>
      </c>
      <c r="EM6" s="536"/>
      <c r="EN6" s="539">
        <f>IF(EM6&gt;0,SUM(V6:X9),0)</f>
        <v>0</v>
      </c>
      <c r="EO6" s="539">
        <f>IF(EN6&gt;0,AQ10,0)</f>
        <v>0</v>
      </c>
      <c r="EP6" s="539">
        <f>IF(EN6&gt;0,AP10,0)</f>
        <v>0</v>
      </c>
      <c r="EQ6" s="539">
        <f>IF(EN6&gt;0,SUM(Z10:AB10),0)</f>
        <v>0</v>
      </c>
      <c r="ER6" s="539">
        <f>IF(EN6&gt;0,AC10+AD10,0)</f>
        <v>0</v>
      </c>
      <c r="ES6" s="542">
        <f>IF(EN6&gt;0,SUM(AE10:AN10),0)</f>
        <v>0</v>
      </c>
      <c r="EW6" s="536">
        <f>D6</f>
        <v>1</v>
      </c>
      <c r="EX6" s="539">
        <f>IF(EW6&gt;0,SUM(AH6),0)</f>
        <v>1934</v>
      </c>
      <c r="EY6" s="539">
        <f>EX6*AJ6</f>
        <v>580.19999999999993</v>
      </c>
      <c r="EZ6" s="539">
        <f>EX6*AI6</f>
        <v>193.4</v>
      </c>
      <c r="FA6" s="536"/>
      <c r="FB6" s="539">
        <f>IF(FA6&gt;0,SUM(AH6),0)</f>
        <v>0</v>
      </c>
      <c r="FC6" s="539">
        <f>FB6*AJ6</f>
        <v>0</v>
      </c>
      <c r="FD6" s="539">
        <f>FB6*AI6</f>
        <v>0</v>
      </c>
      <c r="FE6" s="536"/>
      <c r="FF6" s="539">
        <f>IF(FE6&gt;0,SUM(U6:W9),0)</f>
        <v>0</v>
      </c>
      <c r="FG6" s="539">
        <f>IF(FF6&gt;0,AP10,0)</f>
        <v>0</v>
      </c>
      <c r="FH6" s="539">
        <f>IF(FF6&gt;0,AO10,0)</f>
        <v>0</v>
      </c>
      <c r="FI6" s="536"/>
      <c r="FJ6" s="539">
        <f>IF(FI6&gt;0,SUM(Y6:AA9),0)</f>
        <v>0</v>
      </c>
      <c r="FK6" s="539">
        <f>IF(FJ6&gt;0,AT10,0)</f>
        <v>0</v>
      </c>
      <c r="FL6" s="539">
        <f>IF(FJ6&gt;0,AS10,0)</f>
        <v>0</v>
      </c>
      <c r="FM6" s="536"/>
      <c r="FN6" s="539">
        <f>IF(FM6&gt;0,SUM(AF6:AH9),0)</f>
        <v>0</v>
      </c>
      <c r="FO6" s="539">
        <f>IF(FN6&gt;0,BA10,0)</f>
        <v>0</v>
      </c>
      <c r="FP6" s="539">
        <f>IF(FN6&gt;0,AZ10,0)</f>
        <v>0</v>
      </c>
      <c r="FQ6" s="536"/>
      <c r="FR6" s="539">
        <f>IF(FQ6&gt;0,SUM(AM6:AO9),0)</f>
        <v>0</v>
      </c>
      <c r="FS6" s="539">
        <f>IF(FR6&gt;0,BO10,0)</f>
        <v>0</v>
      </c>
      <c r="FT6" s="539">
        <f>IF(FR6&gt;0,BN10,0)</f>
        <v>0</v>
      </c>
      <c r="FU6" s="536"/>
      <c r="FV6" s="539">
        <f>IF(FU6&gt;0,SUM(AM6:AO9),0)</f>
        <v>0</v>
      </c>
      <c r="FW6" s="539">
        <f>IF(FV6&gt;0,BO10,0)</f>
        <v>0</v>
      </c>
      <c r="FX6" s="539">
        <f>IF(FV6&gt;0,BN10,0)</f>
        <v>0</v>
      </c>
      <c r="FY6" s="536"/>
      <c r="FZ6" s="539">
        <f>IF(FY6&gt;0,SUM(AQ6:AS9),0)</f>
        <v>0</v>
      </c>
      <c r="GA6" s="539">
        <f>IF(FZ6&gt;0,BS10,0)</f>
        <v>0</v>
      </c>
      <c r="GB6" s="539">
        <f>IF(FZ6&gt;0,BR10,0)</f>
        <v>0</v>
      </c>
      <c r="GC6" s="536"/>
      <c r="GD6" s="539">
        <f>IF(GC6&gt;0,SUM(AU6:AW9),0)</f>
        <v>0</v>
      </c>
      <c r="GE6" s="539">
        <f>IF(GD6&gt;0,BW10,0)</f>
        <v>0</v>
      </c>
      <c r="GF6" s="539">
        <f>IF(GD6&gt;0,BV10,0)</f>
        <v>0</v>
      </c>
      <c r="GG6" s="536"/>
      <c r="GH6" s="539">
        <f>IF(GG6&gt;0,SUM(AY6:BA9),0)</f>
        <v>0</v>
      </c>
      <c r="GI6" s="539">
        <f>IF(GH6&gt;0,CA10,0)</f>
        <v>0</v>
      </c>
      <c r="GJ6" s="539">
        <f>IF(GH6&gt;0,BZ10,0)</f>
        <v>0</v>
      </c>
      <c r="GK6" s="536"/>
      <c r="GL6" s="539">
        <f>IF(GK6&gt;0,SUM(AQ6:AS9),0)</f>
        <v>0</v>
      </c>
      <c r="GM6" s="539">
        <f>IF(GL6&gt;0,BS10,0)</f>
        <v>0</v>
      </c>
      <c r="GN6" s="539">
        <f>IF(GL6&gt;0,BR10,0)</f>
        <v>0</v>
      </c>
      <c r="GO6" s="536"/>
      <c r="GP6" s="539">
        <f>IF(GO6&gt;0,SUM(AU6:AW9),0)</f>
        <v>0</v>
      </c>
      <c r="GQ6" s="539">
        <f>IF(GP6&gt;0,BW10,0)</f>
        <v>0</v>
      </c>
      <c r="GR6" s="539">
        <f>IF(GP6&gt;0,BV10,0)</f>
        <v>0</v>
      </c>
      <c r="GS6" s="536"/>
      <c r="GT6" s="539">
        <f>IF(GS6&gt;0,SUM(AY6:BA9),0)</f>
        <v>0</v>
      </c>
      <c r="GU6" s="539">
        <f>IF(GT6&gt;0,CA10,0)</f>
        <v>0</v>
      </c>
      <c r="GV6" s="539">
        <f>IF(GT6&gt;0,BZ10,0)</f>
        <v>0</v>
      </c>
      <c r="GW6" s="536"/>
      <c r="GX6" s="539">
        <f>IF(GW6&gt;0,SUM(BC6:BE9),0)</f>
        <v>0</v>
      </c>
      <c r="GY6" s="539">
        <f>IF(GX6&gt;0,CE10,0)</f>
        <v>0</v>
      </c>
      <c r="GZ6" s="539">
        <f>IF(GX6&gt;0,CD10,0)</f>
        <v>0</v>
      </c>
      <c r="HA6" s="536"/>
      <c r="HB6" s="539">
        <f>IF(HA6&gt;0,SUM(AM6:AO9),0)</f>
        <v>0</v>
      </c>
      <c r="HC6" s="539">
        <f>IF(HB6&gt;0,BO10,0)</f>
        <v>0</v>
      </c>
      <c r="HD6" s="539">
        <f>IF(HB6&gt;0,BN10,0)</f>
        <v>0</v>
      </c>
      <c r="HE6" s="536"/>
      <c r="HF6" s="539">
        <f>IF(HE6&gt;0,SUM(AQ6:AS9),0)</f>
        <v>0</v>
      </c>
      <c r="HG6" s="539">
        <f>IF(HF6&gt;0,BS10,0)</f>
        <v>0</v>
      </c>
      <c r="HH6" s="539">
        <f>IF(HF6&gt;0,BR10,0)</f>
        <v>0</v>
      </c>
      <c r="HI6" s="536"/>
      <c r="HJ6" s="539">
        <f>IF(HI6&gt;0,SUM(AU6:AW9),0)</f>
        <v>0</v>
      </c>
      <c r="HK6" s="539">
        <f>IF(HJ6&gt;0,BW10,0)</f>
        <v>0</v>
      </c>
      <c r="HL6" s="539">
        <f>IF(HJ6&gt;0,BV10,0)</f>
        <v>0</v>
      </c>
      <c r="HM6" s="536"/>
      <c r="HN6" s="539">
        <f>IF(HM6&gt;0,SUM(AY6:BA9),0)</f>
        <v>0</v>
      </c>
      <c r="HO6" s="539">
        <f>IF(HN6&gt;0,CA10,0)</f>
        <v>0</v>
      </c>
      <c r="HP6" s="539">
        <f>IF(HN6&gt;0,BZ10,0)</f>
        <v>0</v>
      </c>
      <c r="HQ6" s="536"/>
      <c r="HR6" s="539">
        <f>IF(HQ6&gt;0,SUM(AU6:AW9),0)</f>
        <v>0</v>
      </c>
      <c r="HS6" s="539">
        <f>IF(HR6&gt;0,BW10,0)</f>
        <v>0</v>
      </c>
      <c r="HT6" s="539">
        <f>IF(HR6&gt;0,BV10,0)</f>
        <v>0</v>
      </c>
      <c r="HU6" s="536"/>
      <c r="HV6" s="539">
        <f>IF(HU6&gt;0,SUM(AY6:BA9),0)</f>
        <v>0</v>
      </c>
      <c r="HW6" s="539">
        <f>IF(HV6&gt;0,CA10,0)</f>
        <v>0</v>
      </c>
      <c r="HX6" s="539">
        <f>IF(HV6&gt;0,BZ10,0)</f>
        <v>0</v>
      </c>
      <c r="HY6" s="536"/>
      <c r="HZ6" s="539">
        <f>IF(HY6&gt;0,SUM(AY6:BA9),0)</f>
        <v>0</v>
      </c>
      <c r="IA6" s="539">
        <f>IF(HZ6&gt;0,CA10,0)</f>
        <v>0</v>
      </c>
      <c r="IB6" s="539">
        <f>IF(HZ6&gt;0,BZ10,0)</f>
        <v>0</v>
      </c>
      <c r="IC6" s="536"/>
      <c r="ID6" s="539">
        <f>IF(IC6&gt;0,SUM(BC6:BE9),0)</f>
        <v>0</v>
      </c>
      <c r="IE6" s="539">
        <f>IF(ID6&gt;0,CE10,0)</f>
        <v>0</v>
      </c>
      <c r="IF6" s="539">
        <f>IF(ID6&gt;0,CD10,0)</f>
        <v>0</v>
      </c>
      <c r="IG6" s="536"/>
      <c r="IH6" s="539">
        <f>IF(IG6&gt;0,SUM(BN6:BP9),0)</f>
        <v>0</v>
      </c>
      <c r="II6" s="539">
        <f>IF(IH6&gt;0,CI10,0)</f>
        <v>0</v>
      </c>
      <c r="IJ6" s="539">
        <f>IF(IH6&gt;0,CH10,0)</f>
        <v>0</v>
      </c>
      <c r="IK6" s="536"/>
      <c r="IL6" s="539">
        <f>IF(IK6&gt;0,SUM(AY6:BA9),0)</f>
        <v>0</v>
      </c>
      <c r="IM6" s="539">
        <f>IF(IL6&gt;0,CA10,0)</f>
        <v>0</v>
      </c>
      <c r="IN6" s="539">
        <f>IF(IL6&gt;0,BZ10,0)</f>
        <v>0</v>
      </c>
      <c r="IO6" s="536"/>
      <c r="IP6" s="539">
        <f>IF(IO6&gt;0,SUM(BC6:BE9),0)</f>
        <v>0</v>
      </c>
      <c r="IQ6" s="539">
        <f>IF(IP6&gt;0,CE10,0)</f>
        <v>0</v>
      </c>
      <c r="IR6" s="539">
        <f>IF(IP6&gt;0,CD10,0)</f>
        <v>0</v>
      </c>
      <c r="IS6" s="506"/>
      <c r="IT6" s="506"/>
      <c r="IU6" s="506"/>
      <c r="IV6" s="506"/>
      <c r="IW6" s="536"/>
      <c r="IX6" s="539">
        <f>IF(IW6&gt;0,SUM(BN6:BP9),0)</f>
        <v>0</v>
      </c>
      <c r="IY6" s="539">
        <f>IF(IX6&gt;0,CI10,0)</f>
        <v>0</v>
      </c>
      <c r="IZ6" s="539">
        <f>IF(IY6&gt;0,CJ10,0)</f>
        <v>0</v>
      </c>
      <c r="JA6" s="539">
        <f>IF(IX6&gt;0,CH10,0)</f>
        <v>0</v>
      </c>
      <c r="JB6" s="497"/>
      <c r="JC6" s="497"/>
      <c r="JD6" s="497"/>
      <c r="JE6" s="497"/>
      <c r="JF6" s="497"/>
      <c r="JG6" s="536"/>
      <c r="JH6" s="539">
        <f>IF(JG6&gt;0,SUM(BS6:BU9),0)</f>
        <v>0</v>
      </c>
      <c r="JI6" s="539">
        <f>IF(JH6&gt;0,CN10,0)</f>
        <v>0</v>
      </c>
      <c r="JJ6" s="539">
        <f>IF(JH6&gt;0,CM10,0)</f>
        <v>0</v>
      </c>
      <c r="JK6" s="536"/>
      <c r="JL6" s="539">
        <f>IF(JK6&gt;0,SUM(BW6:BY9),0)</f>
        <v>0</v>
      </c>
      <c r="JM6" s="539">
        <f>IF(JL6&gt;0,CR10,0)</f>
        <v>0</v>
      </c>
      <c r="JN6" s="539">
        <f>IF(JL6&gt;0,CQ10,0)</f>
        <v>0</v>
      </c>
      <c r="JO6" s="536"/>
      <c r="JP6" s="539">
        <f>IF(JO6&gt;0,SUM(BS6:BU9),0)</f>
        <v>0</v>
      </c>
      <c r="JQ6" s="539">
        <f>IF(JP6&gt;0,CN10,0)</f>
        <v>0</v>
      </c>
      <c r="JR6" s="539">
        <f>IF(JQ6&gt;0,CO10,0)</f>
        <v>0</v>
      </c>
      <c r="JS6" s="539">
        <f>IF(JP6&gt;0,CM10,0)</f>
        <v>0</v>
      </c>
      <c r="JT6" s="536"/>
      <c r="JU6" s="539">
        <f>IF(JT6&gt;0,SUM(BY6:CA9),0)</f>
        <v>0</v>
      </c>
      <c r="JV6" s="539">
        <f>IF(JU6&gt;0,CT10,0)</f>
        <v>0</v>
      </c>
      <c r="JW6" s="539">
        <f>IF(JU6&gt;0,CS10,0)</f>
        <v>0</v>
      </c>
      <c r="JX6" s="539">
        <f>IF(JU6&gt;0,SUM(CC10:CE10),0)</f>
        <v>0</v>
      </c>
      <c r="JY6" s="539">
        <f>IF(JU6&gt;0,CF10+CG10,0)</f>
        <v>0</v>
      </c>
      <c r="JZ6" s="545">
        <f>IF(JU6&gt;0,SUM(CH10:CQ10),0)</f>
        <v>0</v>
      </c>
      <c r="KC6" s="769">
        <f>IZ6+IR6+IN6+HX6+HP6+HL6+GR6+GB6+FT6+FP6+FL6+FD6+EZ6+EP6+EI6+EB6+DU6+DN6+DG6+CZ6+CS6+CL6+CE6+BX6+BQ6+BC6+AV6+AO6</f>
        <v>276.17500000000001</v>
      </c>
      <c r="KD6" s="769">
        <f>IY6+IQ6+IM6+HW6+HO6+HK6+GQ6+GA6+FS6+FO6+FK6+FC6+EY6+EO6+EH6+EA6+DT6+DM6+DF6+CY6+CR6+CK6+CD6+BW6+BP6+BB6+AU6+AN6</f>
        <v>828.52499999999986</v>
      </c>
    </row>
    <row r="7" spans="1:292" ht="20.100000000000001" customHeight="1" x14ac:dyDescent="0.2">
      <c r="A7" s="616"/>
      <c r="B7" s="576"/>
      <c r="C7" s="242" t="s">
        <v>85</v>
      </c>
      <c r="D7" s="46">
        <f>SUM(K7:N7)</f>
        <v>6.5</v>
      </c>
      <c r="E7" s="595"/>
      <c r="F7" s="599"/>
      <c r="G7" s="602"/>
      <c r="H7" s="604" t="s">
        <v>28</v>
      </c>
      <c r="I7" s="60"/>
      <c r="J7" s="65">
        <f>J8+J9</f>
        <v>1986.6</v>
      </c>
      <c r="K7" s="32"/>
      <c r="L7" s="120">
        <v>3</v>
      </c>
      <c r="M7" s="120">
        <v>3.5</v>
      </c>
      <c r="N7" s="33"/>
      <c r="O7" s="145">
        <f>J7/18*K7</f>
        <v>0</v>
      </c>
      <c r="P7" s="43">
        <f>J7/18*L7</f>
        <v>331.09999999999997</v>
      </c>
      <c r="Q7" s="43">
        <f>J7/18*M7</f>
        <v>386.2833333333333</v>
      </c>
      <c r="R7" s="141">
        <f>J7/18*N7</f>
        <v>0</v>
      </c>
      <c r="S7" s="32"/>
      <c r="T7" s="7"/>
      <c r="U7" s="12"/>
      <c r="V7" s="32"/>
      <c r="W7" s="12"/>
      <c r="X7" s="11"/>
      <c r="Y7" s="7"/>
      <c r="Z7" s="7"/>
      <c r="AA7" s="7"/>
      <c r="AB7" s="7"/>
      <c r="AC7" s="7"/>
      <c r="AD7" s="7"/>
      <c r="AE7" s="7"/>
      <c r="AF7" s="7"/>
      <c r="AG7" s="12"/>
      <c r="AH7" s="32"/>
      <c r="AI7" s="43">
        <f>SUM(O6:R9,AH6:AH9)*AI6</f>
        <v>276.17500000000001</v>
      </c>
      <c r="AJ7" s="91">
        <f>SUM(O6:R9,AH6:AH9)*AJ6</f>
        <v>828.52499999999998</v>
      </c>
      <c r="AK7" s="45">
        <f>SUM(O6:R9,S8:AG8,AH6:AH9,AI7:AJ7)</f>
        <v>3866.4500000000003</v>
      </c>
      <c r="AL7" s="537"/>
      <c r="AM7" s="540"/>
      <c r="AN7" s="540"/>
      <c r="AO7" s="540"/>
      <c r="AP7" s="540"/>
      <c r="AQ7" s="540"/>
      <c r="AR7" s="543"/>
      <c r="AS7" s="537"/>
      <c r="AT7" s="540"/>
      <c r="AU7" s="540"/>
      <c r="AV7" s="540"/>
      <c r="AW7" s="540"/>
      <c r="AX7" s="540"/>
      <c r="AY7" s="543"/>
      <c r="AZ7" s="537"/>
      <c r="BA7" s="540"/>
      <c r="BB7" s="540"/>
      <c r="BC7" s="540"/>
      <c r="BD7" s="540"/>
      <c r="BE7" s="540"/>
      <c r="BF7" s="543"/>
      <c r="BG7" s="518"/>
      <c r="BH7" s="518"/>
      <c r="BI7" s="518"/>
      <c r="BJ7" s="518"/>
      <c r="BK7" s="518"/>
      <c r="BL7" s="518"/>
      <c r="BM7" s="518"/>
      <c r="BN7" s="537"/>
      <c r="BO7" s="540"/>
      <c r="BP7" s="540"/>
      <c r="BQ7" s="540"/>
      <c r="BR7" s="540"/>
      <c r="BS7" s="540"/>
      <c r="BT7" s="543"/>
      <c r="BU7" s="555"/>
      <c r="BV7" s="540"/>
      <c r="BW7" s="540"/>
      <c r="BX7" s="540"/>
      <c r="BY7" s="540"/>
      <c r="BZ7" s="540"/>
      <c r="CA7" s="546"/>
      <c r="CB7" s="537"/>
      <c r="CC7" s="540"/>
      <c r="CD7" s="540"/>
      <c r="CE7" s="540"/>
      <c r="CF7" s="540"/>
      <c r="CG7" s="540"/>
      <c r="CH7" s="543"/>
      <c r="CI7" s="537"/>
      <c r="CJ7" s="540"/>
      <c r="CK7" s="540"/>
      <c r="CL7" s="540"/>
      <c r="CM7" s="540"/>
      <c r="CN7" s="540"/>
      <c r="CO7" s="543"/>
      <c r="CP7" s="537"/>
      <c r="CQ7" s="540"/>
      <c r="CR7" s="540"/>
      <c r="CS7" s="540"/>
      <c r="CT7" s="540"/>
      <c r="CU7" s="540"/>
      <c r="CV7" s="543"/>
      <c r="CW7" s="537"/>
      <c r="CX7" s="540"/>
      <c r="CY7" s="540"/>
      <c r="CZ7" s="540"/>
      <c r="DA7" s="540"/>
      <c r="DB7" s="540"/>
      <c r="DC7" s="543"/>
      <c r="DD7" s="537">
        <f>IF(AND(DB7=3,DB8=4),SUM(DC10:DC12),0)</f>
        <v>0</v>
      </c>
      <c r="DE7" s="540"/>
      <c r="DF7" s="540"/>
      <c r="DG7" s="540"/>
      <c r="DH7" s="540"/>
      <c r="DI7" s="540"/>
      <c r="DJ7" s="543"/>
      <c r="DK7" s="537">
        <f>IF(AND(DI7=3,DI8=4),SUM(DJ10:DJ12),0)</f>
        <v>0</v>
      </c>
      <c r="DL7" s="540"/>
      <c r="DM7" s="540"/>
      <c r="DN7" s="540"/>
      <c r="DO7" s="540"/>
      <c r="DP7" s="540"/>
      <c r="DQ7" s="543"/>
      <c r="DR7" s="537">
        <f>IF(AND(DP7=3,DP8=4),SUM(DQ10:DQ12),0)</f>
        <v>0</v>
      </c>
      <c r="DS7" s="540"/>
      <c r="DT7" s="540"/>
      <c r="DU7" s="540"/>
      <c r="DV7" s="540"/>
      <c r="DW7" s="540"/>
      <c r="DX7" s="543"/>
      <c r="DY7" s="537">
        <f>IF(AND(DW7=3,DW8=4),SUM(DX10:DX12),0)</f>
        <v>0</v>
      </c>
      <c r="DZ7" s="540"/>
      <c r="EA7" s="540"/>
      <c r="EB7" s="540"/>
      <c r="EC7" s="540"/>
      <c r="ED7" s="540"/>
      <c r="EE7" s="543"/>
      <c r="EF7" s="537"/>
      <c r="EG7" s="540"/>
      <c r="EH7" s="540"/>
      <c r="EI7" s="540"/>
      <c r="EJ7" s="540"/>
      <c r="EK7" s="540"/>
      <c r="EL7" s="543"/>
      <c r="EM7" s="537"/>
      <c r="EN7" s="540"/>
      <c r="EO7" s="540"/>
      <c r="EP7" s="540"/>
      <c r="EQ7" s="540"/>
      <c r="ER7" s="540"/>
      <c r="ES7" s="543"/>
      <c r="ET7" s="225">
        <f>EF6+DY6+DR6+DK6+DD6+CW6+CP6+CI6+CB6+BU6+BN6+AZ6+AS6+AL6</f>
        <v>7.5</v>
      </c>
      <c r="EU7" s="157">
        <f>D10</f>
        <v>7.5</v>
      </c>
      <c r="EV7" s="480">
        <f>ET7-EU7</f>
        <v>0</v>
      </c>
      <c r="EW7" s="537"/>
      <c r="EX7" s="540"/>
      <c r="EY7" s="540"/>
      <c r="EZ7" s="540"/>
      <c r="FA7" s="537"/>
      <c r="FB7" s="540"/>
      <c r="FC7" s="540"/>
      <c r="FD7" s="540"/>
      <c r="FE7" s="537"/>
      <c r="FF7" s="540"/>
      <c r="FG7" s="540"/>
      <c r="FH7" s="540"/>
      <c r="FI7" s="537"/>
      <c r="FJ7" s="540"/>
      <c r="FK7" s="540"/>
      <c r="FL7" s="540"/>
      <c r="FM7" s="537"/>
      <c r="FN7" s="540"/>
      <c r="FO7" s="540"/>
      <c r="FP7" s="540"/>
      <c r="FQ7" s="537"/>
      <c r="FR7" s="540"/>
      <c r="FS7" s="540"/>
      <c r="FT7" s="540"/>
      <c r="FU7" s="537"/>
      <c r="FV7" s="540"/>
      <c r="FW7" s="540"/>
      <c r="FX7" s="540"/>
      <c r="FY7" s="537"/>
      <c r="FZ7" s="540"/>
      <c r="GA7" s="540"/>
      <c r="GB7" s="540"/>
      <c r="GC7" s="537"/>
      <c r="GD7" s="540"/>
      <c r="GE7" s="540"/>
      <c r="GF7" s="540"/>
      <c r="GG7" s="537"/>
      <c r="GH7" s="540"/>
      <c r="GI7" s="540"/>
      <c r="GJ7" s="540"/>
      <c r="GK7" s="537"/>
      <c r="GL7" s="540"/>
      <c r="GM7" s="540"/>
      <c r="GN7" s="540"/>
      <c r="GO7" s="537"/>
      <c r="GP7" s="540"/>
      <c r="GQ7" s="540"/>
      <c r="GR7" s="540"/>
      <c r="GS7" s="537"/>
      <c r="GT7" s="540"/>
      <c r="GU7" s="540"/>
      <c r="GV7" s="540"/>
      <c r="GW7" s="537"/>
      <c r="GX7" s="540"/>
      <c r="GY7" s="540"/>
      <c r="GZ7" s="540"/>
      <c r="HA7" s="537"/>
      <c r="HB7" s="540"/>
      <c r="HC7" s="540"/>
      <c r="HD7" s="540"/>
      <c r="HE7" s="537"/>
      <c r="HF7" s="540"/>
      <c r="HG7" s="540"/>
      <c r="HH7" s="540"/>
      <c r="HI7" s="537"/>
      <c r="HJ7" s="540"/>
      <c r="HK7" s="540"/>
      <c r="HL7" s="540"/>
      <c r="HM7" s="537"/>
      <c r="HN7" s="540"/>
      <c r="HO7" s="540"/>
      <c r="HP7" s="540"/>
      <c r="HQ7" s="537"/>
      <c r="HR7" s="540"/>
      <c r="HS7" s="540"/>
      <c r="HT7" s="540"/>
      <c r="HU7" s="537"/>
      <c r="HV7" s="540"/>
      <c r="HW7" s="540"/>
      <c r="HX7" s="540"/>
      <c r="HY7" s="537"/>
      <c r="HZ7" s="540"/>
      <c r="IA7" s="540"/>
      <c r="IB7" s="540"/>
      <c r="IC7" s="537"/>
      <c r="ID7" s="540"/>
      <c r="IE7" s="540"/>
      <c r="IF7" s="540"/>
      <c r="IG7" s="537"/>
      <c r="IH7" s="540"/>
      <c r="II7" s="540"/>
      <c r="IJ7" s="540"/>
      <c r="IK7" s="537"/>
      <c r="IL7" s="540"/>
      <c r="IM7" s="540"/>
      <c r="IN7" s="540"/>
      <c r="IO7" s="537"/>
      <c r="IP7" s="540"/>
      <c r="IQ7" s="540"/>
      <c r="IR7" s="540"/>
      <c r="IS7" s="507"/>
      <c r="IT7" s="507"/>
      <c r="IU7" s="507"/>
      <c r="IV7" s="507"/>
      <c r="IW7" s="537"/>
      <c r="IX7" s="540"/>
      <c r="IY7" s="540"/>
      <c r="IZ7" s="540"/>
      <c r="JA7" s="540"/>
      <c r="JB7" s="498"/>
      <c r="JC7" s="498"/>
      <c r="JD7" s="498"/>
      <c r="JE7" s="498"/>
      <c r="JF7" s="498"/>
      <c r="JG7" s="537"/>
      <c r="JH7" s="540"/>
      <c r="JI7" s="540"/>
      <c r="JJ7" s="540"/>
      <c r="JK7" s="537"/>
      <c r="JL7" s="540"/>
      <c r="JM7" s="540"/>
      <c r="JN7" s="540"/>
      <c r="JO7" s="537"/>
      <c r="JP7" s="540"/>
      <c r="JQ7" s="540"/>
      <c r="JR7" s="540"/>
      <c r="JS7" s="540"/>
      <c r="JT7" s="537"/>
      <c r="JU7" s="540"/>
      <c r="JV7" s="540"/>
      <c r="JW7" s="540"/>
      <c r="JX7" s="540"/>
      <c r="JY7" s="540"/>
      <c r="JZ7" s="546"/>
      <c r="KC7" s="769"/>
      <c r="KD7" s="769"/>
    </row>
    <row r="8" spans="1:292" ht="20.100000000000001" customHeight="1" x14ac:dyDescent="0.2">
      <c r="A8" s="616"/>
      <c r="B8" s="576"/>
      <c r="C8" s="631" t="s">
        <v>49</v>
      </c>
      <c r="D8" s="633">
        <f>SUM(K8:N9)</f>
        <v>1</v>
      </c>
      <c r="E8" s="595"/>
      <c r="F8" s="599"/>
      <c r="G8" s="602"/>
      <c r="H8" s="604"/>
      <c r="I8" s="61">
        <f>IF(H6="вища",12,IF(H6="І кат.",11,IF(H6="ІІ кат.",10,IF(H6="спец.",9))))</f>
        <v>12</v>
      </c>
      <c r="J8" s="48">
        <f>IF(I8=12,'тарифна сітка'!$C$15,IF(I8=11,'тарифна сітка'!$C$14,IF(I8=10,'тарифна сітка'!$C$13,IF(I8=9,'тарифна сітка'!$C$12,IF(I8=8,'тарифна сітка'!$C$11)))))</f>
        <v>1806</v>
      </c>
      <c r="K8" s="32"/>
      <c r="L8" s="120"/>
      <c r="M8" s="120"/>
      <c r="N8" s="33"/>
      <c r="O8" s="145">
        <f>J7/18*K8</f>
        <v>0</v>
      </c>
      <c r="P8" s="43">
        <f>J7/18*L8</f>
        <v>0</v>
      </c>
      <c r="Q8" s="43">
        <f>J7/18*M8</f>
        <v>0</v>
      </c>
      <c r="R8" s="141">
        <f>J7/18*N8</f>
        <v>0</v>
      </c>
      <c r="S8" s="32"/>
      <c r="T8" s="7"/>
      <c r="U8" s="12"/>
      <c r="V8" s="32"/>
      <c r="W8" s="12"/>
      <c r="X8" s="11"/>
      <c r="Y8" s="7"/>
      <c r="Z8" s="7"/>
      <c r="AA8" s="7"/>
      <c r="AB8" s="7"/>
      <c r="AC8" s="7"/>
      <c r="AD8" s="7"/>
      <c r="AE8" s="7"/>
      <c r="AF8" s="7"/>
      <c r="AG8" s="12"/>
      <c r="AH8" s="32"/>
      <c r="AI8" s="7"/>
      <c r="AJ8" s="7"/>
      <c r="AK8" s="12"/>
      <c r="AL8" s="537"/>
      <c r="AM8" s="540"/>
      <c r="AN8" s="540"/>
      <c r="AO8" s="540"/>
      <c r="AP8" s="540"/>
      <c r="AQ8" s="540"/>
      <c r="AR8" s="543"/>
      <c r="AS8" s="537"/>
      <c r="AT8" s="540"/>
      <c r="AU8" s="540"/>
      <c r="AV8" s="540"/>
      <c r="AW8" s="540"/>
      <c r="AX8" s="540"/>
      <c r="AY8" s="543"/>
      <c r="AZ8" s="537"/>
      <c r="BA8" s="540"/>
      <c r="BB8" s="540"/>
      <c r="BC8" s="540"/>
      <c r="BD8" s="540"/>
      <c r="BE8" s="540"/>
      <c r="BF8" s="543"/>
      <c r="BG8" s="518"/>
      <c r="BH8" s="518"/>
      <c r="BI8" s="518"/>
      <c r="BJ8" s="518"/>
      <c r="BK8" s="518"/>
      <c r="BL8" s="518"/>
      <c r="BM8" s="518"/>
      <c r="BN8" s="537"/>
      <c r="BO8" s="540"/>
      <c r="BP8" s="540"/>
      <c r="BQ8" s="540"/>
      <c r="BR8" s="540"/>
      <c r="BS8" s="540"/>
      <c r="BT8" s="543"/>
      <c r="BU8" s="555"/>
      <c r="BV8" s="540"/>
      <c r="BW8" s="540"/>
      <c r="BX8" s="540"/>
      <c r="BY8" s="540"/>
      <c r="BZ8" s="540"/>
      <c r="CA8" s="546"/>
      <c r="CB8" s="537"/>
      <c r="CC8" s="540"/>
      <c r="CD8" s="540"/>
      <c r="CE8" s="540"/>
      <c r="CF8" s="540"/>
      <c r="CG8" s="540"/>
      <c r="CH8" s="543"/>
      <c r="CI8" s="537"/>
      <c r="CJ8" s="540"/>
      <c r="CK8" s="540"/>
      <c r="CL8" s="540"/>
      <c r="CM8" s="540"/>
      <c r="CN8" s="540"/>
      <c r="CO8" s="543"/>
      <c r="CP8" s="537"/>
      <c r="CQ8" s="540"/>
      <c r="CR8" s="540"/>
      <c r="CS8" s="540"/>
      <c r="CT8" s="540"/>
      <c r="CU8" s="540"/>
      <c r="CV8" s="543"/>
      <c r="CW8" s="537"/>
      <c r="CX8" s="540"/>
      <c r="CY8" s="540"/>
      <c r="CZ8" s="540"/>
      <c r="DA8" s="540"/>
      <c r="DB8" s="540"/>
      <c r="DC8" s="543"/>
      <c r="DD8" s="537">
        <f>IF(AND(DB8=3,DB9=4),SUM(DC11:DC13),0)</f>
        <v>0</v>
      </c>
      <c r="DE8" s="540"/>
      <c r="DF8" s="540"/>
      <c r="DG8" s="540"/>
      <c r="DH8" s="540"/>
      <c r="DI8" s="540"/>
      <c r="DJ8" s="543"/>
      <c r="DK8" s="537">
        <f>IF(AND(DI8=3,DI9=4),SUM(DJ11:DJ13),0)</f>
        <v>0</v>
      </c>
      <c r="DL8" s="540"/>
      <c r="DM8" s="540"/>
      <c r="DN8" s="540"/>
      <c r="DO8" s="540"/>
      <c r="DP8" s="540"/>
      <c r="DQ8" s="543"/>
      <c r="DR8" s="537">
        <f>IF(AND(DP8=3,DP9=4),SUM(DQ11:DQ13),0)</f>
        <v>0</v>
      </c>
      <c r="DS8" s="540"/>
      <c r="DT8" s="540"/>
      <c r="DU8" s="540"/>
      <c r="DV8" s="540"/>
      <c r="DW8" s="540"/>
      <c r="DX8" s="543"/>
      <c r="DY8" s="537">
        <f>IF(AND(DW8=3,DW9=4),SUM(DX11:DX13),0)</f>
        <v>0</v>
      </c>
      <c r="DZ8" s="540"/>
      <c r="EA8" s="540"/>
      <c r="EB8" s="540"/>
      <c r="EC8" s="540"/>
      <c r="ED8" s="540"/>
      <c r="EE8" s="543"/>
      <c r="EF8" s="537"/>
      <c r="EG8" s="540"/>
      <c r="EH8" s="540"/>
      <c r="EI8" s="540"/>
      <c r="EJ8" s="540"/>
      <c r="EK8" s="540"/>
      <c r="EL8" s="543"/>
      <c r="EM8" s="537"/>
      <c r="EN8" s="540"/>
      <c r="EO8" s="540"/>
      <c r="EP8" s="540"/>
      <c r="EQ8" s="540"/>
      <c r="ER8" s="540"/>
      <c r="ES8" s="543"/>
      <c r="ET8" s="225">
        <f>SUM(EG6:EL10,DZ6:EE10,DS6:DX10,DL6:DQ10,DE6:DJ10,CX6:DC10,CQ6:CV10,CJ6:CO10,CC6:CH10,BV6:CA10,BO6:BT10,BA6:BF10,AT6:AY10,AM6:AR10,EX6:EZ10,FB6:FD10,FJ6:FL10,FN6:FP10,FR6:FT10)</f>
        <v>3866.45</v>
      </c>
      <c r="EU8" s="225">
        <f>AK7</f>
        <v>3866.4500000000003</v>
      </c>
      <c r="EV8" s="177">
        <f>EU8-ET8</f>
        <v>0</v>
      </c>
      <c r="EW8" s="537"/>
      <c r="EX8" s="540"/>
      <c r="EY8" s="540"/>
      <c r="EZ8" s="540"/>
      <c r="FA8" s="537"/>
      <c r="FB8" s="540"/>
      <c r="FC8" s="540"/>
      <c r="FD8" s="540"/>
      <c r="FE8" s="537"/>
      <c r="FF8" s="540"/>
      <c r="FG8" s="540"/>
      <c r="FH8" s="540"/>
      <c r="FI8" s="537"/>
      <c r="FJ8" s="540"/>
      <c r="FK8" s="540"/>
      <c r="FL8" s="540"/>
      <c r="FM8" s="537"/>
      <c r="FN8" s="540"/>
      <c r="FO8" s="540"/>
      <c r="FP8" s="540"/>
      <c r="FQ8" s="537"/>
      <c r="FR8" s="540"/>
      <c r="FS8" s="540"/>
      <c r="FT8" s="540"/>
      <c r="FU8" s="537"/>
      <c r="FV8" s="540"/>
      <c r="FW8" s="540"/>
      <c r="FX8" s="540"/>
      <c r="FY8" s="537"/>
      <c r="FZ8" s="540"/>
      <c r="GA8" s="540"/>
      <c r="GB8" s="540"/>
      <c r="GC8" s="537"/>
      <c r="GD8" s="540"/>
      <c r="GE8" s="540"/>
      <c r="GF8" s="540"/>
      <c r="GG8" s="537"/>
      <c r="GH8" s="540"/>
      <c r="GI8" s="540"/>
      <c r="GJ8" s="540"/>
      <c r="GK8" s="537"/>
      <c r="GL8" s="540"/>
      <c r="GM8" s="540"/>
      <c r="GN8" s="540"/>
      <c r="GO8" s="537"/>
      <c r="GP8" s="540"/>
      <c r="GQ8" s="540"/>
      <c r="GR8" s="540"/>
      <c r="GS8" s="537"/>
      <c r="GT8" s="540"/>
      <c r="GU8" s="540"/>
      <c r="GV8" s="540"/>
      <c r="GW8" s="537"/>
      <c r="GX8" s="540"/>
      <c r="GY8" s="540"/>
      <c r="GZ8" s="540"/>
      <c r="HA8" s="537"/>
      <c r="HB8" s="540"/>
      <c r="HC8" s="540"/>
      <c r="HD8" s="540"/>
      <c r="HE8" s="537"/>
      <c r="HF8" s="540"/>
      <c r="HG8" s="540"/>
      <c r="HH8" s="540"/>
      <c r="HI8" s="537"/>
      <c r="HJ8" s="540"/>
      <c r="HK8" s="540"/>
      <c r="HL8" s="540"/>
      <c r="HM8" s="537"/>
      <c r="HN8" s="540"/>
      <c r="HO8" s="540"/>
      <c r="HP8" s="540"/>
      <c r="HQ8" s="537"/>
      <c r="HR8" s="540"/>
      <c r="HS8" s="540"/>
      <c r="HT8" s="540"/>
      <c r="HU8" s="537"/>
      <c r="HV8" s="540"/>
      <c r="HW8" s="540"/>
      <c r="HX8" s="540"/>
      <c r="HY8" s="537"/>
      <c r="HZ8" s="540"/>
      <c r="IA8" s="540"/>
      <c r="IB8" s="540"/>
      <c r="IC8" s="537"/>
      <c r="ID8" s="540"/>
      <c r="IE8" s="540"/>
      <c r="IF8" s="540"/>
      <c r="IG8" s="537"/>
      <c r="IH8" s="540"/>
      <c r="II8" s="540"/>
      <c r="IJ8" s="540"/>
      <c r="IK8" s="537"/>
      <c r="IL8" s="540"/>
      <c r="IM8" s="540"/>
      <c r="IN8" s="540"/>
      <c r="IO8" s="537"/>
      <c r="IP8" s="540"/>
      <c r="IQ8" s="540"/>
      <c r="IR8" s="540"/>
      <c r="IS8" s="507"/>
      <c r="IT8" s="507"/>
      <c r="IU8" s="507"/>
      <c r="IV8" s="507"/>
      <c r="IW8" s="537"/>
      <c r="IX8" s="540"/>
      <c r="IY8" s="540"/>
      <c r="IZ8" s="540"/>
      <c r="JA8" s="540"/>
      <c r="JB8" s="498"/>
      <c r="JC8" s="498"/>
      <c r="JD8" s="498"/>
      <c r="JE8" s="498"/>
      <c r="JF8" s="498"/>
      <c r="JG8" s="537"/>
      <c r="JH8" s="540"/>
      <c r="JI8" s="540"/>
      <c r="JJ8" s="540"/>
      <c r="JK8" s="537"/>
      <c r="JL8" s="540"/>
      <c r="JM8" s="540"/>
      <c r="JN8" s="540"/>
      <c r="JO8" s="537"/>
      <c r="JP8" s="540"/>
      <c r="JQ8" s="540"/>
      <c r="JR8" s="540"/>
      <c r="JS8" s="540"/>
      <c r="JT8" s="537"/>
      <c r="JU8" s="540"/>
      <c r="JV8" s="540"/>
      <c r="JW8" s="540"/>
      <c r="JX8" s="540"/>
      <c r="JY8" s="540"/>
      <c r="JZ8" s="546"/>
      <c r="KC8" s="769"/>
      <c r="KD8" s="769"/>
      <c r="KE8" s="770">
        <f>AJ7</f>
        <v>828.52499999999998</v>
      </c>
      <c r="KF8" s="770">
        <f>AI7</f>
        <v>276.17500000000001</v>
      </c>
    </row>
    <row r="9" spans="1:292" ht="20.100000000000001" customHeight="1" thickBot="1" x14ac:dyDescent="0.25">
      <c r="A9" s="617"/>
      <c r="B9" s="620"/>
      <c r="C9" s="632"/>
      <c r="D9" s="634"/>
      <c r="E9" s="596"/>
      <c r="F9" s="600"/>
      <c r="G9" s="603"/>
      <c r="H9" s="605"/>
      <c r="I9" s="219">
        <v>0.1</v>
      </c>
      <c r="J9" s="71">
        <f>J8*I9</f>
        <v>180.60000000000002</v>
      </c>
      <c r="K9" s="243">
        <v>1</v>
      </c>
      <c r="L9" s="68"/>
      <c r="M9" s="68"/>
      <c r="N9" s="69"/>
      <c r="O9" s="83">
        <f>J7/18*K9</f>
        <v>110.36666666666666</v>
      </c>
      <c r="P9" s="92">
        <f>J7/18*L9</f>
        <v>0</v>
      </c>
      <c r="Q9" s="92">
        <f>J7/18*M9</f>
        <v>0</v>
      </c>
      <c r="R9" s="63">
        <f>J7/18*N9</f>
        <v>0</v>
      </c>
      <c r="S9" s="34"/>
      <c r="T9" s="27"/>
      <c r="U9" s="28"/>
      <c r="V9" s="34"/>
      <c r="W9" s="28"/>
      <c r="X9" s="30"/>
      <c r="Y9" s="27"/>
      <c r="Z9" s="27"/>
      <c r="AA9" s="27"/>
      <c r="AB9" s="27"/>
      <c r="AC9" s="27"/>
      <c r="AD9" s="27"/>
      <c r="AE9" s="27"/>
      <c r="AF9" s="27"/>
      <c r="AG9" s="28"/>
      <c r="AH9" s="34"/>
      <c r="AI9" s="27"/>
      <c r="AJ9" s="27"/>
      <c r="AK9" s="28"/>
      <c r="AL9" s="537"/>
      <c r="AM9" s="540"/>
      <c r="AN9" s="540"/>
      <c r="AO9" s="540"/>
      <c r="AP9" s="540"/>
      <c r="AQ9" s="540"/>
      <c r="AR9" s="543"/>
      <c r="AS9" s="537"/>
      <c r="AT9" s="540"/>
      <c r="AU9" s="540"/>
      <c r="AV9" s="540"/>
      <c r="AW9" s="540"/>
      <c r="AX9" s="540"/>
      <c r="AY9" s="543"/>
      <c r="AZ9" s="537"/>
      <c r="BA9" s="540"/>
      <c r="BB9" s="540"/>
      <c r="BC9" s="540"/>
      <c r="BD9" s="540"/>
      <c r="BE9" s="540"/>
      <c r="BF9" s="543"/>
      <c r="BG9" s="518"/>
      <c r="BH9" s="518"/>
      <c r="BI9" s="518"/>
      <c r="BJ9" s="518"/>
      <c r="BK9" s="518"/>
      <c r="BL9" s="518"/>
      <c r="BM9" s="518"/>
      <c r="BN9" s="537"/>
      <c r="BO9" s="540"/>
      <c r="BP9" s="540"/>
      <c r="BQ9" s="540"/>
      <c r="BR9" s="540"/>
      <c r="BS9" s="540"/>
      <c r="BT9" s="543"/>
      <c r="BU9" s="555"/>
      <c r="BV9" s="540"/>
      <c r="BW9" s="540"/>
      <c r="BX9" s="540"/>
      <c r="BY9" s="540"/>
      <c r="BZ9" s="540"/>
      <c r="CA9" s="546"/>
      <c r="CB9" s="537"/>
      <c r="CC9" s="540"/>
      <c r="CD9" s="540"/>
      <c r="CE9" s="540"/>
      <c r="CF9" s="540"/>
      <c r="CG9" s="540"/>
      <c r="CH9" s="543"/>
      <c r="CI9" s="537"/>
      <c r="CJ9" s="540"/>
      <c r="CK9" s="540"/>
      <c r="CL9" s="540"/>
      <c r="CM9" s="540"/>
      <c r="CN9" s="540"/>
      <c r="CO9" s="543"/>
      <c r="CP9" s="537"/>
      <c r="CQ9" s="540"/>
      <c r="CR9" s="540"/>
      <c r="CS9" s="540"/>
      <c r="CT9" s="540"/>
      <c r="CU9" s="540"/>
      <c r="CV9" s="543"/>
      <c r="CW9" s="537"/>
      <c r="CX9" s="540"/>
      <c r="CY9" s="540"/>
      <c r="CZ9" s="540"/>
      <c r="DA9" s="540"/>
      <c r="DB9" s="540"/>
      <c r="DC9" s="543"/>
      <c r="DD9" s="537">
        <f>IF(AND(DB9=3,DB10=4),SUM(DC12:DC14),0)</f>
        <v>0</v>
      </c>
      <c r="DE9" s="540"/>
      <c r="DF9" s="540"/>
      <c r="DG9" s="540"/>
      <c r="DH9" s="540"/>
      <c r="DI9" s="540"/>
      <c r="DJ9" s="543"/>
      <c r="DK9" s="537">
        <f>IF(AND(DI9=3,DI10=4),SUM(DJ12:DJ14),0)</f>
        <v>0</v>
      </c>
      <c r="DL9" s="540"/>
      <c r="DM9" s="540"/>
      <c r="DN9" s="540"/>
      <c r="DO9" s="540"/>
      <c r="DP9" s="540"/>
      <c r="DQ9" s="543"/>
      <c r="DR9" s="537">
        <f>IF(AND(DP9=3,DP10=4),SUM(DQ12:DQ14),0)</f>
        <v>0</v>
      </c>
      <c r="DS9" s="540"/>
      <c r="DT9" s="540"/>
      <c r="DU9" s="540"/>
      <c r="DV9" s="540"/>
      <c r="DW9" s="540"/>
      <c r="DX9" s="543"/>
      <c r="DY9" s="537">
        <f>IF(AND(DW9=3,DW10=4),SUM(DX12:DX14),0)</f>
        <v>0</v>
      </c>
      <c r="DZ9" s="540"/>
      <c r="EA9" s="540"/>
      <c r="EB9" s="540"/>
      <c r="EC9" s="540"/>
      <c r="ED9" s="540"/>
      <c r="EE9" s="543"/>
      <c r="EF9" s="537"/>
      <c r="EG9" s="540"/>
      <c r="EH9" s="540"/>
      <c r="EI9" s="540"/>
      <c r="EJ9" s="540"/>
      <c r="EK9" s="540"/>
      <c r="EL9" s="543"/>
      <c r="EM9" s="537"/>
      <c r="EN9" s="540"/>
      <c r="EO9" s="540"/>
      <c r="EP9" s="540"/>
      <c r="EQ9" s="540"/>
      <c r="ER9" s="540"/>
      <c r="ES9" s="543"/>
      <c r="EW9" s="537"/>
      <c r="EX9" s="540"/>
      <c r="EY9" s="540"/>
      <c r="EZ9" s="540"/>
      <c r="FA9" s="537"/>
      <c r="FB9" s="540"/>
      <c r="FC9" s="540"/>
      <c r="FD9" s="540"/>
      <c r="FE9" s="537"/>
      <c r="FF9" s="540"/>
      <c r="FG9" s="540"/>
      <c r="FH9" s="540"/>
      <c r="FI9" s="537"/>
      <c r="FJ9" s="540"/>
      <c r="FK9" s="540"/>
      <c r="FL9" s="540"/>
      <c r="FM9" s="537"/>
      <c r="FN9" s="540"/>
      <c r="FO9" s="540"/>
      <c r="FP9" s="540"/>
      <c r="FQ9" s="537"/>
      <c r="FR9" s="540"/>
      <c r="FS9" s="540"/>
      <c r="FT9" s="540"/>
      <c r="FU9" s="537"/>
      <c r="FV9" s="540"/>
      <c r="FW9" s="540"/>
      <c r="FX9" s="540"/>
      <c r="FY9" s="537"/>
      <c r="FZ9" s="540"/>
      <c r="GA9" s="540"/>
      <c r="GB9" s="540"/>
      <c r="GC9" s="537"/>
      <c r="GD9" s="540"/>
      <c r="GE9" s="540"/>
      <c r="GF9" s="540"/>
      <c r="GG9" s="537"/>
      <c r="GH9" s="540"/>
      <c r="GI9" s="540"/>
      <c r="GJ9" s="540"/>
      <c r="GK9" s="537"/>
      <c r="GL9" s="540"/>
      <c r="GM9" s="540"/>
      <c r="GN9" s="540"/>
      <c r="GO9" s="537"/>
      <c r="GP9" s="540"/>
      <c r="GQ9" s="540"/>
      <c r="GR9" s="540"/>
      <c r="GS9" s="537"/>
      <c r="GT9" s="540"/>
      <c r="GU9" s="540"/>
      <c r="GV9" s="540"/>
      <c r="GW9" s="537"/>
      <c r="GX9" s="540"/>
      <c r="GY9" s="540"/>
      <c r="GZ9" s="540"/>
      <c r="HA9" s="537"/>
      <c r="HB9" s="540"/>
      <c r="HC9" s="540"/>
      <c r="HD9" s="540"/>
      <c r="HE9" s="537"/>
      <c r="HF9" s="540"/>
      <c r="HG9" s="540"/>
      <c r="HH9" s="540"/>
      <c r="HI9" s="537"/>
      <c r="HJ9" s="540"/>
      <c r="HK9" s="540"/>
      <c r="HL9" s="540"/>
      <c r="HM9" s="537"/>
      <c r="HN9" s="540"/>
      <c r="HO9" s="540"/>
      <c r="HP9" s="540"/>
      <c r="HQ9" s="537"/>
      <c r="HR9" s="540"/>
      <c r="HS9" s="540"/>
      <c r="HT9" s="540"/>
      <c r="HU9" s="537"/>
      <c r="HV9" s="540"/>
      <c r="HW9" s="540"/>
      <c r="HX9" s="540"/>
      <c r="HY9" s="537"/>
      <c r="HZ9" s="540"/>
      <c r="IA9" s="540"/>
      <c r="IB9" s="540"/>
      <c r="IC9" s="537"/>
      <c r="ID9" s="540"/>
      <c r="IE9" s="540"/>
      <c r="IF9" s="540"/>
      <c r="IG9" s="537"/>
      <c r="IH9" s="540"/>
      <c r="II9" s="540"/>
      <c r="IJ9" s="540"/>
      <c r="IK9" s="537"/>
      <c r="IL9" s="540"/>
      <c r="IM9" s="540"/>
      <c r="IN9" s="540"/>
      <c r="IO9" s="537"/>
      <c r="IP9" s="540"/>
      <c r="IQ9" s="540"/>
      <c r="IR9" s="540"/>
      <c r="IS9" s="507"/>
      <c r="IT9" s="507"/>
      <c r="IU9" s="507"/>
      <c r="IV9" s="507"/>
      <c r="IW9" s="537"/>
      <c r="IX9" s="540"/>
      <c r="IY9" s="540"/>
      <c r="IZ9" s="540"/>
      <c r="JA9" s="540"/>
      <c r="JB9" s="498"/>
      <c r="JC9" s="498"/>
      <c r="JD9" s="498"/>
      <c r="JE9" s="498"/>
      <c r="JF9" s="498"/>
      <c r="JG9" s="537"/>
      <c r="JH9" s="540"/>
      <c r="JI9" s="540"/>
      <c r="JJ9" s="540"/>
      <c r="JK9" s="537"/>
      <c r="JL9" s="540"/>
      <c r="JM9" s="540"/>
      <c r="JN9" s="540"/>
      <c r="JO9" s="537"/>
      <c r="JP9" s="540"/>
      <c r="JQ9" s="540"/>
      <c r="JR9" s="540"/>
      <c r="JS9" s="540"/>
      <c r="JT9" s="537"/>
      <c r="JU9" s="540"/>
      <c r="JV9" s="540"/>
      <c r="JW9" s="540"/>
      <c r="JX9" s="540"/>
      <c r="JY9" s="540"/>
      <c r="JZ9" s="546"/>
      <c r="KC9" s="769"/>
      <c r="KD9" s="769"/>
      <c r="KE9" s="770">
        <f>KE8-KD6</f>
        <v>0</v>
      </c>
      <c r="KF9" s="770">
        <f>KF8-KC6</f>
        <v>0</v>
      </c>
    </row>
    <row r="10" spans="1:292" ht="20.100000000000001" customHeight="1" thickBot="1" x14ac:dyDescent="0.25">
      <c r="A10" s="621" t="s">
        <v>60</v>
      </c>
      <c r="B10" s="622"/>
      <c r="C10" s="220">
        <f>SUM(O10:Q10)</f>
        <v>827.75</v>
      </c>
      <c r="D10" s="198">
        <f>SUM(D7:D9)</f>
        <v>7.5</v>
      </c>
      <c r="E10" s="199">
        <f>D10/18</f>
        <v>0.41666666666666669</v>
      </c>
      <c r="F10" s="206">
        <f>D6</f>
        <v>1</v>
      </c>
      <c r="G10" s="201"/>
      <c r="H10" s="188" t="s">
        <v>61</v>
      </c>
      <c r="I10" s="188" t="s">
        <v>61</v>
      </c>
      <c r="J10" s="221" t="s">
        <v>61</v>
      </c>
      <c r="K10" s="113">
        <f>SUM(K6:K9)</f>
        <v>1</v>
      </c>
      <c r="L10" s="114">
        <f t="shared" ref="L10:AH10" si="0">SUM(L6:L9)</f>
        <v>3</v>
      </c>
      <c r="M10" s="114">
        <f t="shared" si="0"/>
        <v>3.5</v>
      </c>
      <c r="N10" s="115">
        <f t="shared" si="0"/>
        <v>0</v>
      </c>
      <c r="O10" s="196">
        <f t="shared" si="0"/>
        <v>110.36666666666666</v>
      </c>
      <c r="P10" s="117">
        <f t="shared" si="0"/>
        <v>331.09999999999997</v>
      </c>
      <c r="Q10" s="117">
        <f t="shared" si="0"/>
        <v>386.2833333333333</v>
      </c>
      <c r="R10" s="204">
        <f t="shared" si="0"/>
        <v>0</v>
      </c>
      <c r="S10" s="116">
        <f t="shared" si="0"/>
        <v>0</v>
      </c>
      <c r="T10" s="117">
        <f t="shared" si="0"/>
        <v>0</v>
      </c>
      <c r="U10" s="118">
        <f t="shared" si="0"/>
        <v>0</v>
      </c>
      <c r="V10" s="116">
        <f t="shared" si="0"/>
        <v>0</v>
      </c>
      <c r="W10" s="118">
        <f t="shared" si="0"/>
        <v>0</v>
      </c>
      <c r="X10" s="203">
        <f t="shared" si="0"/>
        <v>0</v>
      </c>
      <c r="Y10" s="117">
        <f t="shared" si="0"/>
        <v>0</v>
      </c>
      <c r="Z10" s="117">
        <f t="shared" si="0"/>
        <v>0</v>
      </c>
      <c r="AA10" s="117">
        <f t="shared" si="0"/>
        <v>0</v>
      </c>
      <c r="AB10" s="117">
        <f t="shared" si="0"/>
        <v>0</v>
      </c>
      <c r="AC10" s="117">
        <f t="shared" si="0"/>
        <v>0</v>
      </c>
      <c r="AD10" s="117">
        <f t="shared" si="0"/>
        <v>0</v>
      </c>
      <c r="AE10" s="117">
        <f t="shared" si="0"/>
        <v>0</v>
      </c>
      <c r="AF10" s="117">
        <f t="shared" si="0"/>
        <v>0</v>
      </c>
      <c r="AG10" s="118">
        <f t="shared" si="0"/>
        <v>0</v>
      </c>
      <c r="AH10" s="116">
        <f t="shared" si="0"/>
        <v>1934</v>
      </c>
      <c r="AI10" s="117">
        <f>SUM(AI7:AI9)</f>
        <v>276.17500000000001</v>
      </c>
      <c r="AJ10" s="117">
        <f>SUM(AJ7:AJ9)</f>
        <v>828.52499999999998</v>
      </c>
      <c r="AK10" s="118">
        <f>SUM(O10:AJ10)</f>
        <v>3866.4500000000003</v>
      </c>
      <c r="AL10" s="538"/>
      <c r="AM10" s="541"/>
      <c r="AN10" s="541"/>
      <c r="AO10" s="541"/>
      <c r="AP10" s="541"/>
      <c r="AQ10" s="541"/>
      <c r="AR10" s="544"/>
      <c r="AS10" s="538"/>
      <c r="AT10" s="541"/>
      <c r="AU10" s="541"/>
      <c r="AV10" s="541"/>
      <c r="AW10" s="541"/>
      <c r="AX10" s="541"/>
      <c r="AY10" s="544"/>
      <c r="AZ10" s="538"/>
      <c r="BA10" s="541"/>
      <c r="BB10" s="541"/>
      <c r="BC10" s="541"/>
      <c r="BD10" s="541"/>
      <c r="BE10" s="541"/>
      <c r="BF10" s="544"/>
      <c r="BG10" s="465"/>
      <c r="BH10" s="465"/>
      <c r="BI10" s="465"/>
      <c r="BJ10" s="465"/>
      <c r="BK10" s="465"/>
      <c r="BL10" s="465"/>
      <c r="BM10" s="465"/>
      <c r="BN10" s="538"/>
      <c r="BO10" s="541"/>
      <c r="BP10" s="541"/>
      <c r="BQ10" s="541"/>
      <c r="BR10" s="541"/>
      <c r="BS10" s="541"/>
      <c r="BT10" s="544"/>
      <c r="BU10" s="556"/>
      <c r="BV10" s="541"/>
      <c r="BW10" s="541"/>
      <c r="BX10" s="541"/>
      <c r="BY10" s="541"/>
      <c r="BZ10" s="541"/>
      <c r="CA10" s="547"/>
      <c r="CB10" s="538"/>
      <c r="CC10" s="541"/>
      <c r="CD10" s="541"/>
      <c r="CE10" s="541"/>
      <c r="CF10" s="541"/>
      <c r="CG10" s="541"/>
      <c r="CH10" s="544"/>
      <c r="CI10" s="538"/>
      <c r="CJ10" s="541"/>
      <c r="CK10" s="541"/>
      <c r="CL10" s="541"/>
      <c r="CM10" s="541"/>
      <c r="CN10" s="541"/>
      <c r="CO10" s="544"/>
      <c r="CP10" s="538"/>
      <c r="CQ10" s="541"/>
      <c r="CR10" s="541"/>
      <c r="CS10" s="541"/>
      <c r="CT10" s="541"/>
      <c r="CU10" s="541"/>
      <c r="CV10" s="544"/>
      <c r="CW10" s="538"/>
      <c r="CX10" s="541"/>
      <c r="CY10" s="541"/>
      <c r="CZ10" s="541"/>
      <c r="DA10" s="541"/>
      <c r="DB10" s="541"/>
      <c r="DC10" s="544"/>
      <c r="DD10" s="538">
        <f>IF(AND(DB10=3,DB11=4),SUM(DC13:DC15),0)</f>
        <v>0</v>
      </c>
      <c r="DE10" s="541"/>
      <c r="DF10" s="541"/>
      <c r="DG10" s="541"/>
      <c r="DH10" s="541"/>
      <c r="DI10" s="541"/>
      <c r="DJ10" s="544"/>
      <c r="DK10" s="538">
        <f>IF(AND(DI10=3,DI11=4),SUM(DJ13:DJ15),0)</f>
        <v>0</v>
      </c>
      <c r="DL10" s="541"/>
      <c r="DM10" s="541"/>
      <c r="DN10" s="541"/>
      <c r="DO10" s="541"/>
      <c r="DP10" s="541"/>
      <c r="DQ10" s="544"/>
      <c r="DR10" s="538">
        <f>IF(AND(DP10=3,DP11=4),SUM(DQ13:DQ15),0)</f>
        <v>0</v>
      </c>
      <c r="DS10" s="541"/>
      <c r="DT10" s="541"/>
      <c r="DU10" s="541"/>
      <c r="DV10" s="541"/>
      <c r="DW10" s="541"/>
      <c r="DX10" s="544"/>
      <c r="DY10" s="538">
        <f>IF(AND(DW10=3,DW11=4),SUM(DX13:DX15),0)</f>
        <v>0</v>
      </c>
      <c r="DZ10" s="541"/>
      <c r="EA10" s="541"/>
      <c r="EB10" s="541"/>
      <c r="EC10" s="541"/>
      <c r="ED10" s="541"/>
      <c r="EE10" s="544"/>
      <c r="EF10" s="538"/>
      <c r="EG10" s="541"/>
      <c r="EH10" s="541"/>
      <c r="EI10" s="541"/>
      <c r="EJ10" s="541"/>
      <c r="EK10" s="541"/>
      <c r="EL10" s="544"/>
      <c r="EM10" s="538"/>
      <c r="EN10" s="541"/>
      <c r="EO10" s="541"/>
      <c r="EP10" s="541"/>
      <c r="EQ10" s="541"/>
      <c r="ER10" s="541"/>
      <c r="ES10" s="544"/>
      <c r="EW10" s="538"/>
      <c r="EX10" s="541"/>
      <c r="EY10" s="541"/>
      <c r="EZ10" s="541"/>
      <c r="FA10" s="538"/>
      <c r="FB10" s="541"/>
      <c r="FC10" s="541"/>
      <c r="FD10" s="541"/>
      <c r="FE10" s="538"/>
      <c r="FF10" s="541"/>
      <c r="FG10" s="541"/>
      <c r="FH10" s="541"/>
      <c r="FI10" s="538"/>
      <c r="FJ10" s="541"/>
      <c r="FK10" s="541"/>
      <c r="FL10" s="541"/>
      <c r="FM10" s="538"/>
      <c r="FN10" s="541"/>
      <c r="FO10" s="541"/>
      <c r="FP10" s="541"/>
      <c r="FQ10" s="538"/>
      <c r="FR10" s="541"/>
      <c r="FS10" s="541"/>
      <c r="FT10" s="541"/>
      <c r="FU10" s="538"/>
      <c r="FV10" s="541"/>
      <c r="FW10" s="541"/>
      <c r="FX10" s="541"/>
      <c r="FY10" s="538"/>
      <c r="FZ10" s="541"/>
      <c r="GA10" s="541"/>
      <c r="GB10" s="541"/>
      <c r="GC10" s="538"/>
      <c r="GD10" s="541"/>
      <c r="GE10" s="541"/>
      <c r="GF10" s="541"/>
      <c r="GG10" s="538"/>
      <c r="GH10" s="541"/>
      <c r="GI10" s="541"/>
      <c r="GJ10" s="541"/>
      <c r="GK10" s="538"/>
      <c r="GL10" s="541"/>
      <c r="GM10" s="541"/>
      <c r="GN10" s="541"/>
      <c r="GO10" s="538"/>
      <c r="GP10" s="541"/>
      <c r="GQ10" s="541"/>
      <c r="GR10" s="541"/>
      <c r="GS10" s="538"/>
      <c r="GT10" s="541"/>
      <c r="GU10" s="541"/>
      <c r="GV10" s="541"/>
      <c r="GW10" s="538"/>
      <c r="GX10" s="541"/>
      <c r="GY10" s="541"/>
      <c r="GZ10" s="541"/>
      <c r="HA10" s="538"/>
      <c r="HB10" s="541"/>
      <c r="HC10" s="541"/>
      <c r="HD10" s="541"/>
      <c r="HE10" s="538"/>
      <c r="HF10" s="541"/>
      <c r="HG10" s="541"/>
      <c r="HH10" s="541"/>
      <c r="HI10" s="538"/>
      <c r="HJ10" s="541"/>
      <c r="HK10" s="541"/>
      <c r="HL10" s="541"/>
      <c r="HM10" s="538"/>
      <c r="HN10" s="541"/>
      <c r="HO10" s="541"/>
      <c r="HP10" s="541"/>
      <c r="HQ10" s="538"/>
      <c r="HR10" s="541"/>
      <c r="HS10" s="541"/>
      <c r="HT10" s="541"/>
      <c r="HU10" s="538"/>
      <c r="HV10" s="541"/>
      <c r="HW10" s="541"/>
      <c r="HX10" s="541"/>
      <c r="HY10" s="538"/>
      <c r="HZ10" s="541"/>
      <c r="IA10" s="541"/>
      <c r="IB10" s="541"/>
      <c r="IC10" s="538"/>
      <c r="ID10" s="541"/>
      <c r="IE10" s="541"/>
      <c r="IF10" s="541"/>
      <c r="IG10" s="538"/>
      <c r="IH10" s="541"/>
      <c r="II10" s="541"/>
      <c r="IJ10" s="541"/>
      <c r="IK10" s="538"/>
      <c r="IL10" s="541"/>
      <c r="IM10" s="541"/>
      <c r="IN10" s="541"/>
      <c r="IO10" s="538"/>
      <c r="IP10" s="541"/>
      <c r="IQ10" s="541"/>
      <c r="IR10" s="541"/>
      <c r="IS10" s="508"/>
      <c r="IT10" s="508"/>
      <c r="IU10" s="508"/>
      <c r="IV10" s="508"/>
      <c r="IW10" s="538"/>
      <c r="IX10" s="541"/>
      <c r="IY10" s="541"/>
      <c r="IZ10" s="541"/>
      <c r="JA10" s="541"/>
      <c r="JB10" s="500"/>
      <c r="JC10" s="500"/>
      <c r="JD10" s="500"/>
      <c r="JE10" s="500"/>
      <c r="JF10" s="500"/>
      <c r="JG10" s="538"/>
      <c r="JH10" s="541"/>
      <c r="JI10" s="541"/>
      <c r="JJ10" s="541"/>
      <c r="JK10" s="538"/>
      <c r="JL10" s="541"/>
      <c r="JM10" s="541"/>
      <c r="JN10" s="541"/>
      <c r="JO10" s="538"/>
      <c r="JP10" s="541"/>
      <c r="JQ10" s="541"/>
      <c r="JR10" s="541"/>
      <c r="JS10" s="541"/>
      <c r="JT10" s="538"/>
      <c r="JU10" s="541"/>
      <c r="JV10" s="541"/>
      <c r="JW10" s="541"/>
      <c r="JX10" s="541"/>
      <c r="JY10" s="541"/>
      <c r="JZ10" s="547"/>
      <c r="KC10" s="769"/>
      <c r="KD10" s="769"/>
    </row>
    <row r="11" spans="1:292" ht="24.75" customHeight="1" x14ac:dyDescent="0.3">
      <c r="A11" s="615">
        <v>2</v>
      </c>
      <c r="B11" s="619" t="s">
        <v>87</v>
      </c>
      <c r="C11" s="165" t="s">
        <v>91</v>
      </c>
      <c r="D11" s="72">
        <v>0.75</v>
      </c>
      <c r="E11" s="649" t="s">
        <v>90</v>
      </c>
      <c r="F11" s="580"/>
      <c r="G11" s="583">
        <v>14</v>
      </c>
      <c r="H11" s="651" t="s">
        <v>62</v>
      </c>
      <c r="I11" s="73"/>
      <c r="J11" s="47">
        <f>J6*95%</f>
        <v>1837.3</v>
      </c>
      <c r="K11" s="254"/>
      <c r="L11" s="255"/>
      <c r="M11" s="255"/>
      <c r="N11" s="256"/>
      <c r="O11" s="84">
        <f>J12/18*K11</f>
        <v>0</v>
      </c>
      <c r="P11" s="85">
        <f>J12/18*L11</f>
        <v>0</v>
      </c>
      <c r="Q11" s="85">
        <f>J12/18*M11</f>
        <v>0</v>
      </c>
      <c r="R11" s="86">
        <f>J12/18*N11</f>
        <v>0</v>
      </c>
      <c r="S11" s="75"/>
      <c r="T11" s="94"/>
      <c r="U11" s="76"/>
      <c r="V11" s="75"/>
      <c r="W11" s="76"/>
      <c r="X11" s="138"/>
      <c r="Y11" s="94"/>
      <c r="Z11" s="94"/>
      <c r="AA11" s="94"/>
      <c r="AB11" s="94"/>
      <c r="AC11" s="94"/>
      <c r="AD11" s="94"/>
      <c r="AE11" s="94"/>
      <c r="AF11" s="94"/>
      <c r="AG11" s="80"/>
      <c r="AH11" s="244">
        <f>J11*D11</f>
        <v>1377.9749999999999</v>
      </c>
      <c r="AI11" s="90">
        <v>0.1</v>
      </c>
      <c r="AJ11" s="90">
        <f>IF(G11&gt;19,30%,IF(G11&gt;9,20%,IF(G11&gt;2,10%,0)))</f>
        <v>0.2</v>
      </c>
      <c r="AK11" s="76"/>
      <c r="AL11" s="536">
        <f>IF(I13=8,SUM(K11:M14),0)</f>
        <v>0</v>
      </c>
      <c r="AM11" s="539">
        <f>IF(AL11&gt;0,SUM(O11:Q14),0)</f>
        <v>0</v>
      </c>
      <c r="AN11" s="539">
        <f>IF(AM11&gt;0,AJ12,0)</f>
        <v>0</v>
      </c>
      <c r="AO11" s="539">
        <f>IF(AM11&gt;0,AI12,0)</f>
        <v>0</v>
      </c>
      <c r="AP11" s="539">
        <f>IF(AM11&gt;0,SUM(S15:U15),0)</f>
        <v>0</v>
      </c>
      <c r="AQ11" s="539">
        <f>IF(AM11&gt;0,V15+W15,0)</f>
        <v>0</v>
      </c>
      <c r="AR11" s="542">
        <f>IF(AM11&gt;0,SUM(X15:AG15),0)</f>
        <v>0</v>
      </c>
      <c r="AS11" s="536"/>
      <c r="AT11" s="539">
        <f>IF(AS11&gt;0,SUM(V11:X14),0)</f>
        <v>0</v>
      </c>
      <c r="AU11" s="539">
        <f>IF(AT11&gt;0,AQ12,0)</f>
        <v>0</v>
      </c>
      <c r="AV11" s="539">
        <f>IF(AT11&gt;0,AP12,0)</f>
        <v>0</v>
      </c>
      <c r="AW11" s="539">
        <f>IF(AT11&gt;0,SUM(Z15:AB15),0)</f>
        <v>0</v>
      </c>
      <c r="AX11" s="539">
        <f>IF(AT11&gt;0,AC15+AD15,0)</f>
        <v>0</v>
      </c>
      <c r="AY11" s="542">
        <f>IF(AT11&gt;0,SUM(AE15:AN15),0)</f>
        <v>0</v>
      </c>
      <c r="AZ11" s="536"/>
      <c r="BA11" s="539">
        <f>IF(AZ11&gt;0,SUM(O11:Q14),0)</f>
        <v>0</v>
      </c>
      <c r="BB11" s="539">
        <f>IF(BA11&gt;0,AJ12,0)</f>
        <v>0</v>
      </c>
      <c r="BC11" s="539">
        <f>IF(BA11&gt;0,AI12,0)</f>
        <v>0</v>
      </c>
      <c r="BD11" s="539">
        <f>IF(BA11&gt;0,SUM(S15:U15),0)</f>
        <v>0</v>
      </c>
      <c r="BE11" s="539">
        <f>IF(BA11&gt;0,V15+W15,0)</f>
        <v>0</v>
      </c>
      <c r="BF11" s="542">
        <f>IF(BA11&gt;0,SUM(X15:AG15),0)</f>
        <v>0</v>
      </c>
      <c r="BG11" s="464"/>
      <c r="BH11" s="464"/>
      <c r="BI11" s="464"/>
      <c r="BJ11" s="464"/>
      <c r="BK11" s="464"/>
      <c r="BL11" s="464"/>
      <c r="BM11" s="464"/>
      <c r="BN11" s="536"/>
      <c r="BO11" s="539">
        <f>IF(BN11&gt;0,SUM(AJ11:AL14),0)</f>
        <v>0</v>
      </c>
      <c r="BP11" s="539">
        <f>IF(BO11&gt;0,BE12,0)</f>
        <v>0</v>
      </c>
      <c r="BQ11" s="539">
        <f>IF(BO11&gt;0,BD12,0)</f>
        <v>0</v>
      </c>
      <c r="BR11" s="539">
        <f>IF(BO11&gt;0,SUM(AN15:AP15),0)</f>
        <v>0</v>
      </c>
      <c r="BS11" s="539">
        <f>IF(BO11&gt;0,AQ15+AR15,0)</f>
        <v>0</v>
      </c>
      <c r="BT11" s="542">
        <f>IF(BO11&gt;0,SUM(AS15:BB15),0)</f>
        <v>0</v>
      </c>
      <c r="BU11" s="539">
        <f>D14</f>
        <v>2</v>
      </c>
      <c r="BV11" s="539">
        <f>IF(BU11&gt;0,SUM(O14:Q14),0)</f>
        <v>172.33333333333334</v>
      </c>
      <c r="BW11" s="539">
        <f>BV11*AJ11</f>
        <v>34.466666666666669</v>
      </c>
      <c r="BX11" s="539">
        <f>BV11*AI11</f>
        <v>17.233333333333334</v>
      </c>
      <c r="BY11" s="539">
        <f>IF(BV11&gt;0,SUM(S15:U15),0)</f>
        <v>0</v>
      </c>
      <c r="BZ11" s="539">
        <f>IF(BV11&gt;0,V15+W15,0)</f>
        <v>0</v>
      </c>
      <c r="CA11" s="542">
        <f>IF(BV11&gt;0,SUM(X15:AG15),0)</f>
        <v>0</v>
      </c>
      <c r="CB11" s="536"/>
      <c r="CC11" s="539">
        <f>IF(CB11&gt;0,SUM(O11:Q14),0)</f>
        <v>0</v>
      </c>
      <c r="CD11" s="539">
        <f>IF(CC11&gt;0,AJ15,0)</f>
        <v>0</v>
      </c>
      <c r="CE11" s="539">
        <f>IF(CC11&gt;0,AI15,0)</f>
        <v>0</v>
      </c>
      <c r="CF11" s="539">
        <f>IF(CC11&gt;0,SUM(S15:U15),0)</f>
        <v>0</v>
      </c>
      <c r="CG11" s="539">
        <f>IF(CC11&gt;0,V15+W15,0)</f>
        <v>0</v>
      </c>
      <c r="CH11" s="542">
        <f>IF(CC11&gt;0,SUM(X15:AG15),0)</f>
        <v>0</v>
      </c>
      <c r="CI11" s="536">
        <f>L13</f>
        <v>0</v>
      </c>
      <c r="CJ11" s="539">
        <f>IF(CI11&gt;0,SUM(O11:Q13),0)</f>
        <v>0</v>
      </c>
      <c r="CK11" s="539">
        <f>CJ11*AJ11</f>
        <v>0</v>
      </c>
      <c r="CL11" s="539">
        <f>CJ11*AI11</f>
        <v>0</v>
      </c>
      <c r="CM11" s="539">
        <f>IF(CJ11&gt;0,SUM(S15:U15),0)</f>
        <v>0</v>
      </c>
      <c r="CN11" s="539">
        <f>IF(CJ11&gt;0,V15+W15,0)</f>
        <v>0</v>
      </c>
      <c r="CO11" s="542">
        <f>IF(CJ11&gt;0,SUM(X15:AG15),0)</f>
        <v>0</v>
      </c>
      <c r="CP11" s="536"/>
      <c r="CQ11" s="539">
        <f>IF(CP11&gt;0,SUM(O14:Q14),0)</f>
        <v>0</v>
      </c>
      <c r="CR11" s="539">
        <f>IF(CQ11&gt;0,CQ11*AJ11,0)</f>
        <v>0</v>
      </c>
      <c r="CS11" s="539">
        <f>IF(CQ11&gt;0,CQ11*AI11,0)</f>
        <v>0</v>
      </c>
      <c r="CT11" s="539">
        <f>IF(CQ11&gt;0,SUM(S15:U15),0)</f>
        <v>0</v>
      </c>
      <c r="CU11" s="539">
        <f>IF(CQ11&gt;0,V15+W15,0)</f>
        <v>0</v>
      </c>
      <c r="CV11" s="542">
        <f>IF(CQ11&gt;0,SUM(X15:AG15),0)</f>
        <v>0</v>
      </c>
      <c r="CW11" s="536"/>
      <c r="CX11" s="539">
        <f>IF(CW11&gt;0,SUM(O11:Q14),0)</f>
        <v>0</v>
      </c>
      <c r="CY11" s="539">
        <f>IF(CX11&gt;0,AJ15,0)</f>
        <v>0</v>
      </c>
      <c r="CZ11" s="539">
        <f>IF(CX11&gt;0,AI15,0)</f>
        <v>0</v>
      </c>
      <c r="DA11" s="539">
        <f>IF(CX11&gt;0,SUM(S15:U15),0)</f>
        <v>0</v>
      </c>
      <c r="DB11" s="539">
        <f>IF(CX11&gt;0,V15+W15,0)</f>
        <v>0</v>
      </c>
      <c r="DC11" s="542">
        <f>IF(CX11&gt;0,SUM(X15:AG15),0)</f>
        <v>0</v>
      </c>
      <c r="DD11" s="536"/>
      <c r="DE11" s="539">
        <f>IF(DD11&gt;0,SUM(O11:Q14),0)</f>
        <v>0</v>
      </c>
      <c r="DF11" s="539">
        <f>IF(DE11&gt;0,AJ15,0)</f>
        <v>0</v>
      </c>
      <c r="DG11" s="539">
        <f>IF(DE11&gt;0,AI15,0)</f>
        <v>0</v>
      </c>
      <c r="DH11" s="539">
        <f>IF(DE11&gt;0,SUM(S15:U15),0)</f>
        <v>0</v>
      </c>
      <c r="DI11" s="539">
        <f>IF(DE11&gt;0,V15+W15,0)</f>
        <v>0</v>
      </c>
      <c r="DJ11" s="542">
        <f>IF(DE11&gt;0,SUM(X15:AG15),0)</f>
        <v>0</v>
      </c>
      <c r="DK11" s="536"/>
      <c r="DL11" s="539">
        <f>IF(DK11&gt;0,SUM(O11:Q14),0)</f>
        <v>0</v>
      </c>
      <c r="DM11" s="539">
        <f>IF(DL11&gt;0,AJ15,0)</f>
        <v>0</v>
      </c>
      <c r="DN11" s="539">
        <f>IF(DL11&gt;0,AI15,0)</f>
        <v>0</v>
      </c>
      <c r="DO11" s="539">
        <f>IF(DL11&gt;0,SUM(S15:U15),0)</f>
        <v>0</v>
      </c>
      <c r="DP11" s="539">
        <f>IF(DL11&gt;0,V15+W15,0)</f>
        <v>0</v>
      </c>
      <c r="DQ11" s="542">
        <f>IF(DL11&gt;0,SUM(X15:AG15),0)</f>
        <v>0</v>
      </c>
      <c r="DR11" s="536"/>
      <c r="DS11" s="539">
        <f>IF(DR11&gt;0,SUM(O11:Q14),0)</f>
        <v>0</v>
      </c>
      <c r="DT11" s="539">
        <f>IF(DS11&gt;0,AJ15,0)</f>
        <v>0</v>
      </c>
      <c r="DU11" s="539">
        <f>IF(DS11&gt;0,AI15,0)</f>
        <v>0</v>
      </c>
      <c r="DV11" s="539">
        <f>IF(DS11&gt;0,SUM(S15:U15),0)</f>
        <v>0</v>
      </c>
      <c r="DW11" s="539">
        <f>IF(DS11&gt;0,V15+W15,0)</f>
        <v>0</v>
      </c>
      <c r="DX11" s="542">
        <f>IF(DS11&gt;0,SUM(X15:AG15),0)</f>
        <v>0</v>
      </c>
      <c r="DY11" s="536"/>
      <c r="DZ11" s="539">
        <f>IF(DY11&gt;0,SUM(O11:Q14),0)</f>
        <v>0</v>
      </c>
      <c r="EA11" s="539">
        <f>IF(DZ11&gt;0,AJ15,0)</f>
        <v>0</v>
      </c>
      <c r="EB11" s="539">
        <f>IF(DZ11&gt;0,AI15,0)</f>
        <v>0</v>
      </c>
      <c r="EC11" s="539">
        <f>IF(DZ11&gt;0,SUM(S15:U15),0)</f>
        <v>0</v>
      </c>
      <c r="ED11" s="539">
        <f>IF(DZ11&gt;0,V15+W15,0)</f>
        <v>0</v>
      </c>
      <c r="EE11" s="542">
        <f>IF(DZ11&gt;0,SUM(X15:AG15),0)</f>
        <v>0</v>
      </c>
      <c r="EF11" s="536">
        <f>IF(AJ12="старший вчитель",SUM(AM11:AO14),0)</f>
        <v>0</v>
      </c>
      <c r="EG11" s="539">
        <f>IF(EF11&gt;0,SUM(O11:Q14),0)</f>
        <v>0</v>
      </c>
      <c r="EH11" s="539">
        <f>IF(EG11&gt;0,AJ15,0)</f>
        <v>0</v>
      </c>
      <c r="EI11" s="539">
        <f>IF(EG11&gt;0,AI15,0)</f>
        <v>0</v>
      </c>
      <c r="EJ11" s="539">
        <f>IF(EG11&gt;0,SUM(S15:U15),0)</f>
        <v>0</v>
      </c>
      <c r="EK11" s="539">
        <f>IF(EG11&gt;0,V15+W15,0)</f>
        <v>0</v>
      </c>
      <c r="EL11" s="542">
        <f>IF(EG11&gt;0,SUM(X15:AG15),0)</f>
        <v>0</v>
      </c>
      <c r="EM11" s="536">
        <f>IF(AQ12="старший вчитель",SUM(AT11:AV14),0)</f>
        <v>0</v>
      </c>
      <c r="EN11" s="539">
        <f>IF(EM11&gt;0,SUM(V11:X14),0)</f>
        <v>0</v>
      </c>
      <c r="EO11" s="539">
        <f>IF(EN11&gt;0,AQ15,0)</f>
        <v>0</v>
      </c>
      <c r="EP11" s="539">
        <f>IF(EN11&gt;0,AP15,0)</f>
        <v>0</v>
      </c>
      <c r="EQ11" s="539">
        <f>IF(EN11&gt;0,SUM(Z15:AB15),0)</f>
        <v>0</v>
      </c>
      <c r="ER11" s="539">
        <f>IF(EN11&gt;0,AC15+AD15,0)</f>
        <v>0</v>
      </c>
      <c r="ES11" s="542">
        <f>IF(EN11&gt;0,SUM(AE15:AN15),0)</f>
        <v>0</v>
      </c>
      <c r="EW11" s="536">
        <f>IF(AF12="старший вчитель",SUM(AI11:AK14),0)</f>
        <v>0</v>
      </c>
      <c r="EX11" s="539">
        <f>IF(EW11&gt;0,SUM(K11:M14),0)</f>
        <v>0</v>
      </c>
      <c r="EY11" s="539">
        <f>IF(EX11&gt;0,AF15,0)</f>
        <v>0</v>
      </c>
      <c r="EZ11" s="539">
        <f>IF(EX11&gt;0,AE15,0)</f>
        <v>0</v>
      </c>
      <c r="FA11" s="536">
        <f>IF(AM12="старший вчитель",SUM(AP11:AR14),0)</f>
        <v>0</v>
      </c>
      <c r="FB11" s="539">
        <f>IF(FA11&gt;0,SUM(R11:T14),0)</f>
        <v>0</v>
      </c>
      <c r="FC11" s="539">
        <f>IF(FB11&gt;0,AM15,0)</f>
        <v>0</v>
      </c>
      <c r="FD11" s="539">
        <f>IF(FB11&gt;0,AL15,0)</f>
        <v>0</v>
      </c>
      <c r="FE11" s="536"/>
      <c r="FF11" s="539">
        <f>IF(FE11&gt;0,SUM(AD11),0)</f>
        <v>0</v>
      </c>
      <c r="FG11" s="539">
        <f>FF11*AF11</f>
        <v>0</v>
      </c>
      <c r="FH11" s="539">
        <f>FF11*AE11</f>
        <v>0</v>
      </c>
      <c r="FI11" s="536">
        <f>D11</f>
        <v>0.75</v>
      </c>
      <c r="FJ11" s="539">
        <f>IF(FI11&gt;0,SUM(AH11),0)</f>
        <v>1377.9749999999999</v>
      </c>
      <c r="FK11" s="539">
        <f>FJ11*AJ11</f>
        <v>275.59499999999997</v>
      </c>
      <c r="FL11" s="539">
        <f>FJ11*AI11</f>
        <v>137.79749999999999</v>
      </c>
      <c r="FM11" s="536"/>
      <c r="FN11" s="539">
        <f>IF(FM11&gt;0,SUM(AH11),0)</f>
        <v>0</v>
      </c>
      <c r="FO11" s="539">
        <f>FN11*AJ11</f>
        <v>0</v>
      </c>
      <c r="FP11" s="539">
        <f>FN11*AI11</f>
        <v>0</v>
      </c>
      <c r="FQ11" s="536">
        <f>D12+N15/18</f>
        <v>0.63888888888888884</v>
      </c>
      <c r="FR11" s="539">
        <f>IF(FQ11&gt;0,SUM(AH12+R15),0)</f>
        <v>892.52777777777783</v>
      </c>
      <c r="FS11" s="539">
        <f>FR11*AJ11</f>
        <v>178.50555555555559</v>
      </c>
      <c r="FT11" s="539">
        <f>FR11*AI11</f>
        <v>89.252777777777794</v>
      </c>
      <c r="FU11" s="536"/>
      <c r="FV11" s="539">
        <f>IF(FU11&gt;0,SUM(AH12+R15),0)</f>
        <v>0</v>
      </c>
      <c r="FW11" s="539">
        <f>FV11*AJ11</f>
        <v>0</v>
      </c>
      <c r="FX11" s="539">
        <f>FV11*AI11</f>
        <v>0</v>
      </c>
      <c r="FY11" s="536">
        <f>H12</f>
        <v>0</v>
      </c>
      <c r="FZ11" s="539">
        <f>IF(FY11&gt;0,SUM(AL12+V15),0)</f>
        <v>0</v>
      </c>
      <c r="GA11" s="539">
        <f>FZ11*AN11</f>
        <v>0</v>
      </c>
      <c r="GB11" s="539">
        <f>FZ11*AM11</f>
        <v>0</v>
      </c>
      <c r="GC11" s="536">
        <f>L12</f>
        <v>0</v>
      </c>
      <c r="GD11" s="539">
        <f>IF(GC11&gt;0,SUM(AP12+Z15),0)</f>
        <v>0</v>
      </c>
      <c r="GE11" s="539">
        <f>GD11*AR11</f>
        <v>0</v>
      </c>
      <c r="GF11" s="539">
        <f>GD11*AQ11</f>
        <v>0</v>
      </c>
      <c r="GG11" s="536">
        <f>P12</f>
        <v>0</v>
      </c>
      <c r="GH11" s="539">
        <f>IF(GG11&gt;0,SUM(AT12+AD15),0)</f>
        <v>0</v>
      </c>
      <c r="GI11" s="539">
        <f>GH11*AV11</f>
        <v>0</v>
      </c>
      <c r="GJ11" s="539">
        <f>GH11*AU11</f>
        <v>0</v>
      </c>
      <c r="GK11" s="536">
        <f>H12</f>
        <v>0</v>
      </c>
      <c r="GL11" s="539">
        <f>IF(GK11&gt;0,SUM(AL12+V15),0)</f>
        <v>0</v>
      </c>
      <c r="GM11" s="539">
        <f>GL11*AN11</f>
        <v>0</v>
      </c>
      <c r="GN11" s="539">
        <f>GL11*AM11</f>
        <v>0</v>
      </c>
      <c r="GO11" s="536">
        <f>L12</f>
        <v>0</v>
      </c>
      <c r="GP11" s="539">
        <f>IF(GO11&gt;0,SUM(AP12+Z15),0)</f>
        <v>0</v>
      </c>
      <c r="GQ11" s="539">
        <f>GP11*AR11</f>
        <v>0</v>
      </c>
      <c r="GR11" s="539">
        <f>GP11*AQ11</f>
        <v>0</v>
      </c>
      <c r="GS11" s="536">
        <f>P12</f>
        <v>0</v>
      </c>
      <c r="GT11" s="539">
        <f>IF(GS11&gt;0,SUM(AT12+AD15),0)</f>
        <v>0</v>
      </c>
      <c r="GU11" s="539">
        <f>GT11*AV11</f>
        <v>0</v>
      </c>
      <c r="GV11" s="539">
        <f>GT11*AU11</f>
        <v>0</v>
      </c>
      <c r="GW11" s="536">
        <f>T12</f>
        <v>0</v>
      </c>
      <c r="GX11" s="539">
        <f>IF(GW11&gt;0,SUM(AX12+AH15),0)</f>
        <v>0</v>
      </c>
      <c r="GY11" s="539">
        <f>GX11*AZ11</f>
        <v>0</v>
      </c>
      <c r="GZ11" s="539">
        <f>GX11*AY11</f>
        <v>0</v>
      </c>
      <c r="HA11" s="536"/>
      <c r="HB11" s="539">
        <f>IF(HA11&gt;0,SUM(AH12+R15),0)</f>
        <v>0</v>
      </c>
      <c r="HC11" s="539">
        <f>HB11*AJ11</f>
        <v>0</v>
      </c>
      <c r="HD11" s="539">
        <f>HB11*AI11</f>
        <v>0</v>
      </c>
      <c r="HE11" s="536">
        <f>H12</f>
        <v>0</v>
      </c>
      <c r="HF11" s="539">
        <f>IF(HE11&gt;0,SUM(AL12+V15),0)</f>
        <v>0</v>
      </c>
      <c r="HG11" s="539">
        <f>HF11*AN11</f>
        <v>0</v>
      </c>
      <c r="HH11" s="539">
        <f>HF11*AM11</f>
        <v>0</v>
      </c>
      <c r="HI11" s="536">
        <f>L12</f>
        <v>0</v>
      </c>
      <c r="HJ11" s="539">
        <f>IF(HI11&gt;0,SUM(AP12+Z15),0)</f>
        <v>0</v>
      </c>
      <c r="HK11" s="539">
        <f>HJ11*AR11</f>
        <v>0</v>
      </c>
      <c r="HL11" s="539">
        <f>HJ11*AQ11</f>
        <v>0</v>
      </c>
      <c r="HM11" s="536">
        <f>P12</f>
        <v>0</v>
      </c>
      <c r="HN11" s="539">
        <f>IF(HM11&gt;0,SUM(AT12+AD15),0)</f>
        <v>0</v>
      </c>
      <c r="HO11" s="539">
        <f>HN11*AV11</f>
        <v>0</v>
      </c>
      <c r="HP11" s="539">
        <f>HN11*AU11</f>
        <v>0</v>
      </c>
      <c r="HQ11" s="536">
        <f>L12</f>
        <v>0</v>
      </c>
      <c r="HR11" s="539">
        <f>IF(HQ11&gt;0,SUM(AP12+Z15),0)</f>
        <v>0</v>
      </c>
      <c r="HS11" s="539">
        <f>HR11*AR11</f>
        <v>0</v>
      </c>
      <c r="HT11" s="539">
        <f>HR11*AQ11</f>
        <v>0</v>
      </c>
      <c r="HU11" s="536">
        <f>P12</f>
        <v>0</v>
      </c>
      <c r="HV11" s="539">
        <f>IF(HU11&gt;0,SUM(AT12+AD15),0)</f>
        <v>0</v>
      </c>
      <c r="HW11" s="539">
        <f>HV11*AV11</f>
        <v>0</v>
      </c>
      <c r="HX11" s="539">
        <f>HV11*AU11</f>
        <v>0</v>
      </c>
      <c r="HY11" s="536">
        <f>P12</f>
        <v>0</v>
      </c>
      <c r="HZ11" s="539">
        <f>IF(HY11&gt;0,SUM(AT12+AD15),0)</f>
        <v>0</v>
      </c>
      <c r="IA11" s="539">
        <f>HZ11*AV11</f>
        <v>0</v>
      </c>
      <c r="IB11" s="539">
        <f>HZ11*AU11</f>
        <v>0</v>
      </c>
      <c r="IC11" s="536">
        <f>T12</f>
        <v>0</v>
      </c>
      <c r="ID11" s="539">
        <f>IF(IC11&gt;0,SUM(AX12+AH15),0)</f>
        <v>0</v>
      </c>
      <c r="IE11" s="539">
        <f>ID11*AZ11</f>
        <v>0</v>
      </c>
      <c r="IF11" s="539">
        <f>ID11*AY11</f>
        <v>0</v>
      </c>
      <c r="IG11" s="536">
        <f>X12</f>
        <v>0</v>
      </c>
      <c r="IH11" s="539">
        <f>IF(IG11&gt;0,SUM(BB12+AL15),0)</f>
        <v>0</v>
      </c>
      <c r="II11" s="539">
        <f>IH11*BD11</f>
        <v>0</v>
      </c>
      <c r="IJ11" s="539">
        <f>IH11*BC11</f>
        <v>0</v>
      </c>
      <c r="IK11" s="536">
        <f>P12</f>
        <v>0</v>
      </c>
      <c r="IL11" s="539">
        <f>IF(IK11&gt;0,SUM(AT12+AD15),0)</f>
        <v>0</v>
      </c>
      <c r="IM11" s="539">
        <f>IL11*AV11</f>
        <v>0</v>
      </c>
      <c r="IN11" s="539">
        <f>IL11*AU11</f>
        <v>0</v>
      </c>
      <c r="IO11" s="536">
        <f>T12</f>
        <v>0</v>
      </c>
      <c r="IP11" s="539">
        <f>IF(IO11&gt;0,SUM(AX12+AH15),0)</f>
        <v>0</v>
      </c>
      <c r="IQ11" s="539">
        <f>IP11*AZ11</f>
        <v>0</v>
      </c>
      <c r="IR11" s="539">
        <f>IP11*AY11</f>
        <v>0</v>
      </c>
      <c r="IS11" s="506"/>
      <c r="IT11" s="506"/>
      <c r="IU11" s="506"/>
      <c r="IV11" s="506"/>
      <c r="IW11" s="536">
        <f>X12</f>
        <v>0</v>
      </c>
      <c r="IX11" s="539">
        <f>IF(IW11&gt;0,SUM(BB12+AL15),0)</f>
        <v>0</v>
      </c>
      <c r="IY11" s="539">
        <f>IX11*BD11</f>
        <v>0</v>
      </c>
      <c r="IZ11" s="539">
        <f>IY11*BE11</f>
        <v>0</v>
      </c>
      <c r="JA11" s="539">
        <f>IX11*BC11</f>
        <v>0</v>
      </c>
      <c r="JB11" s="497"/>
      <c r="JC11" s="497"/>
      <c r="JD11" s="497"/>
      <c r="JE11" s="497"/>
      <c r="JF11" s="497"/>
      <c r="JG11" s="536">
        <f>AC12</f>
        <v>0</v>
      </c>
      <c r="JH11" s="539">
        <f>IF(JG11&gt;0,SUM(BN12+AQ15),0)</f>
        <v>0</v>
      </c>
      <c r="JI11" s="539">
        <f>JH11*BP11</f>
        <v>0</v>
      </c>
      <c r="JJ11" s="539">
        <f>JH11*BO11</f>
        <v>0</v>
      </c>
      <c r="JK11" s="536">
        <f>AG12</f>
        <v>0</v>
      </c>
      <c r="JL11" s="539">
        <f>IF(JK11&gt;0,SUM(BR12+AU15),0)</f>
        <v>0</v>
      </c>
      <c r="JM11" s="539">
        <f>JL11*BT11</f>
        <v>0</v>
      </c>
      <c r="JN11" s="539">
        <f>JL11*BS11</f>
        <v>0</v>
      </c>
      <c r="JO11" s="536">
        <f>AC12</f>
        <v>0</v>
      </c>
      <c r="JP11" s="539">
        <f>IF(JO11&gt;0,SUM(BN12+AQ15),0)</f>
        <v>0</v>
      </c>
      <c r="JQ11" s="539">
        <f>JP11*BP11</f>
        <v>0</v>
      </c>
      <c r="JR11" s="539">
        <f>JQ11*BQ11</f>
        <v>0</v>
      </c>
      <c r="JS11" s="539">
        <f>JP11*BO11</f>
        <v>0</v>
      </c>
      <c r="JT11" s="536">
        <f>IF(CT12="старший вчитель",SUM(CW11:CY14),0)</f>
        <v>0</v>
      </c>
      <c r="JU11" s="539">
        <f>IF(JT11&gt;0,SUM(BY11:CA14),0)</f>
        <v>0</v>
      </c>
      <c r="JV11" s="539">
        <f>IF(JU11&gt;0,CT15,0)</f>
        <v>0</v>
      </c>
      <c r="JW11" s="539">
        <f>IF(JU11&gt;0,CS15,0)</f>
        <v>0</v>
      </c>
      <c r="JX11" s="539">
        <f>IF(JU11&gt;0,SUM(CC15:CE15),0)</f>
        <v>0</v>
      </c>
      <c r="JY11" s="539">
        <f>IF(JU11&gt;0,CF15+CG15,0)</f>
        <v>0</v>
      </c>
      <c r="JZ11" s="545">
        <f>IF(JU11&gt;0,SUM(CH15:CQ15),0)</f>
        <v>0</v>
      </c>
      <c r="KB11" s="771"/>
      <c r="KC11" s="769">
        <f>IZ11+IR11+IN11+HX11+HP11+HL11+GR11+GB11+FT11+FP11+FL11+FD11+EZ11+EP11+EI11+EB11+DU11+DN11+DG11+CZ11+CS11+CL11+CE11+BX11+BQ11+BC11+AV11+AO11</f>
        <v>244.2836111111111</v>
      </c>
      <c r="KD11" s="769">
        <f>IY11+IQ11+IM11+HW11+HO11+HK11+GQ11+GA11+FS11+FO11+FK11+FC11+EY11+EO11+EH11+EA11+DT11+DM11+DF11+CY11+CR11+CK11+CD11+BW11+BP11+BB11+AU11+AN11</f>
        <v>488.5672222222222</v>
      </c>
    </row>
    <row r="12" spans="1:292" ht="20.100000000000001" customHeight="1" x14ac:dyDescent="0.3">
      <c r="A12" s="616"/>
      <c r="B12" s="576"/>
      <c r="C12" s="122" t="s">
        <v>53</v>
      </c>
      <c r="D12" s="46">
        <v>0.5</v>
      </c>
      <c r="E12" s="650"/>
      <c r="F12" s="581"/>
      <c r="G12" s="584"/>
      <c r="H12" s="652"/>
      <c r="I12" s="61">
        <f>IF(H11="вища",12,IF(H11="І кат.",11,IF(H11="ІІ кат.",10,IF(H11="спец.",9))))</f>
        <v>10</v>
      </c>
      <c r="J12" s="77">
        <f>IF(I12=12,'тарифна сітка'!$C$15,IF(I12=11,'тарифна сітка'!$C$14,IF(I12=10,'тарифна сітка'!$C$13,IF(I12=9,'тарифна сітка'!$C$12,IF(I12=8,'тарифна сітка'!$C$11)))))</f>
        <v>1551</v>
      </c>
      <c r="K12" s="257"/>
      <c r="L12" s="249"/>
      <c r="M12" s="249"/>
      <c r="N12" s="258"/>
      <c r="O12" s="87">
        <f>J12/18*K12</f>
        <v>0</v>
      </c>
      <c r="P12" s="43">
        <f>J12/18*L12</f>
        <v>0</v>
      </c>
      <c r="Q12" s="43">
        <f>J12/18*M12</f>
        <v>0</v>
      </c>
      <c r="R12" s="45">
        <f>J12/18*N12</f>
        <v>0</v>
      </c>
      <c r="S12" s="32"/>
      <c r="T12" s="57"/>
      <c r="U12" s="12"/>
      <c r="V12" s="32"/>
      <c r="W12" s="12"/>
      <c r="X12" s="11"/>
      <c r="Y12" s="7"/>
      <c r="Z12" s="7"/>
      <c r="AA12" s="7"/>
      <c r="AB12" s="7"/>
      <c r="AC12" s="7"/>
      <c r="AD12" s="7"/>
      <c r="AE12" s="7"/>
      <c r="AF12" s="7"/>
      <c r="AG12" s="62">
        <v>0</v>
      </c>
      <c r="AH12" s="244">
        <f>J15*D12</f>
        <v>698.5</v>
      </c>
      <c r="AI12" s="43">
        <f>SUM(O11:R15,AH11:AH14)*AI11</f>
        <v>244.2836111111111</v>
      </c>
      <c r="AJ12" s="43">
        <f>SUM(O11:R15,AH11:AH14)*AJ11</f>
        <v>488.5672222222222</v>
      </c>
      <c r="AK12" s="45">
        <f>SUM(O11:R15,S13:AG13,AH11:AH14,AI12:AJ12)</f>
        <v>3175.6869444444437</v>
      </c>
      <c r="AL12" s="537"/>
      <c r="AM12" s="540"/>
      <c r="AN12" s="540"/>
      <c r="AO12" s="540"/>
      <c r="AP12" s="540"/>
      <c r="AQ12" s="540"/>
      <c r="AR12" s="543"/>
      <c r="AS12" s="537"/>
      <c r="AT12" s="540"/>
      <c r="AU12" s="540"/>
      <c r="AV12" s="540"/>
      <c r="AW12" s="540"/>
      <c r="AX12" s="540"/>
      <c r="AY12" s="543"/>
      <c r="AZ12" s="537"/>
      <c r="BA12" s="540"/>
      <c r="BB12" s="540"/>
      <c r="BC12" s="540"/>
      <c r="BD12" s="540"/>
      <c r="BE12" s="540"/>
      <c r="BF12" s="543"/>
      <c r="BG12" s="518"/>
      <c r="BH12" s="518"/>
      <c r="BI12" s="518"/>
      <c r="BJ12" s="518"/>
      <c r="BK12" s="518"/>
      <c r="BL12" s="518"/>
      <c r="BM12" s="518"/>
      <c r="BN12" s="537"/>
      <c r="BO12" s="540"/>
      <c r="BP12" s="540"/>
      <c r="BQ12" s="540"/>
      <c r="BR12" s="540"/>
      <c r="BS12" s="540"/>
      <c r="BT12" s="543"/>
      <c r="BU12" s="540"/>
      <c r="BV12" s="540"/>
      <c r="BW12" s="540"/>
      <c r="BX12" s="540"/>
      <c r="BY12" s="540"/>
      <c r="BZ12" s="540"/>
      <c r="CA12" s="543"/>
      <c r="CB12" s="537"/>
      <c r="CC12" s="540"/>
      <c r="CD12" s="540"/>
      <c r="CE12" s="540"/>
      <c r="CF12" s="540"/>
      <c r="CG12" s="540"/>
      <c r="CH12" s="543"/>
      <c r="CI12" s="537"/>
      <c r="CJ12" s="540"/>
      <c r="CK12" s="540"/>
      <c r="CL12" s="540"/>
      <c r="CM12" s="540"/>
      <c r="CN12" s="540"/>
      <c r="CO12" s="543"/>
      <c r="CP12" s="537"/>
      <c r="CQ12" s="540"/>
      <c r="CR12" s="540"/>
      <c r="CS12" s="540"/>
      <c r="CT12" s="540"/>
      <c r="CU12" s="540"/>
      <c r="CV12" s="543"/>
      <c r="CW12" s="537"/>
      <c r="CX12" s="540"/>
      <c r="CY12" s="540"/>
      <c r="CZ12" s="540"/>
      <c r="DA12" s="540"/>
      <c r="DB12" s="540"/>
      <c r="DC12" s="543"/>
      <c r="DD12" s="537"/>
      <c r="DE12" s="540"/>
      <c r="DF12" s="540"/>
      <c r="DG12" s="540"/>
      <c r="DH12" s="540"/>
      <c r="DI12" s="540"/>
      <c r="DJ12" s="543"/>
      <c r="DK12" s="537"/>
      <c r="DL12" s="540"/>
      <c r="DM12" s="540"/>
      <c r="DN12" s="540"/>
      <c r="DO12" s="540"/>
      <c r="DP12" s="540"/>
      <c r="DQ12" s="543"/>
      <c r="DR12" s="537"/>
      <c r="DS12" s="540"/>
      <c r="DT12" s="540"/>
      <c r="DU12" s="540"/>
      <c r="DV12" s="540"/>
      <c r="DW12" s="540"/>
      <c r="DX12" s="543"/>
      <c r="DY12" s="537"/>
      <c r="DZ12" s="540"/>
      <c r="EA12" s="540"/>
      <c r="EB12" s="540"/>
      <c r="EC12" s="540"/>
      <c r="ED12" s="540"/>
      <c r="EE12" s="543"/>
      <c r="EF12" s="537"/>
      <c r="EG12" s="540"/>
      <c r="EH12" s="540"/>
      <c r="EI12" s="540"/>
      <c r="EJ12" s="540"/>
      <c r="EK12" s="540"/>
      <c r="EL12" s="543"/>
      <c r="EM12" s="537"/>
      <c r="EN12" s="540"/>
      <c r="EO12" s="540"/>
      <c r="EP12" s="540"/>
      <c r="EQ12" s="540"/>
      <c r="ER12" s="540"/>
      <c r="ES12" s="543"/>
      <c r="ET12" s="225">
        <f>EF11+DY11+DR11+DK11+DD11+CW11+CP11+CI11+CB11+BU11+BN11+AZ11+AS11+AL11</f>
        <v>2</v>
      </c>
      <c r="EU12" s="157">
        <f>D16</f>
        <v>2</v>
      </c>
      <c r="EV12" s="480">
        <f>ET12-EU12</f>
        <v>0</v>
      </c>
      <c r="EW12" s="537"/>
      <c r="EX12" s="540"/>
      <c r="EY12" s="540"/>
      <c r="EZ12" s="540"/>
      <c r="FA12" s="537"/>
      <c r="FB12" s="540"/>
      <c r="FC12" s="540"/>
      <c r="FD12" s="540"/>
      <c r="FE12" s="537"/>
      <c r="FF12" s="540"/>
      <c r="FG12" s="540"/>
      <c r="FH12" s="540"/>
      <c r="FI12" s="537"/>
      <c r="FJ12" s="540"/>
      <c r="FK12" s="540"/>
      <c r="FL12" s="540"/>
      <c r="FM12" s="537"/>
      <c r="FN12" s="540"/>
      <c r="FO12" s="540"/>
      <c r="FP12" s="540"/>
      <c r="FQ12" s="537"/>
      <c r="FR12" s="540"/>
      <c r="FS12" s="540"/>
      <c r="FT12" s="540"/>
      <c r="FU12" s="537"/>
      <c r="FV12" s="540"/>
      <c r="FW12" s="540"/>
      <c r="FX12" s="540"/>
      <c r="FY12" s="537"/>
      <c r="FZ12" s="540"/>
      <c r="GA12" s="540"/>
      <c r="GB12" s="540"/>
      <c r="GC12" s="537"/>
      <c r="GD12" s="540"/>
      <c r="GE12" s="540"/>
      <c r="GF12" s="540"/>
      <c r="GG12" s="537"/>
      <c r="GH12" s="540"/>
      <c r="GI12" s="540"/>
      <c r="GJ12" s="540"/>
      <c r="GK12" s="537"/>
      <c r="GL12" s="540"/>
      <c r="GM12" s="540"/>
      <c r="GN12" s="540"/>
      <c r="GO12" s="537"/>
      <c r="GP12" s="540"/>
      <c r="GQ12" s="540"/>
      <c r="GR12" s="540"/>
      <c r="GS12" s="537"/>
      <c r="GT12" s="540"/>
      <c r="GU12" s="540"/>
      <c r="GV12" s="540"/>
      <c r="GW12" s="537"/>
      <c r="GX12" s="540"/>
      <c r="GY12" s="540"/>
      <c r="GZ12" s="540"/>
      <c r="HA12" s="537"/>
      <c r="HB12" s="540"/>
      <c r="HC12" s="540"/>
      <c r="HD12" s="540"/>
      <c r="HE12" s="537"/>
      <c r="HF12" s="540"/>
      <c r="HG12" s="540"/>
      <c r="HH12" s="540"/>
      <c r="HI12" s="537"/>
      <c r="HJ12" s="540"/>
      <c r="HK12" s="540"/>
      <c r="HL12" s="540"/>
      <c r="HM12" s="537"/>
      <c r="HN12" s="540"/>
      <c r="HO12" s="540"/>
      <c r="HP12" s="540"/>
      <c r="HQ12" s="537"/>
      <c r="HR12" s="540"/>
      <c r="HS12" s="540"/>
      <c r="HT12" s="540"/>
      <c r="HU12" s="537"/>
      <c r="HV12" s="540"/>
      <c r="HW12" s="540"/>
      <c r="HX12" s="540"/>
      <c r="HY12" s="537"/>
      <c r="HZ12" s="540"/>
      <c r="IA12" s="540"/>
      <c r="IB12" s="540"/>
      <c r="IC12" s="537"/>
      <c r="ID12" s="540"/>
      <c r="IE12" s="540"/>
      <c r="IF12" s="540"/>
      <c r="IG12" s="537"/>
      <c r="IH12" s="540"/>
      <c r="II12" s="540"/>
      <c r="IJ12" s="540"/>
      <c r="IK12" s="537"/>
      <c r="IL12" s="540"/>
      <c r="IM12" s="540"/>
      <c r="IN12" s="540"/>
      <c r="IO12" s="537"/>
      <c r="IP12" s="540"/>
      <c r="IQ12" s="540"/>
      <c r="IR12" s="540"/>
      <c r="IS12" s="507"/>
      <c r="IT12" s="507"/>
      <c r="IU12" s="507"/>
      <c r="IV12" s="507"/>
      <c r="IW12" s="537"/>
      <c r="IX12" s="540"/>
      <c r="IY12" s="540"/>
      <c r="IZ12" s="540"/>
      <c r="JA12" s="540"/>
      <c r="JB12" s="498"/>
      <c r="JC12" s="498"/>
      <c r="JD12" s="498"/>
      <c r="JE12" s="498"/>
      <c r="JF12" s="498"/>
      <c r="JG12" s="537"/>
      <c r="JH12" s="540"/>
      <c r="JI12" s="540"/>
      <c r="JJ12" s="540"/>
      <c r="JK12" s="537"/>
      <c r="JL12" s="540"/>
      <c r="JM12" s="540"/>
      <c r="JN12" s="540"/>
      <c r="JO12" s="537"/>
      <c r="JP12" s="540"/>
      <c r="JQ12" s="540"/>
      <c r="JR12" s="540"/>
      <c r="JS12" s="540"/>
      <c r="JT12" s="537"/>
      <c r="JU12" s="540"/>
      <c r="JV12" s="540"/>
      <c r="JW12" s="540"/>
      <c r="JX12" s="540"/>
      <c r="JY12" s="540"/>
      <c r="JZ12" s="546"/>
      <c r="KB12" s="771"/>
      <c r="KC12" s="769"/>
      <c r="KD12" s="769"/>
    </row>
    <row r="13" spans="1:292" ht="20.100000000000001" customHeight="1" x14ac:dyDescent="0.3">
      <c r="A13" s="617"/>
      <c r="B13" s="620"/>
      <c r="C13" s="122" t="s">
        <v>88</v>
      </c>
      <c r="D13" s="46">
        <f>SUM(K13:N13)</f>
        <v>0</v>
      </c>
      <c r="E13" s="650"/>
      <c r="F13" s="581"/>
      <c r="G13" s="584"/>
      <c r="H13" s="652"/>
      <c r="I13" s="61">
        <f>I12</f>
        <v>10</v>
      </c>
      <c r="J13" s="184"/>
      <c r="K13" s="248"/>
      <c r="L13" s="249"/>
      <c r="M13" s="249"/>
      <c r="N13" s="258"/>
      <c r="O13" s="87">
        <f>J12/18*K13</f>
        <v>0</v>
      </c>
      <c r="P13" s="43">
        <f>J12/18*L13</f>
        <v>0</v>
      </c>
      <c r="Q13" s="43">
        <f>J12/18*M13</f>
        <v>0</v>
      </c>
      <c r="R13" s="45">
        <f>J12/18*N13</f>
        <v>0</v>
      </c>
      <c r="S13" s="32"/>
      <c r="T13" s="7">
        <f>J12/18*T11*20%*T12</f>
        <v>0</v>
      </c>
      <c r="U13" s="12"/>
      <c r="V13" s="32"/>
      <c r="W13" s="12"/>
      <c r="X13" s="11"/>
      <c r="Y13" s="7"/>
      <c r="Z13" s="7"/>
      <c r="AA13" s="7"/>
      <c r="AB13" s="7"/>
      <c r="AC13" s="7"/>
      <c r="AD13" s="7"/>
      <c r="AE13" s="7"/>
      <c r="AF13" s="7"/>
      <c r="AG13" s="37">
        <f>J12*AG12</f>
        <v>0</v>
      </c>
      <c r="AH13" s="32"/>
      <c r="AI13" s="7"/>
      <c r="AJ13" s="7"/>
      <c r="AK13" s="12"/>
      <c r="AL13" s="537"/>
      <c r="AM13" s="540"/>
      <c r="AN13" s="540"/>
      <c r="AO13" s="540"/>
      <c r="AP13" s="540"/>
      <c r="AQ13" s="540"/>
      <c r="AR13" s="543"/>
      <c r="AS13" s="537"/>
      <c r="AT13" s="540"/>
      <c r="AU13" s="540"/>
      <c r="AV13" s="540"/>
      <c r="AW13" s="540"/>
      <c r="AX13" s="540"/>
      <c r="AY13" s="543"/>
      <c r="AZ13" s="537"/>
      <c r="BA13" s="540"/>
      <c r="BB13" s="540"/>
      <c r="BC13" s="540"/>
      <c r="BD13" s="540"/>
      <c r="BE13" s="540"/>
      <c r="BF13" s="543"/>
      <c r="BG13" s="518"/>
      <c r="BH13" s="518"/>
      <c r="BI13" s="518"/>
      <c r="BJ13" s="518"/>
      <c r="BK13" s="518"/>
      <c r="BL13" s="518"/>
      <c r="BM13" s="518"/>
      <c r="BN13" s="537"/>
      <c r="BO13" s="540"/>
      <c r="BP13" s="540"/>
      <c r="BQ13" s="540"/>
      <c r="BR13" s="540"/>
      <c r="BS13" s="540"/>
      <c r="BT13" s="543"/>
      <c r="BU13" s="540"/>
      <c r="BV13" s="540"/>
      <c r="BW13" s="540"/>
      <c r="BX13" s="540"/>
      <c r="BY13" s="540"/>
      <c r="BZ13" s="540"/>
      <c r="CA13" s="543"/>
      <c r="CB13" s="537"/>
      <c r="CC13" s="540"/>
      <c r="CD13" s="540"/>
      <c r="CE13" s="540"/>
      <c r="CF13" s="540"/>
      <c r="CG13" s="540"/>
      <c r="CH13" s="543"/>
      <c r="CI13" s="537"/>
      <c r="CJ13" s="540"/>
      <c r="CK13" s="540"/>
      <c r="CL13" s="540"/>
      <c r="CM13" s="540"/>
      <c r="CN13" s="540"/>
      <c r="CO13" s="543"/>
      <c r="CP13" s="537"/>
      <c r="CQ13" s="540"/>
      <c r="CR13" s="540"/>
      <c r="CS13" s="540"/>
      <c r="CT13" s="540"/>
      <c r="CU13" s="540"/>
      <c r="CV13" s="543"/>
      <c r="CW13" s="537"/>
      <c r="CX13" s="540"/>
      <c r="CY13" s="540"/>
      <c r="CZ13" s="540"/>
      <c r="DA13" s="540"/>
      <c r="DB13" s="540"/>
      <c r="DC13" s="543"/>
      <c r="DD13" s="537"/>
      <c r="DE13" s="540"/>
      <c r="DF13" s="540"/>
      <c r="DG13" s="540"/>
      <c r="DH13" s="540"/>
      <c r="DI13" s="540"/>
      <c r="DJ13" s="543"/>
      <c r="DK13" s="537"/>
      <c r="DL13" s="540"/>
      <c r="DM13" s="540"/>
      <c r="DN13" s="540"/>
      <c r="DO13" s="540"/>
      <c r="DP13" s="540"/>
      <c r="DQ13" s="543"/>
      <c r="DR13" s="537"/>
      <c r="DS13" s="540"/>
      <c r="DT13" s="540"/>
      <c r="DU13" s="540"/>
      <c r="DV13" s="540"/>
      <c r="DW13" s="540"/>
      <c r="DX13" s="543"/>
      <c r="DY13" s="537"/>
      <c r="DZ13" s="540"/>
      <c r="EA13" s="540"/>
      <c r="EB13" s="540"/>
      <c r="EC13" s="540"/>
      <c r="ED13" s="540"/>
      <c r="EE13" s="543"/>
      <c r="EF13" s="537"/>
      <c r="EG13" s="540"/>
      <c r="EH13" s="540"/>
      <c r="EI13" s="540"/>
      <c r="EJ13" s="540"/>
      <c r="EK13" s="540"/>
      <c r="EL13" s="543"/>
      <c r="EM13" s="537"/>
      <c r="EN13" s="540"/>
      <c r="EO13" s="540"/>
      <c r="EP13" s="540"/>
      <c r="EQ13" s="540"/>
      <c r="ER13" s="540"/>
      <c r="ES13" s="543"/>
      <c r="ET13" s="225">
        <f>SUM(EG11:EL15,DZ11:EE15,DS11:DX15,DL11:DQ15,DE11:DJ15,CX11:DC15,CQ11:CV15,CJ11:CO15,CC11:CH15,BV11:CA15,BO11:BT15,BA11:BF15,AT11:AY15,AM11:AR15,EX11:EZ15,FB11:FD15,FJ11:FL15,FN11:FP15,FR11:FT15)</f>
        <v>3175.6869444444442</v>
      </c>
      <c r="EU13" s="225">
        <f>AK12</f>
        <v>3175.6869444444437</v>
      </c>
      <c r="EV13" s="177">
        <f>EU13-ET13</f>
        <v>0</v>
      </c>
      <c r="EW13" s="537"/>
      <c r="EX13" s="540"/>
      <c r="EY13" s="540"/>
      <c r="EZ13" s="540"/>
      <c r="FA13" s="537"/>
      <c r="FB13" s="540"/>
      <c r="FC13" s="540"/>
      <c r="FD13" s="540"/>
      <c r="FE13" s="537"/>
      <c r="FF13" s="540"/>
      <c r="FG13" s="540"/>
      <c r="FH13" s="540"/>
      <c r="FI13" s="537"/>
      <c r="FJ13" s="540"/>
      <c r="FK13" s="540"/>
      <c r="FL13" s="540"/>
      <c r="FM13" s="537"/>
      <c r="FN13" s="540"/>
      <c r="FO13" s="540"/>
      <c r="FP13" s="540"/>
      <c r="FQ13" s="537"/>
      <c r="FR13" s="540"/>
      <c r="FS13" s="540"/>
      <c r="FT13" s="540"/>
      <c r="FU13" s="537"/>
      <c r="FV13" s="540"/>
      <c r="FW13" s="540"/>
      <c r="FX13" s="540"/>
      <c r="FY13" s="537"/>
      <c r="FZ13" s="540"/>
      <c r="GA13" s="540"/>
      <c r="GB13" s="540"/>
      <c r="GC13" s="537"/>
      <c r="GD13" s="540"/>
      <c r="GE13" s="540"/>
      <c r="GF13" s="540"/>
      <c r="GG13" s="537"/>
      <c r="GH13" s="540"/>
      <c r="GI13" s="540"/>
      <c r="GJ13" s="540"/>
      <c r="GK13" s="537"/>
      <c r="GL13" s="540"/>
      <c r="GM13" s="540"/>
      <c r="GN13" s="540"/>
      <c r="GO13" s="537"/>
      <c r="GP13" s="540"/>
      <c r="GQ13" s="540"/>
      <c r="GR13" s="540"/>
      <c r="GS13" s="537"/>
      <c r="GT13" s="540"/>
      <c r="GU13" s="540"/>
      <c r="GV13" s="540"/>
      <c r="GW13" s="537"/>
      <c r="GX13" s="540"/>
      <c r="GY13" s="540"/>
      <c r="GZ13" s="540"/>
      <c r="HA13" s="537"/>
      <c r="HB13" s="540"/>
      <c r="HC13" s="540"/>
      <c r="HD13" s="540"/>
      <c r="HE13" s="537"/>
      <c r="HF13" s="540"/>
      <c r="HG13" s="540"/>
      <c r="HH13" s="540"/>
      <c r="HI13" s="537"/>
      <c r="HJ13" s="540"/>
      <c r="HK13" s="540"/>
      <c r="HL13" s="540"/>
      <c r="HM13" s="537"/>
      <c r="HN13" s="540"/>
      <c r="HO13" s="540"/>
      <c r="HP13" s="540"/>
      <c r="HQ13" s="537"/>
      <c r="HR13" s="540"/>
      <c r="HS13" s="540"/>
      <c r="HT13" s="540"/>
      <c r="HU13" s="537"/>
      <c r="HV13" s="540"/>
      <c r="HW13" s="540"/>
      <c r="HX13" s="540"/>
      <c r="HY13" s="537"/>
      <c r="HZ13" s="540"/>
      <c r="IA13" s="540"/>
      <c r="IB13" s="540"/>
      <c r="IC13" s="537"/>
      <c r="ID13" s="540"/>
      <c r="IE13" s="540"/>
      <c r="IF13" s="540"/>
      <c r="IG13" s="537"/>
      <c r="IH13" s="540"/>
      <c r="II13" s="540"/>
      <c r="IJ13" s="540"/>
      <c r="IK13" s="537"/>
      <c r="IL13" s="540"/>
      <c r="IM13" s="540"/>
      <c r="IN13" s="540"/>
      <c r="IO13" s="537"/>
      <c r="IP13" s="540"/>
      <c r="IQ13" s="540"/>
      <c r="IR13" s="540"/>
      <c r="IS13" s="507"/>
      <c r="IT13" s="507"/>
      <c r="IU13" s="507"/>
      <c r="IV13" s="507"/>
      <c r="IW13" s="537"/>
      <c r="IX13" s="540"/>
      <c r="IY13" s="540"/>
      <c r="IZ13" s="540"/>
      <c r="JA13" s="540"/>
      <c r="JB13" s="498"/>
      <c r="JC13" s="498"/>
      <c r="JD13" s="498"/>
      <c r="JE13" s="498"/>
      <c r="JF13" s="498"/>
      <c r="JG13" s="537"/>
      <c r="JH13" s="540"/>
      <c r="JI13" s="540"/>
      <c r="JJ13" s="540"/>
      <c r="JK13" s="537"/>
      <c r="JL13" s="540"/>
      <c r="JM13" s="540"/>
      <c r="JN13" s="540"/>
      <c r="JO13" s="537"/>
      <c r="JP13" s="540"/>
      <c r="JQ13" s="540"/>
      <c r="JR13" s="540"/>
      <c r="JS13" s="540"/>
      <c r="JT13" s="537"/>
      <c r="JU13" s="540"/>
      <c r="JV13" s="540"/>
      <c r="JW13" s="540"/>
      <c r="JX13" s="540"/>
      <c r="JY13" s="540"/>
      <c r="JZ13" s="546"/>
      <c r="KB13" s="771">
        <v>6</v>
      </c>
      <c r="KC13" s="769"/>
      <c r="KD13" s="769"/>
      <c r="KE13" s="770">
        <f>AJ12</f>
        <v>488.5672222222222</v>
      </c>
      <c r="KF13" s="770">
        <f>AI12</f>
        <v>244.2836111111111</v>
      </c>
    </row>
    <row r="14" spans="1:292" ht="20.100000000000001" customHeight="1" x14ac:dyDescent="0.25">
      <c r="A14" s="617"/>
      <c r="B14" s="620"/>
      <c r="C14" s="123" t="s">
        <v>89</v>
      </c>
      <c r="D14" s="46">
        <f>SUM(K14:N14)</f>
        <v>2</v>
      </c>
      <c r="E14" s="650"/>
      <c r="F14" s="581"/>
      <c r="G14" s="584"/>
      <c r="H14" s="652"/>
      <c r="I14" s="61"/>
      <c r="J14" s="184"/>
      <c r="K14" s="257"/>
      <c r="L14" s="249">
        <v>2</v>
      </c>
      <c r="M14" s="249"/>
      <c r="N14" s="258"/>
      <c r="O14" s="87">
        <f>J12/18*K14</f>
        <v>0</v>
      </c>
      <c r="P14" s="43">
        <f>J12/18*L14</f>
        <v>172.33333333333334</v>
      </c>
      <c r="Q14" s="43">
        <f>J12/18*M14</f>
        <v>0</v>
      </c>
      <c r="R14" s="45">
        <f>J14/18*N14</f>
        <v>0</v>
      </c>
      <c r="S14" s="32"/>
      <c r="T14" s="7"/>
      <c r="U14" s="12"/>
      <c r="V14" s="32"/>
      <c r="W14" s="12"/>
      <c r="X14" s="11"/>
      <c r="Y14" s="7"/>
      <c r="Z14" s="7"/>
      <c r="AA14" s="7"/>
      <c r="AB14" s="7"/>
      <c r="AC14" s="7"/>
      <c r="AD14" s="7"/>
      <c r="AE14" s="7"/>
      <c r="AF14" s="7"/>
      <c r="AG14" s="37"/>
      <c r="AH14" s="32">
        <f>J14*D14</f>
        <v>0</v>
      </c>
      <c r="AI14" s="7"/>
      <c r="AJ14" s="7"/>
      <c r="AK14" s="45"/>
      <c r="AL14" s="537"/>
      <c r="AM14" s="540"/>
      <c r="AN14" s="540"/>
      <c r="AO14" s="540"/>
      <c r="AP14" s="540"/>
      <c r="AQ14" s="540"/>
      <c r="AR14" s="543"/>
      <c r="AS14" s="537"/>
      <c r="AT14" s="540"/>
      <c r="AU14" s="540"/>
      <c r="AV14" s="540"/>
      <c r="AW14" s="540"/>
      <c r="AX14" s="540"/>
      <c r="AY14" s="543"/>
      <c r="AZ14" s="537"/>
      <c r="BA14" s="540"/>
      <c r="BB14" s="540"/>
      <c r="BC14" s="540"/>
      <c r="BD14" s="540"/>
      <c r="BE14" s="540"/>
      <c r="BF14" s="543"/>
      <c r="BG14" s="518"/>
      <c r="BH14" s="518"/>
      <c r="BI14" s="518"/>
      <c r="BJ14" s="518"/>
      <c r="BK14" s="518"/>
      <c r="BL14" s="518"/>
      <c r="BM14" s="518"/>
      <c r="BN14" s="537"/>
      <c r="BO14" s="540"/>
      <c r="BP14" s="540"/>
      <c r="BQ14" s="540"/>
      <c r="BR14" s="540"/>
      <c r="BS14" s="540"/>
      <c r="BT14" s="543"/>
      <c r="BU14" s="540"/>
      <c r="BV14" s="540"/>
      <c r="BW14" s="540"/>
      <c r="BX14" s="540"/>
      <c r="BY14" s="540"/>
      <c r="BZ14" s="540"/>
      <c r="CA14" s="543"/>
      <c r="CB14" s="537"/>
      <c r="CC14" s="540"/>
      <c r="CD14" s="540"/>
      <c r="CE14" s="540"/>
      <c r="CF14" s="540"/>
      <c r="CG14" s="540"/>
      <c r="CH14" s="543"/>
      <c r="CI14" s="537"/>
      <c r="CJ14" s="540"/>
      <c r="CK14" s="540"/>
      <c r="CL14" s="540"/>
      <c r="CM14" s="540"/>
      <c r="CN14" s="540"/>
      <c r="CO14" s="543"/>
      <c r="CP14" s="537"/>
      <c r="CQ14" s="540"/>
      <c r="CR14" s="540"/>
      <c r="CS14" s="540"/>
      <c r="CT14" s="540"/>
      <c r="CU14" s="540"/>
      <c r="CV14" s="543"/>
      <c r="CW14" s="537"/>
      <c r="CX14" s="540"/>
      <c r="CY14" s="540"/>
      <c r="CZ14" s="540"/>
      <c r="DA14" s="540"/>
      <c r="DB14" s="540"/>
      <c r="DC14" s="543"/>
      <c r="DD14" s="537"/>
      <c r="DE14" s="540"/>
      <c r="DF14" s="540"/>
      <c r="DG14" s="540"/>
      <c r="DH14" s="540"/>
      <c r="DI14" s="540"/>
      <c r="DJ14" s="543"/>
      <c r="DK14" s="537"/>
      <c r="DL14" s="540"/>
      <c r="DM14" s="540"/>
      <c r="DN14" s="540"/>
      <c r="DO14" s="540"/>
      <c r="DP14" s="540"/>
      <c r="DQ14" s="543"/>
      <c r="DR14" s="537"/>
      <c r="DS14" s="540"/>
      <c r="DT14" s="540"/>
      <c r="DU14" s="540"/>
      <c r="DV14" s="540"/>
      <c r="DW14" s="540"/>
      <c r="DX14" s="543"/>
      <c r="DY14" s="537"/>
      <c r="DZ14" s="540"/>
      <c r="EA14" s="540"/>
      <c r="EB14" s="540"/>
      <c r="EC14" s="540"/>
      <c r="ED14" s="540"/>
      <c r="EE14" s="543"/>
      <c r="EF14" s="537"/>
      <c r="EG14" s="540"/>
      <c r="EH14" s="540"/>
      <c r="EI14" s="540"/>
      <c r="EJ14" s="540"/>
      <c r="EK14" s="540"/>
      <c r="EL14" s="543"/>
      <c r="EM14" s="537"/>
      <c r="EN14" s="540"/>
      <c r="EO14" s="540"/>
      <c r="EP14" s="540"/>
      <c r="EQ14" s="540"/>
      <c r="ER14" s="540"/>
      <c r="ES14" s="543"/>
      <c r="EW14" s="537"/>
      <c r="EX14" s="540"/>
      <c r="EY14" s="540"/>
      <c r="EZ14" s="540"/>
      <c r="FA14" s="537"/>
      <c r="FB14" s="540"/>
      <c r="FC14" s="540"/>
      <c r="FD14" s="540"/>
      <c r="FE14" s="537"/>
      <c r="FF14" s="540"/>
      <c r="FG14" s="540"/>
      <c r="FH14" s="540"/>
      <c r="FI14" s="537"/>
      <c r="FJ14" s="540"/>
      <c r="FK14" s="540"/>
      <c r="FL14" s="540"/>
      <c r="FM14" s="537"/>
      <c r="FN14" s="540"/>
      <c r="FO14" s="540"/>
      <c r="FP14" s="540"/>
      <c r="FQ14" s="537"/>
      <c r="FR14" s="540"/>
      <c r="FS14" s="540"/>
      <c r="FT14" s="540"/>
      <c r="FU14" s="537"/>
      <c r="FV14" s="540"/>
      <c r="FW14" s="540"/>
      <c r="FX14" s="540"/>
      <c r="FY14" s="537"/>
      <c r="FZ14" s="540"/>
      <c r="GA14" s="540"/>
      <c r="GB14" s="540"/>
      <c r="GC14" s="537"/>
      <c r="GD14" s="540"/>
      <c r="GE14" s="540"/>
      <c r="GF14" s="540"/>
      <c r="GG14" s="537"/>
      <c r="GH14" s="540"/>
      <c r="GI14" s="540"/>
      <c r="GJ14" s="540"/>
      <c r="GK14" s="537"/>
      <c r="GL14" s="540"/>
      <c r="GM14" s="540"/>
      <c r="GN14" s="540"/>
      <c r="GO14" s="537"/>
      <c r="GP14" s="540"/>
      <c r="GQ14" s="540"/>
      <c r="GR14" s="540"/>
      <c r="GS14" s="537"/>
      <c r="GT14" s="540"/>
      <c r="GU14" s="540"/>
      <c r="GV14" s="540"/>
      <c r="GW14" s="537"/>
      <c r="GX14" s="540"/>
      <c r="GY14" s="540"/>
      <c r="GZ14" s="540"/>
      <c r="HA14" s="537"/>
      <c r="HB14" s="540"/>
      <c r="HC14" s="540"/>
      <c r="HD14" s="540"/>
      <c r="HE14" s="537"/>
      <c r="HF14" s="540"/>
      <c r="HG14" s="540"/>
      <c r="HH14" s="540"/>
      <c r="HI14" s="537"/>
      <c r="HJ14" s="540"/>
      <c r="HK14" s="540"/>
      <c r="HL14" s="540"/>
      <c r="HM14" s="537"/>
      <c r="HN14" s="540"/>
      <c r="HO14" s="540"/>
      <c r="HP14" s="540"/>
      <c r="HQ14" s="537"/>
      <c r="HR14" s="540"/>
      <c r="HS14" s="540"/>
      <c r="HT14" s="540"/>
      <c r="HU14" s="537"/>
      <c r="HV14" s="540"/>
      <c r="HW14" s="540"/>
      <c r="HX14" s="540"/>
      <c r="HY14" s="537"/>
      <c r="HZ14" s="540"/>
      <c r="IA14" s="540"/>
      <c r="IB14" s="540"/>
      <c r="IC14" s="537"/>
      <c r="ID14" s="540"/>
      <c r="IE14" s="540"/>
      <c r="IF14" s="540"/>
      <c r="IG14" s="537"/>
      <c r="IH14" s="540"/>
      <c r="II14" s="540"/>
      <c r="IJ14" s="540"/>
      <c r="IK14" s="537"/>
      <c r="IL14" s="540"/>
      <c r="IM14" s="540"/>
      <c r="IN14" s="540"/>
      <c r="IO14" s="537"/>
      <c r="IP14" s="540"/>
      <c r="IQ14" s="540"/>
      <c r="IR14" s="540"/>
      <c r="IS14" s="507"/>
      <c r="IT14" s="507"/>
      <c r="IU14" s="507"/>
      <c r="IV14" s="507"/>
      <c r="IW14" s="537"/>
      <c r="IX14" s="540"/>
      <c r="IY14" s="540"/>
      <c r="IZ14" s="540"/>
      <c r="JA14" s="540"/>
      <c r="JB14" s="498"/>
      <c r="JC14" s="498"/>
      <c r="JD14" s="498"/>
      <c r="JE14" s="498"/>
      <c r="JF14" s="498"/>
      <c r="JG14" s="537"/>
      <c r="JH14" s="540"/>
      <c r="JI14" s="540"/>
      <c r="JJ14" s="540"/>
      <c r="JK14" s="537"/>
      <c r="JL14" s="540"/>
      <c r="JM14" s="540"/>
      <c r="JN14" s="540"/>
      <c r="JO14" s="537"/>
      <c r="JP14" s="540"/>
      <c r="JQ14" s="540"/>
      <c r="JR14" s="540"/>
      <c r="JS14" s="540"/>
      <c r="JT14" s="537"/>
      <c r="JU14" s="540"/>
      <c r="JV14" s="540"/>
      <c r="JW14" s="540"/>
      <c r="JX14" s="540"/>
      <c r="JY14" s="540"/>
      <c r="JZ14" s="546"/>
      <c r="KC14" s="769"/>
      <c r="KD14" s="769"/>
      <c r="KE14" s="770">
        <f>KE13-KD11</f>
        <v>0</v>
      </c>
      <c r="KF14" s="770">
        <f>KF13-KC11</f>
        <v>0</v>
      </c>
    </row>
    <row r="15" spans="1:292" ht="23.25" customHeight="1" thickBot="1" x14ac:dyDescent="0.3">
      <c r="A15" s="617"/>
      <c r="B15" s="620"/>
      <c r="C15" s="66" t="s">
        <v>78</v>
      </c>
      <c r="D15" s="46">
        <f>SUM(K15:N15)</f>
        <v>2.5</v>
      </c>
      <c r="E15" s="650"/>
      <c r="F15" s="581"/>
      <c r="G15" s="584"/>
      <c r="H15" s="652"/>
      <c r="I15" s="183">
        <v>8</v>
      </c>
      <c r="J15" s="222">
        <f>IF(I15=12,'тарифна сітка'!$C$15,IF(I15=11,'тарифна сітка'!$C$14,IF(I15=10,'тарифна сітка'!$C$13,IF(I15=9,'тарифна сітка'!$C$12,IF(I15=8,'тарифна сітка'!$C$11)))))</f>
        <v>1397</v>
      </c>
      <c r="K15" s="259"/>
      <c r="L15" s="260"/>
      <c r="M15" s="260"/>
      <c r="N15" s="261">
        <v>2.5</v>
      </c>
      <c r="O15" s="82">
        <f>J13/18*K15</f>
        <v>0</v>
      </c>
      <c r="P15" s="92">
        <f>J13/18*L15</f>
        <v>0</v>
      </c>
      <c r="Q15" s="92">
        <f>J13/18*M15</f>
        <v>0</v>
      </c>
      <c r="R15" s="149">
        <f>J15/18*N15</f>
        <v>194.02777777777777</v>
      </c>
      <c r="S15" s="34"/>
      <c r="T15" s="27"/>
      <c r="U15" s="28"/>
      <c r="V15" s="34"/>
      <c r="W15" s="28"/>
      <c r="X15" s="30"/>
      <c r="Y15" s="27"/>
      <c r="Z15" s="27"/>
      <c r="AA15" s="27"/>
      <c r="AB15" s="27"/>
      <c r="AC15" s="27"/>
      <c r="AD15" s="27"/>
      <c r="AE15" s="27"/>
      <c r="AF15" s="27"/>
      <c r="AG15" s="38"/>
      <c r="AH15" s="34"/>
      <c r="AI15" s="27"/>
      <c r="AJ15" s="27"/>
      <c r="AK15" s="149"/>
      <c r="AL15" s="537"/>
      <c r="AM15" s="540"/>
      <c r="AN15" s="540"/>
      <c r="AO15" s="540"/>
      <c r="AP15" s="540"/>
      <c r="AQ15" s="540"/>
      <c r="AR15" s="543"/>
      <c r="AS15" s="537"/>
      <c r="AT15" s="540"/>
      <c r="AU15" s="540"/>
      <c r="AV15" s="540"/>
      <c r="AW15" s="540"/>
      <c r="AX15" s="540"/>
      <c r="AY15" s="543"/>
      <c r="AZ15" s="537"/>
      <c r="BA15" s="540"/>
      <c r="BB15" s="540"/>
      <c r="BC15" s="540"/>
      <c r="BD15" s="540"/>
      <c r="BE15" s="540"/>
      <c r="BF15" s="543"/>
      <c r="BG15" s="518"/>
      <c r="BH15" s="518"/>
      <c r="BI15" s="518"/>
      <c r="BJ15" s="518"/>
      <c r="BK15" s="518"/>
      <c r="BL15" s="518"/>
      <c r="BM15" s="518"/>
      <c r="BN15" s="537"/>
      <c r="BO15" s="540"/>
      <c r="BP15" s="540"/>
      <c r="BQ15" s="540"/>
      <c r="BR15" s="540"/>
      <c r="BS15" s="540"/>
      <c r="BT15" s="543"/>
      <c r="BU15" s="540"/>
      <c r="BV15" s="540"/>
      <c r="BW15" s="540"/>
      <c r="BX15" s="540"/>
      <c r="BY15" s="540"/>
      <c r="BZ15" s="540"/>
      <c r="CA15" s="543"/>
      <c r="CB15" s="537"/>
      <c r="CC15" s="540"/>
      <c r="CD15" s="540"/>
      <c r="CE15" s="540"/>
      <c r="CF15" s="540"/>
      <c r="CG15" s="540"/>
      <c r="CH15" s="543"/>
      <c r="CI15" s="537"/>
      <c r="CJ15" s="540"/>
      <c r="CK15" s="540"/>
      <c r="CL15" s="540"/>
      <c r="CM15" s="540"/>
      <c r="CN15" s="540"/>
      <c r="CO15" s="543"/>
      <c r="CP15" s="537"/>
      <c r="CQ15" s="540"/>
      <c r="CR15" s="540"/>
      <c r="CS15" s="540"/>
      <c r="CT15" s="540"/>
      <c r="CU15" s="540"/>
      <c r="CV15" s="543"/>
      <c r="CW15" s="537"/>
      <c r="CX15" s="540"/>
      <c r="CY15" s="540"/>
      <c r="CZ15" s="540"/>
      <c r="DA15" s="540"/>
      <c r="DB15" s="540"/>
      <c r="DC15" s="543"/>
      <c r="DD15" s="537"/>
      <c r="DE15" s="540"/>
      <c r="DF15" s="540"/>
      <c r="DG15" s="540"/>
      <c r="DH15" s="540"/>
      <c r="DI15" s="540"/>
      <c r="DJ15" s="543"/>
      <c r="DK15" s="537"/>
      <c r="DL15" s="540"/>
      <c r="DM15" s="540"/>
      <c r="DN15" s="540"/>
      <c r="DO15" s="540"/>
      <c r="DP15" s="540"/>
      <c r="DQ15" s="543"/>
      <c r="DR15" s="537"/>
      <c r="DS15" s="540"/>
      <c r="DT15" s="540"/>
      <c r="DU15" s="540"/>
      <c r="DV15" s="540"/>
      <c r="DW15" s="540"/>
      <c r="DX15" s="543"/>
      <c r="DY15" s="537"/>
      <c r="DZ15" s="540"/>
      <c r="EA15" s="540"/>
      <c r="EB15" s="540"/>
      <c r="EC15" s="540"/>
      <c r="ED15" s="540"/>
      <c r="EE15" s="543"/>
      <c r="EF15" s="537"/>
      <c r="EG15" s="540"/>
      <c r="EH15" s="540"/>
      <c r="EI15" s="540"/>
      <c r="EJ15" s="540"/>
      <c r="EK15" s="540"/>
      <c r="EL15" s="543"/>
      <c r="EM15" s="537"/>
      <c r="EN15" s="540"/>
      <c r="EO15" s="540"/>
      <c r="EP15" s="540"/>
      <c r="EQ15" s="540"/>
      <c r="ER15" s="540"/>
      <c r="ES15" s="543"/>
      <c r="EW15" s="537"/>
      <c r="EX15" s="540"/>
      <c r="EY15" s="540"/>
      <c r="EZ15" s="540"/>
      <c r="FA15" s="537"/>
      <c r="FB15" s="540"/>
      <c r="FC15" s="540"/>
      <c r="FD15" s="540"/>
      <c r="FE15" s="537"/>
      <c r="FF15" s="540"/>
      <c r="FG15" s="540"/>
      <c r="FH15" s="540"/>
      <c r="FI15" s="537"/>
      <c r="FJ15" s="540"/>
      <c r="FK15" s="540"/>
      <c r="FL15" s="540"/>
      <c r="FM15" s="537"/>
      <c r="FN15" s="540"/>
      <c r="FO15" s="540"/>
      <c r="FP15" s="540"/>
      <c r="FQ15" s="537"/>
      <c r="FR15" s="540"/>
      <c r="FS15" s="540"/>
      <c r="FT15" s="540"/>
      <c r="FU15" s="537"/>
      <c r="FV15" s="540"/>
      <c r="FW15" s="540"/>
      <c r="FX15" s="540"/>
      <c r="FY15" s="537"/>
      <c r="FZ15" s="540"/>
      <c r="GA15" s="540"/>
      <c r="GB15" s="540"/>
      <c r="GC15" s="537"/>
      <c r="GD15" s="540"/>
      <c r="GE15" s="540"/>
      <c r="GF15" s="540"/>
      <c r="GG15" s="537"/>
      <c r="GH15" s="540"/>
      <c r="GI15" s="540"/>
      <c r="GJ15" s="540"/>
      <c r="GK15" s="537"/>
      <c r="GL15" s="540"/>
      <c r="GM15" s="540"/>
      <c r="GN15" s="540"/>
      <c r="GO15" s="537"/>
      <c r="GP15" s="540"/>
      <c r="GQ15" s="540"/>
      <c r="GR15" s="540"/>
      <c r="GS15" s="537"/>
      <c r="GT15" s="540"/>
      <c r="GU15" s="540"/>
      <c r="GV15" s="540"/>
      <c r="GW15" s="537"/>
      <c r="GX15" s="540"/>
      <c r="GY15" s="540"/>
      <c r="GZ15" s="540"/>
      <c r="HA15" s="537"/>
      <c r="HB15" s="540"/>
      <c r="HC15" s="540"/>
      <c r="HD15" s="540"/>
      <c r="HE15" s="537"/>
      <c r="HF15" s="540"/>
      <c r="HG15" s="540"/>
      <c r="HH15" s="540"/>
      <c r="HI15" s="537"/>
      <c r="HJ15" s="540"/>
      <c r="HK15" s="540"/>
      <c r="HL15" s="540"/>
      <c r="HM15" s="537"/>
      <c r="HN15" s="540"/>
      <c r="HO15" s="540"/>
      <c r="HP15" s="540"/>
      <c r="HQ15" s="537"/>
      <c r="HR15" s="540"/>
      <c r="HS15" s="540"/>
      <c r="HT15" s="540"/>
      <c r="HU15" s="537"/>
      <c r="HV15" s="540"/>
      <c r="HW15" s="540"/>
      <c r="HX15" s="540"/>
      <c r="HY15" s="537"/>
      <c r="HZ15" s="540"/>
      <c r="IA15" s="540"/>
      <c r="IB15" s="540"/>
      <c r="IC15" s="537"/>
      <c r="ID15" s="540"/>
      <c r="IE15" s="540"/>
      <c r="IF15" s="540"/>
      <c r="IG15" s="537"/>
      <c r="IH15" s="540"/>
      <c r="II15" s="540"/>
      <c r="IJ15" s="540"/>
      <c r="IK15" s="537"/>
      <c r="IL15" s="540"/>
      <c r="IM15" s="540"/>
      <c r="IN15" s="540"/>
      <c r="IO15" s="537"/>
      <c r="IP15" s="540"/>
      <c r="IQ15" s="540"/>
      <c r="IR15" s="540"/>
      <c r="IS15" s="507"/>
      <c r="IT15" s="507"/>
      <c r="IU15" s="507"/>
      <c r="IV15" s="507"/>
      <c r="IW15" s="537"/>
      <c r="IX15" s="540"/>
      <c r="IY15" s="540"/>
      <c r="IZ15" s="540"/>
      <c r="JA15" s="540"/>
      <c r="JB15" s="498"/>
      <c r="JC15" s="498"/>
      <c r="JD15" s="498"/>
      <c r="JE15" s="498"/>
      <c r="JF15" s="498"/>
      <c r="JG15" s="537"/>
      <c r="JH15" s="540"/>
      <c r="JI15" s="540"/>
      <c r="JJ15" s="540"/>
      <c r="JK15" s="537"/>
      <c r="JL15" s="540"/>
      <c r="JM15" s="540"/>
      <c r="JN15" s="540"/>
      <c r="JO15" s="537"/>
      <c r="JP15" s="540"/>
      <c r="JQ15" s="540"/>
      <c r="JR15" s="540"/>
      <c r="JS15" s="540"/>
      <c r="JT15" s="537"/>
      <c r="JU15" s="540"/>
      <c r="JV15" s="540"/>
      <c r="JW15" s="540"/>
      <c r="JX15" s="540"/>
      <c r="JY15" s="540"/>
      <c r="JZ15" s="546"/>
      <c r="KC15" s="769"/>
      <c r="KD15" s="769"/>
    </row>
    <row r="16" spans="1:292" ht="20.100000000000001" customHeight="1" thickBot="1" x14ac:dyDescent="0.25">
      <c r="A16" s="621" t="s">
        <v>60</v>
      </c>
      <c r="B16" s="622"/>
      <c r="C16" s="220">
        <f>SUM(O16:Q16)</f>
        <v>172.33333333333334</v>
      </c>
      <c r="D16" s="198">
        <f>SUM(D13:D14)</f>
        <v>2</v>
      </c>
      <c r="E16" s="199">
        <f>D16/18</f>
        <v>0.1111111111111111</v>
      </c>
      <c r="F16" s="223">
        <f>D11+D12+D15/18</f>
        <v>1.3888888888888888</v>
      </c>
      <c r="G16" s="201"/>
      <c r="H16" s="188" t="s">
        <v>61</v>
      </c>
      <c r="I16" s="188" t="s">
        <v>61</v>
      </c>
      <c r="J16" s="202" t="s">
        <v>61</v>
      </c>
      <c r="K16" s="113">
        <f>SUM(K11:K15)</f>
        <v>0</v>
      </c>
      <c r="L16" s="114">
        <f t="shared" ref="L16:R16" si="1">SUM(L11:L15)</f>
        <v>2</v>
      </c>
      <c r="M16" s="114">
        <f t="shared" si="1"/>
        <v>0</v>
      </c>
      <c r="N16" s="189">
        <f t="shared" si="1"/>
        <v>2.5</v>
      </c>
      <c r="O16" s="116">
        <f t="shared" si="1"/>
        <v>0</v>
      </c>
      <c r="P16" s="117">
        <f t="shared" si="1"/>
        <v>172.33333333333334</v>
      </c>
      <c r="Q16" s="117">
        <f t="shared" si="1"/>
        <v>0</v>
      </c>
      <c r="R16" s="118">
        <f t="shared" si="1"/>
        <v>194.02777777777777</v>
      </c>
      <c r="S16" s="203">
        <f>SUM(S13:S15)</f>
        <v>0</v>
      </c>
      <c r="T16" s="117">
        <f>SUM(T13:T15)</f>
        <v>0</v>
      </c>
      <c r="U16" s="118">
        <f>SUM(U13:U15)</f>
        <v>0</v>
      </c>
      <c r="V16" s="116">
        <f>SUM(V13:V15)</f>
        <v>0</v>
      </c>
      <c r="W16" s="118">
        <f t="shared" ref="W16:AH16" si="2">SUM(W11:W15)</f>
        <v>0</v>
      </c>
      <c r="X16" s="203">
        <f t="shared" si="2"/>
        <v>0</v>
      </c>
      <c r="Y16" s="117">
        <f t="shared" si="2"/>
        <v>0</v>
      </c>
      <c r="Z16" s="117">
        <f t="shared" si="2"/>
        <v>0</v>
      </c>
      <c r="AA16" s="117">
        <f t="shared" si="2"/>
        <v>0</v>
      </c>
      <c r="AB16" s="117">
        <f t="shared" si="2"/>
        <v>0</v>
      </c>
      <c r="AC16" s="117">
        <f t="shared" si="2"/>
        <v>0</v>
      </c>
      <c r="AD16" s="117">
        <f t="shared" si="2"/>
        <v>0</v>
      </c>
      <c r="AE16" s="117">
        <f t="shared" si="2"/>
        <v>0</v>
      </c>
      <c r="AF16" s="117">
        <f t="shared" si="2"/>
        <v>0</v>
      </c>
      <c r="AG16" s="204">
        <f>SUM(AG13:AG15)</f>
        <v>0</v>
      </c>
      <c r="AH16" s="116">
        <f t="shared" si="2"/>
        <v>2076.4749999999999</v>
      </c>
      <c r="AI16" s="117">
        <f>SUM(AI12:AI15)</f>
        <v>244.2836111111111</v>
      </c>
      <c r="AJ16" s="117">
        <f>SUM(AJ12:AJ15)</f>
        <v>488.5672222222222</v>
      </c>
      <c r="AK16" s="118">
        <f>SUM(O16:AJ16)</f>
        <v>3175.6869444444437</v>
      </c>
      <c r="AL16" s="538"/>
      <c r="AM16" s="541"/>
      <c r="AN16" s="541"/>
      <c r="AO16" s="541"/>
      <c r="AP16" s="541"/>
      <c r="AQ16" s="541"/>
      <c r="AR16" s="544"/>
      <c r="AS16" s="538"/>
      <c r="AT16" s="541"/>
      <c r="AU16" s="541"/>
      <c r="AV16" s="541"/>
      <c r="AW16" s="541"/>
      <c r="AX16" s="541"/>
      <c r="AY16" s="544"/>
      <c r="AZ16" s="538"/>
      <c r="BA16" s="541"/>
      <c r="BB16" s="541"/>
      <c r="BC16" s="541"/>
      <c r="BD16" s="541"/>
      <c r="BE16" s="541"/>
      <c r="BF16" s="544"/>
      <c r="BG16" s="465"/>
      <c r="BH16" s="465"/>
      <c r="BI16" s="465"/>
      <c r="BJ16" s="465"/>
      <c r="BK16" s="465"/>
      <c r="BL16" s="465"/>
      <c r="BM16" s="465"/>
      <c r="BN16" s="538"/>
      <c r="BO16" s="541"/>
      <c r="BP16" s="541"/>
      <c r="BQ16" s="541"/>
      <c r="BR16" s="541"/>
      <c r="BS16" s="541"/>
      <c r="BT16" s="544"/>
      <c r="BU16" s="541"/>
      <c r="BV16" s="541"/>
      <c r="BW16" s="541"/>
      <c r="BX16" s="541"/>
      <c r="BY16" s="541"/>
      <c r="BZ16" s="541"/>
      <c r="CA16" s="544"/>
      <c r="CB16" s="538"/>
      <c r="CC16" s="541"/>
      <c r="CD16" s="541"/>
      <c r="CE16" s="541"/>
      <c r="CF16" s="541"/>
      <c r="CG16" s="541"/>
      <c r="CH16" s="544"/>
      <c r="CI16" s="538"/>
      <c r="CJ16" s="541"/>
      <c r="CK16" s="541"/>
      <c r="CL16" s="541"/>
      <c r="CM16" s="541"/>
      <c r="CN16" s="541"/>
      <c r="CO16" s="544"/>
      <c r="CP16" s="538"/>
      <c r="CQ16" s="541"/>
      <c r="CR16" s="541"/>
      <c r="CS16" s="541"/>
      <c r="CT16" s="541"/>
      <c r="CU16" s="541"/>
      <c r="CV16" s="544"/>
      <c r="CW16" s="538"/>
      <c r="CX16" s="541"/>
      <c r="CY16" s="541"/>
      <c r="CZ16" s="541"/>
      <c r="DA16" s="541"/>
      <c r="DB16" s="541"/>
      <c r="DC16" s="544"/>
      <c r="DD16" s="538"/>
      <c r="DE16" s="541"/>
      <c r="DF16" s="541"/>
      <c r="DG16" s="541"/>
      <c r="DH16" s="541"/>
      <c r="DI16" s="541"/>
      <c r="DJ16" s="544"/>
      <c r="DK16" s="538"/>
      <c r="DL16" s="541"/>
      <c r="DM16" s="541"/>
      <c r="DN16" s="541"/>
      <c r="DO16" s="541"/>
      <c r="DP16" s="541"/>
      <c r="DQ16" s="544"/>
      <c r="DR16" s="538"/>
      <c r="DS16" s="541"/>
      <c r="DT16" s="541"/>
      <c r="DU16" s="541"/>
      <c r="DV16" s="541"/>
      <c r="DW16" s="541"/>
      <c r="DX16" s="544"/>
      <c r="DY16" s="538"/>
      <c r="DZ16" s="541"/>
      <c r="EA16" s="541"/>
      <c r="EB16" s="541"/>
      <c r="EC16" s="541"/>
      <c r="ED16" s="541"/>
      <c r="EE16" s="544"/>
      <c r="EF16" s="538"/>
      <c r="EG16" s="541"/>
      <c r="EH16" s="541"/>
      <c r="EI16" s="541"/>
      <c r="EJ16" s="541"/>
      <c r="EK16" s="541"/>
      <c r="EL16" s="544"/>
      <c r="EM16" s="538"/>
      <c r="EN16" s="541"/>
      <c r="EO16" s="541"/>
      <c r="EP16" s="541"/>
      <c r="EQ16" s="541"/>
      <c r="ER16" s="541"/>
      <c r="ES16" s="544"/>
      <c r="EW16" s="538"/>
      <c r="EX16" s="541"/>
      <c r="EY16" s="541"/>
      <c r="EZ16" s="541"/>
      <c r="FA16" s="538"/>
      <c r="FB16" s="541"/>
      <c r="FC16" s="541"/>
      <c r="FD16" s="541"/>
      <c r="FE16" s="538"/>
      <c r="FF16" s="541"/>
      <c r="FG16" s="541"/>
      <c r="FH16" s="541"/>
      <c r="FI16" s="538"/>
      <c r="FJ16" s="541"/>
      <c r="FK16" s="541"/>
      <c r="FL16" s="541"/>
      <c r="FM16" s="538"/>
      <c r="FN16" s="541"/>
      <c r="FO16" s="541"/>
      <c r="FP16" s="541"/>
      <c r="FQ16" s="538"/>
      <c r="FR16" s="541"/>
      <c r="FS16" s="541"/>
      <c r="FT16" s="541"/>
      <c r="FU16" s="538"/>
      <c r="FV16" s="541"/>
      <c r="FW16" s="541"/>
      <c r="FX16" s="541"/>
      <c r="FY16" s="538"/>
      <c r="FZ16" s="541"/>
      <c r="GA16" s="541"/>
      <c r="GB16" s="541"/>
      <c r="GC16" s="538"/>
      <c r="GD16" s="541"/>
      <c r="GE16" s="541"/>
      <c r="GF16" s="541"/>
      <c r="GG16" s="538"/>
      <c r="GH16" s="541"/>
      <c r="GI16" s="541"/>
      <c r="GJ16" s="541"/>
      <c r="GK16" s="538"/>
      <c r="GL16" s="541"/>
      <c r="GM16" s="541"/>
      <c r="GN16" s="541"/>
      <c r="GO16" s="538"/>
      <c r="GP16" s="541"/>
      <c r="GQ16" s="541"/>
      <c r="GR16" s="541"/>
      <c r="GS16" s="538"/>
      <c r="GT16" s="541"/>
      <c r="GU16" s="541"/>
      <c r="GV16" s="541"/>
      <c r="GW16" s="538"/>
      <c r="GX16" s="541"/>
      <c r="GY16" s="541"/>
      <c r="GZ16" s="541"/>
      <c r="HA16" s="538"/>
      <c r="HB16" s="541"/>
      <c r="HC16" s="541"/>
      <c r="HD16" s="541"/>
      <c r="HE16" s="538"/>
      <c r="HF16" s="541"/>
      <c r="HG16" s="541"/>
      <c r="HH16" s="541"/>
      <c r="HI16" s="538"/>
      <c r="HJ16" s="541"/>
      <c r="HK16" s="541"/>
      <c r="HL16" s="541"/>
      <c r="HM16" s="538"/>
      <c r="HN16" s="541"/>
      <c r="HO16" s="541"/>
      <c r="HP16" s="541"/>
      <c r="HQ16" s="538"/>
      <c r="HR16" s="541"/>
      <c r="HS16" s="541"/>
      <c r="HT16" s="541"/>
      <c r="HU16" s="538"/>
      <c r="HV16" s="541"/>
      <c r="HW16" s="541"/>
      <c r="HX16" s="541"/>
      <c r="HY16" s="538"/>
      <c r="HZ16" s="541"/>
      <c r="IA16" s="541"/>
      <c r="IB16" s="541"/>
      <c r="IC16" s="538"/>
      <c r="ID16" s="541"/>
      <c r="IE16" s="541"/>
      <c r="IF16" s="541"/>
      <c r="IG16" s="538"/>
      <c r="IH16" s="541"/>
      <c r="II16" s="541"/>
      <c r="IJ16" s="541"/>
      <c r="IK16" s="538"/>
      <c r="IL16" s="541"/>
      <c r="IM16" s="541"/>
      <c r="IN16" s="541"/>
      <c r="IO16" s="538"/>
      <c r="IP16" s="541"/>
      <c r="IQ16" s="541"/>
      <c r="IR16" s="541"/>
      <c r="IS16" s="507"/>
      <c r="IT16" s="507"/>
      <c r="IU16" s="507"/>
      <c r="IV16" s="507"/>
      <c r="IW16" s="537"/>
      <c r="IX16" s="540"/>
      <c r="IY16" s="540"/>
      <c r="IZ16" s="540"/>
      <c r="JA16" s="540"/>
      <c r="JB16" s="498"/>
      <c r="JC16" s="498"/>
      <c r="JD16" s="498"/>
      <c r="JE16" s="498"/>
      <c r="JF16" s="498"/>
      <c r="JG16" s="538"/>
      <c r="JH16" s="541"/>
      <c r="JI16" s="541"/>
      <c r="JJ16" s="541"/>
      <c r="JK16" s="538"/>
      <c r="JL16" s="541"/>
      <c r="JM16" s="541"/>
      <c r="JN16" s="541"/>
      <c r="JO16" s="538"/>
      <c r="JP16" s="541"/>
      <c r="JQ16" s="541"/>
      <c r="JR16" s="541"/>
      <c r="JS16" s="541"/>
      <c r="JT16" s="537"/>
      <c r="JU16" s="540"/>
      <c r="JV16" s="540"/>
      <c r="JW16" s="540"/>
      <c r="JX16" s="540"/>
      <c r="JY16" s="540"/>
      <c r="JZ16" s="546"/>
    </row>
    <row r="17" spans="1:292" ht="22.5" customHeight="1" x14ac:dyDescent="0.2">
      <c r="A17" s="615">
        <v>3</v>
      </c>
      <c r="B17" s="619" t="s">
        <v>86</v>
      </c>
      <c r="C17" s="58"/>
      <c r="D17" s="46">
        <f t="shared" ref="D17:D22" si="3">SUM(K17:N17)</f>
        <v>0</v>
      </c>
      <c r="E17" s="563" t="s">
        <v>50</v>
      </c>
      <c r="F17" s="581"/>
      <c r="G17" s="584">
        <v>25</v>
      </c>
      <c r="H17" s="583" t="s">
        <v>31</v>
      </c>
      <c r="I17" s="9"/>
      <c r="J17" s="107"/>
      <c r="K17" s="245"/>
      <c r="L17" s="246"/>
      <c r="M17" s="246"/>
      <c r="N17" s="264"/>
      <c r="O17" s="84">
        <f>J18/18*K17</f>
        <v>0</v>
      </c>
      <c r="P17" s="85">
        <f>J18/18*L17</f>
        <v>0</v>
      </c>
      <c r="Q17" s="85">
        <f>J18/18*M17</f>
        <v>0</v>
      </c>
      <c r="R17" s="86">
        <f>J18/18*N17</f>
        <v>0</v>
      </c>
      <c r="S17" s="70"/>
      <c r="T17" s="10">
        <v>0</v>
      </c>
      <c r="U17" s="40">
        <v>2</v>
      </c>
      <c r="V17" s="39"/>
      <c r="W17" s="197">
        <v>0.25</v>
      </c>
      <c r="X17" s="70"/>
      <c r="Y17" s="10"/>
      <c r="Z17" s="10"/>
      <c r="AA17" s="10"/>
      <c r="AB17" s="10"/>
      <c r="AC17" s="10"/>
      <c r="AD17" s="10"/>
      <c r="AE17" s="10"/>
      <c r="AF17" s="10"/>
      <c r="AG17" s="40"/>
      <c r="AH17" s="84">
        <f>J17</f>
        <v>0</v>
      </c>
      <c r="AI17" s="90">
        <v>0.1</v>
      </c>
      <c r="AJ17" s="90">
        <f>IF(G17&gt;19,30%,IF(G17&gt;9,20%,IF(G17&gt;2,10%,0)))</f>
        <v>0.3</v>
      </c>
      <c r="AK17" s="76"/>
      <c r="AL17" s="536">
        <f>IF(I19=8,SUM(K17:M22),0)</f>
        <v>0</v>
      </c>
      <c r="AM17" s="539">
        <f>IF(I19=8,SUM(O17:Q22),0)</f>
        <v>0</v>
      </c>
      <c r="AN17" s="539">
        <f>IF(AM17&gt;0,AJ18,0)</f>
        <v>0</v>
      </c>
      <c r="AO17" s="539">
        <f>IF(AM17&gt;0,AI18,0)</f>
        <v>0</v>
      </c>
      <c r="AP17" s="539">
        <f>IF(AM17&gt;0,SUM(S23:U23),0)</f>
        <v>0</v>
      </c>
      <c r="AQ17" s="539">
        <f>IF(AM17&gt;0,V23+W23,0)</f>
        <v>0</v>
      </c>
      <c r="AR17" s="539">
        <f>IF(AM17&gt;0,SUM(X23:AG23),0)</f>
        <v>0</v>
      </c>
      <c r="AS17" s="536"/>
      <c r="AT17" s="539">
        <f>IF(AS17&gt;0,SUM(V17:X20),0)</f>
        <v>0</v>
      </c>
      <c r="AU17" s="539">
        <f>IF(AT17&gt;0,AQ18,0)</f>
        <v>0</v>
      </c>
      <c r="AV17" s="539">
        <f>IF(AT17&gt;0,AP18,0)</f>
        <v>0</v>
      </c>
      <c r="AW17" s="539">
        <f>IF(AT17&gt;0,SUM(Z21:AB21),0)</f>
        <v>0</v>
      </c>
      <c r="AX17" s="539">
        <f>IF(AT17&gt;0,AC21+AD21,0)</f>
        <v>0</v>
      </c>
      <c r="AY17" s="539">
        <f>IF(AT17&gt;0,SUM(AE21:AN21),0)</f>
        <v>0</v>
      </c>
      <c r="AZ17" s="536">
        <f>IF(I19=9,SUM(K17:M22),0)</f>
        <v>0</v>
      </c>
      <c r="BA17" s="539">
        <f>IF(I19=9,SUM(O17:Q22),0)</f>
        <v>0</v>
      </c>
      <c r="BB17" s="539">
        <f>IF(BA17&gt;0,AJ18,0)</f>
        <v>0</v>
      </c>
      <c r="BC17" s="539">
        <f>IF(BA17&gt;0,AI18,0)</f>
        <v>0</v>
      </c>
      <c r="BD17" s="539">
        <f>IF(BA17&gt;0,SUM(S23:U23),0)</f>
        <v>0</v>
      </c>
      <c r="BE17" s="539">
        <f>IF(BA17&gt;0,V23+W23,0)</f>
        <v>0</v>
      </c>
      <c r="BF17" s="539">
        <f>IF(BA17&gt;0,SUM(X23:AG23),0)</f>
        <v>0</v>
      </c>
      <c r="BG17" s="515"/>
      <c r="BH17" s="515"/>
      <c r="BI17" s="515"/>
      <c r="BJ17" s="515"/>
      <c r="BK17" s="515"/>
      <c r="BL17" s="515"/>
      <c r="BM17" s="515"/>
      <c r="BN17" s="536"/>
      <c r="BO17" s="539">
        <f>IF(BN17&gt;0,SUM(AJ17:AL20),0)</f>
        <v>0</v>
      </c>
      <c r="BP17" s="539">
        <f>IF(BO17&gt;0,BE18,0)</f>
        <v>0</v>
      </c>
      <c r="BQ17" s="539">
        <f>IF(BO17&gt;0,BD18,0)</f>
        <v>0</v>
      </c>
      <c r="BR17" s="539">
        <f>IF(BO17&gt;0,SUM(AN21:AP21),0)</f>
        <v>0</v>
      </c>
      <c r="BS17" s="539">
        <f>IF(BO17&gt;0,AQ21+AR21,0)</f>
        <v>0</v>
      </c>
      <c r="BT17" s="539">
        <f>IF(BO17&gt;0,SUM(AS21:BB21),0)</f>
        <v>0</v>
      </c>
      <c r="BU17" s="536">
        <f>IF(I19=10,SUM(K17:M22),0)</f>
        <v>0</v>
      </c>
      <c r="BV17" s="539">
        <f>IF(I19=10,SUM(O17:Q22),0)</f>
        <v>0</v>
      </c>
      <c r="BW17" s="539">
        <f>IF(BV17&gt;0,AJ18,0)</f>
        <v>0</v>
      </c>
      <c r="BX17" s="539">
        <f>IF(BV17&gt;0,AI18,0)</f>
        <v>0</v>
      </c>
      <c r="BY17" s="539">
        <f>IF(BV17&gt;0,SUM(S23:U23),0)</f>
        <v>0</v>
      </c>
      <c r="BZ17" s="539">
        <f>IF(BV17&gt;0,V23+W23,0)</f>
        <v>0</v>
      </c>
      <c r="CA17" s="539">
        <f>IF(BV17&gt;0,SUM(X23:AG23),0)</f>
        <v>0</v>
      </c>
      <c r="CB17" s="536"/>
      <c r="CC17" s="539">
        <f>IF(CB17&gt;0,SUM(O17:Q20),0)</f>
        <v>0</v>
      </c>
      <c r="CD17" s="539">
        <f>IF(CC17&gt;0,AJ21,0)</f>
        <v>0</v>
      </c>
      <c r="CE17" s="539">
        <f>IF(CC17&gt;0,AI21,0)</f>
        <v>0</v>
      </c>
      <c r="CF17" s="539">
        <f>IF(CC17&gt;0,SUM(S21:U21),0)</f>
        <v>0</v>
      </c>
      <c r="CG17" s="539">
        <f>IF(CC17&gt;0,V21+W21,0)</f>
        <v>0</v>
      </c>
      <c r="CH17" s="539">
        <f>IF(CC17&gt;0,SUM(X21:AG21),0)</f>
        <v>0</v>
      </c>
      <c r="CI17" s="536">
        <f>IF(I19=11,SUM(K17:M22),0)</f>
        <v>18.5</v>
      </c>
      <c r="CJ17" s="539">
        <f>IF(I19=11,SUM(O17:Q22),0)</f>
        <v>1724.6111111111111</v>
      </c>
      <c r="CK17" s="539">
        <f>IF(CJ17&gt;0,AJ18,0)</f>
        <v>517.38333333333333</v>
      </c>
      <c r="CL17" s="539">
        <f>IF(CJ17&gt;0,AI18,0)</f>
        <v>172.46111111111111</v>
      </c>
      <c r="CM17" s="539">
        <f>IF(CJ17&gt;0,SUM(S23:U23),0)</f>
        <v>102.54444444444445</v>
      </c>
      <c r="CN17" s="539">
        <f>IF(CJ17&gt;0,V23+W23,0)</f>
        <v>419.5</v>
      </c>
      <c r="CO17" s="539">
        <f>IF(CJ17&gt;0,SUM(X23:AG23),0)</f>
        <v>0</v>
      </c>
      <c r="CP17" s="536"/>
      <c r="CQ17" s="539">
        <f>IF(CP17&gt;0,SUM(O20:Q20),0)</f>
        <v>0</v>
      </c>
      <c r="CR17" s="539">
        <f>IF(CQ17&gt;0,CQ17*AJ17,0)</f>
        <v>0</v>
      </c>
      <c r="CS17" s="539">
        <f>IF(CQ17&gt;0,CQ17*AI17,0)</f>
        <v>0</v>
      </c>
      <c r="CT17" s="539">
        <f>IF(CQ17&gt;0,SUM(S21:U21),0)</f>
        <v>0</v>
      </c>
      <c r="CU17" s="539">
        <f>IF(CQ17&gt;0,V21+W21,0)</f>
        <v>0</v>
      </c>
      <c r="CV17" s="542">
        <f>IF(CQ17&gt;0,SUM(X21:AG21),0)</f>
        <v>0</v>
      </c>
      <c r="CW17" s="536">
        <f>IF(I19=12,SUM(K17:M22),0)</f>
        <v>0</v>
      </c>
      <c r="CX17" s="539">
        <f>IF(I19=12,SUM(O17:Q22),0)</f>
        <v>0</v>
      </c>
      <c r="CY17" s="539">
        <f>IF(CX17&gt;0,AJ18,0)</f>
        <v>0</v>
      </c>
      <c r="CZ17" s="539">
        <f>IF(CX17&gt;0,AI18,0)</f>
        <v>0</v>
      </c>
      <c r="DA17" s="539">
        <f>IF(CX17&gt;0,SUM(S23:U23),0)</f>
        <v>0</v>
      </c>
      <c r="DB17" s="539">
        <f>IF(CX17&gt;0,V23+W23,0)</f>
        <v>0</v>
      </c>
      <c r="DC17" s="542">
        <f>IF(CX17&gt;0,SUM(X23:AG23),0)</f>
        <v>0</v>
      </c>
      <c r="DD17" s="536"/>
      <c r="DE17" s="539"/>
      <c r="DF17" s="539"/>
      <c r="DG17" s="539"/>
      <c r="DH17" s="539"/>
      <c r="DI17" s="539"/>
      <c r="DJ17" s="542"/>
      <c r="DK17" s="536"/>
      <c r="DL17" s="539"/>
      <c r="DM17" s="539"/>
      <c r="DN17" s="539"/>
      <c r="DO17" s="539"/>
      <c r="DP17" s="539"/>
      <c r="DQ17" s="542"/>
      <c r="DR17" s="536"/>
      <c r="DS17" s="539"/>
      <c r="DT17" s="539"/>
      <c r="DU17" s="539"/>
      <c r="DV17" s="539"/>
      <c r="DW17" s="539"/>
      <c r="DX17" s="542"/>
      <c r="DY17" s="536"/>
      <c r="DZ17" s="539"/>
      <c r="EA17" s="539"/>
      <c r="EB17" s="539"/>
      <c r="EC17" s="539"/>
      <c r="ED17" s="539"/>
      <c r="EE17" s="542"/>
      <c r="EF17" s="536"/>
      <c r="EG17" s="539"/>
      <c r="EH17" s="539"/>
      <c r="EI17" s="539"/>
      <c r="EJ17" s="539"/>
      <c r="EK17" s="539"/>
      <c r="EL17" s="542"/>
      <c r="EM17" s="536"/>
      <c r="EN17" s="539"/>
      <c r="EO17" s="539"/>
      <c r="EP17" s="539"/>
      <c r="EQ17" s="539"/>
      <c r="ER17" s="539"/>
      <c r="ES17" s="542"/>
      <c r="EW17" s="536"/>
      <c r="EX17" s="539"/>
      <c r="EY17" s="539"/>
      <c r="EZ17" s="542"/>
      <c r="FA17" s="536"/>
      <c r="FB17" s="539"/>
      <c r="FC17" s="539"/>
      <c r="FD17" s="542"/>
      <c r="FE17" s="536"/>
      <c r="FF17" s="539"/>
      <c r="FG17" s="539"/>
      <c r="FH17" s="542"/>
      <c r="FI17" s="536"/>
      <c r="FJ17" s="539"/>
      <c r="FK17" s="539"/>
      <c r="FL17" s="542"/>
      <c r="FM17" s="536"/>
      <c r="FN17" s="539"/>
      <c r="FO17" s="539"/>
      <c r="FP17" s="542"/>
      <c r="FQ17" s="536"/>
      <c r="FR17" s="539"/>
      <c r="FS17" s="539"/>
      <c r="FT17" s="542"/>
      <c r="FU17" s="536"/>
      <c r="FV17" s="539"/>
      <c r="FW17" s="539"/>
      <c r="FX17" s="542"/>
      <c r="FY17" s="536"/>
      <c r="FZ17" s="539"/>
      <c r="GA17" s="539"/>
      <c r="GB17" s="542"/>
      <c r="GC17" s="536"/>
      <c r="GD17" s="539"/>
      <c r="GE17" s="539"/>
      <c r="GF17" s="542"/>
      <c r="GG17" s="536"/>
      <c r="GH17" s="539"/>
      <c r="GI17" s="539"/>
      <c r="GJ17" s="542"/>
      <c r="GK17" s="536"/>
      <c r="GL17" s="539"/>
      <c r="GM17" s="539"/>
      <c r="GN17" s="542"/>
      <c r="GO17" s="536"/>
      <c r="GP17" s="539"/>
      <c r="GQ17" s="539"/>
      <c r="GR17" s="542"/>
      <c r="GS17" s="536"/>
      <c r="GT17" s="539"/>
      <c r="GU17" s="539"/>
      <c r="GV17" s="542"/>
      <c r="GW17" s="536"/>
      <c r="GX17" s="539"/>
      <c r="GY17" s="539"/>
      <c r="GZ17" s="542"/>
      <c r="HA17" s="536"/>
      <c r="HB17" s="539"/>
      <c r="HC17" s="539"/>
      <c r="HD17" s="542"/>
      <c r="HE17" s="536"/>
      <c r="HF17" s="539"/>
      <c r="HG17" s="539"/>
      <c r="HH17" s="542"/>
      <c r="HI17" s="536"/>
      <c r="HJ17" s="539"/>
      <c r="HK17" s="539"/>
      <c r="HL17" s="542"/>
      <c r="HM17" s="536"/>
      <c r="HN17" s="539"/>
      <c r="HO17" s="539"/>
      <c r="HP17" s="542"/>
      <c r="HQ17" s="536"/>
      <c r="HR17" s="539"/>
      <c r="HS17" s="539"/>
      <c r="HT17" s="542"/>
      <c r="HU17" s="536"/>
      <c r="HV17" s="539"/>
      <c r="HW17" s="539"/>
      <c r="HX17" s="542"/>
      <c r="HY17" s="536"/>
      <c r="HZ17" s="539"/>
      <c r="IA17" s="539"/>
      <c r="IB17" s="542"/>
      <c r="IC17" s="536"/>
      <c r="ID17" s="539"/>
      <c r="IE17" s="539"/>
      <c r="IF17" s="542"/>
      <c r="IG17" s="536"/>
      <c r="IH17" s="539"/>
      <c r="II17" s="539"/>
      <c r="IJ17" s="542"/>
      <c r="IK17" s="536"/>
      <c r="IL17" s="539"/>
      <c r="IM17" s="539"/>
      <c r="IN17" s="545"/>
      <c r="IO17" s="536"/>
      <c r="IP17" s="539"/>
      <c r="IQ17" s="539"/>
      <c r="IR17" s="545"/>
      <c r="IS17" s="464"/>
      <c r="IT17" s="464"/>
      <c r="IU17" s="464"/>
      <c r="IV17" s="464"/>
      <c r="IW17" s="709"/>
      <c r="IX17" s="712"/>
      <c r="IY17" s="712"/>
      <c r="IZ17" s="712"/>
      <c r="JA17" s="715"/>
      <c r="JB17" s="464"/>
      <c r="JC17" s="464"/>
      <c r="JD17" s="464"/>
      <c r="JE17" s="464"/>
      <c r="JF17" s="464"/>
      <c r="JG17" s="536"/>
      <c r="JH17" s="539"/>
      <c r="JI17" s="539"/>
      <c r="JJ17" s="545"/>
      <c r="JK17" s="536"/>
      <c r="JL17" s="539"/>
      <c r="JM17" s="539"/>
      <c r="JN17" s="545"/>
      <c r="JO17" s="709"/>
      <c r="JP17" s="712"/>
      <c r="JQ17" s="712"/>
      <c r="JR17" s="712"/>
      <c r="JS17" s="718"/>
      <c r="JT17" s="709"/>
      <c r="JU17" s="712"/>
      <c r="JV17" s="712"/>
      <c r="JW17" s="712"/>
      <c r="JX17" s="712"/>
      <c r="JY17" s="712"/>
      <c r="JZ17" s="718"/>
      <c r="KC17" s="769">
        <f>IZ17+IR17+IN17+HX17+HP17+HL17+GR17+GB17+FT17+FP17+FL17+FD17+EZ17+EP17+EI17+EB17+DU17+DN17+DG17+CZ17+CS17+CL17+CE17+BX17+BQ17+BC17+AV17+AO17</f>
        <v>172.46111111111111</v>
      </c>
      <c r="KD17" s="769">
        <f>IY17+IQ17+IM17+HW17+HO17+HK17+GQ17+GA17+FS17+FO17+FK17+FC17+EY17+EO17+EH17+EA17+DT17+DM17+DF17+CY17+CR17+CK17+CD17+BW17+BP17+BB17+AU17+AN17</f>
        <v>517.38333333333333</v>
      </c>
    </row>
    <row r="18" spans="1:292" ht="20.100000000000001" customHeight="1" x14ac:dyDescent="0.2">
      <c r="A18" s="616"/>
      <c r="B18" s="576"/>
      <c r="C18" s="58" t="s">
        <v>92</v>
      </c>
      <c r="D18" s="46">
        <f t="shared" si="3"/>
        <v>5</v>
      </c>
      <c r="E18" s="564"/>
      <c r="F18" s="581"/>
      <c r="G18" s="584"/>
      <c r="H18" s="584"/>
      <c r="I18" s="61">
        <f>IF(H17="вища",12,IF(H17="І кат.",11,IF(H17="ІІ кат.",10,IF(H17="спец.",9))))</f>
        <v>11</v>
      </c>
      <c r="J18" s="77">
        <f>IF(I18=12,'тарифна сітка'!$C$15,IF(I18=11,'тарифна сітка'!$C$14,IF(I18=10,'тарифна сітка'!$C$13,IF(I18=9,'тарифна сітка'!$C$12,IF(I18=8,'тарифна сітка'!$C$11)))))</f>
        <v>1678</v>
      </c>
      <c r="K18" s="245"/>
      <c r="L18" s="246">
        <v>2</v>
      </c>
      <c r="M18" s="246">
        <v>3</v>
      </c>
      <c r="N18" s="264"/>
      <c r="O18" s="87">
        <f>J18/18*K18</f>
        <v>0</v>
      </c>
      <c r="P18" s="43">
        <f>J18/18*L18</f>
        <v>186.44444444444446</v>
      </c>
      <c r="Q18" s="43">
        <f>J18/18*M18</f>
        <v>279.66666666666669</v>
      </c>
      <c r="R18" s="45">
        <f>J18/18*N18</f>
        <v>0</v>
      </c>
      <c r="S18" s="11"/>
      <c r="T18" s="57">
        <v>0</v>
      </c>
      <c r="U18" s="128">
        <v>1</v>
      </c>
      <c r="V18" s="32"/>
      <c r="W18" s="128">
        <v>1</v>
      </c>
      <c r="X18" s="11"/>
      <c r="Y18" s="7"/>
      <c r="Z18" s="7"/>
      <c r="AA18" s="7"/>
      <c r="AB18" s="7"/>
      <c r="AC18" s="7"/>
      <c r="AD18" s="7"/>
      <c r="AE18" s="7"/>
      <c r="AF18" s="7"/>
      <c r="AG18" s="12"/>
      <c r="AH18" s="32"/>
      <c r="AI18" s="43">
        <f>SUM(O17:R22,AH17:AH22)*AI17</f>
        <v>172.46111111111111</v>
      </c>
      <c r="AJ18" s="43">
        <f>SUM(O17:R22,AH17:AH22)*AJ17</f>
        <v>517.38333333333333</v>
      </c>
      <c r="AK18" s="45">
        <f>SUM(O17:R22,S19:AG19,AH17:AH22,AI18:AJ18,S22:U22)</f>
        <v>2936.5</v>
      </c>
      <c r="AL18" s="537"/>
      <c r="AM18" s="540"/>
      <c r="AN18" s="540"/>
      <c r="AO18" s="540"/>
      <c r="AP18" s="540"/>
      <c r="AQ18" s="540"/>
      <c r="AR18" s="540"/>
      <c r="AS18" s="537"/>
      <c r="AT18" s="540"/>
      <c r="AU18" s="540"/>
      <c r="AV18" s="540"/>
      <c r="AW18" s="540"/>
      <c r="AX18" s="540"/>
      <c r="AY18" s="540"/>
      <c r="AZ18" s="537"/>
      <c r="BA18" s="540"/>
      <c r="BB18" s="540"/>
      <c r="BC18" s="540"/>
      <c r="BD18" s="540"/>
      <c r="BE18" s="540"/>
      <c r="BF18" s="540"/>
      <c r="BG18" s="516"/>
      <c r="BH18" s="516"/>
      <c r="BI18" s="516"/>
      <c r="BJ18" s="516"/>
      <c r="BK18" s="516"/>
      <c r="BL18" s="516"/>
      <c r="BM18" s="516"/>
      <c r="BN18" s="537"/>
      <c r="BO18" s="540"/>
      <c r="BP18" s="540"/>
      <c r="BQ18" s="540"/>
      <c r="BR18" s="540"/>
      <c r="BS18" s="540"/>
      <c r="BT18" s="540"/>
      <c r="BU18" s="537"/>
      <c r="BV18" s="540"/>
      <c r="BW18" s="540"/>
      <c r="BX18" s="540"/>
      <c r="BY18" s="540"/>
      <c r="BZ18" s="540"/>
      <c r="CA18" s="540"/>
      <c r="CB18" s="537"/>
      <c r="CC18" s="540"/>
      <c r="CD18" s="540"/>
      <c r="CE18" s="540"/>
      <c r="CF18" s="540"/>
      <c r="CG18" s="540"/>
      <c r="CH18" s="540"/>
      <c r="CI18" s="537"/>
      <c r="CJ18" s="540"/>
      <c r="CK18" s="540"/>
      <c r="CL18" s="540"/>
      <c r="CM18" s="540"/>
      <c r="CN18" s="540"/>
      <c r="CO18" s="540"/>
      <c r="CP18" s="537"/>
      <c r="CQ18" s="540"/>
      <c r="CR18" s="540"/>
      <c r="CS18" s="540"/>
      <c r="CT18" s="540"/>
      <c r="CU18" s="540"/>
      <c r="CV18" s="543"/>
      <c r="CW18" s="537"/>
      <c r="CX18" s="540"/>
      <c r="CY18" s="540"/>
      <c r="CZ18" s="540"/>
      <c r="DA18" s="540"/>
      <c r="DB18" s="540"/>
      <c r="DC18" s="543"/>
      <c r="DD18" s="537"/>
      <c r="DE18" s="540"/>
      <c r="DF18" s="540"/>
      <c r="DG18" s="540"/>
      <c r="DH18" s="540"/>
      <c r="DI18" s="540"/>
      <c r="DJ18" s="543"/>
      <c r="DK18" s="537"/>
      <c r="DL18" s="540"/>
      <c r="DM18" s="540"/>
      <c r="DN18" s="540"/>
      <c r="DO18" s="540"/>
      <c r="DP18" s="540"/>
      <c r="DQ18" s="543"/>
      <c r="DR18" s="537"/>
      <c r="DS18" s="540"/>
      <c r="DT18" s="540"/>
      <c r="DU18" s="540"/>
      <c r="DV18" s="540"/>
      <c r="DW18" s="540"/>
      <c r="DX18" s="543"/>
      <c r="DY18" s="537"/>
      <c r="DZ18" s="540"/>
      <c r="EA18" s="540"/>
      <c r="EB18" s="540"/>
      <c r="EC18" s="540"/>
      <c r="ED18" s="540"/>
      <c r="EE18" s="543"/>
      <c r="EF18" s="537"/>
      <c r="EG18" s="540"/>
      <c r="EH18" s="540"/>
      <c r="EI18" s="540"/>
      <c r="EJ18" s="540"/>
      <c r="EK18" s="540"/>
      <c r="EL18" s="543"/>
      <c r="EM18" s="537"/>
      <c r="EN18" s="540"/>
      <c r="EO18" s="540"/>
      <c r="EP18" s="540"/>
      <c r="EQ18" s="540"/>
      <c r="ER18" s="540"/>
      <c r="ES18" s="543"/>
      <c r="ET18" s="225">
        <f>EF17+DY17+DR17+DK17+DD17+CW17+CP17+CI17+CB17+BU17+BN17+AZ17+AS17+AL17</f>
        <v>18.5</v>
      </c>
      <c r="EU18" s="157">
        <f>D23</f>
        <v>18.5</v>
      </c>
      <c r="EV18" s="480">
        <f>ET18-EU18</f>
        <v>0</v>
      </c>
      <c r="EW18" s="537"/>
      <c r="EX18" s="540"/>
      <c r="EY18" s="540"/>
      <c r="EZ18" s="543"/>
      <c r="FA18" s="537"/>
      <c r="FB18" s="540"/>
      <c r="FC18" s="540"/>
      <c r="FD18" s="543"/>
      <c r="FE18" s="537"/>
      <c r="FF18" s="540"/>
      <c r="FG18" s="540"/>
      <c r="FH18" s="543"/>
      <c r="FI18" s="537"/>
      <c r="FJ18" s="540"/>
      <c r="FK18" s="540"/>
      <c r="FL18" s="543"/>
      <c r="FM18" s="537"/>
      <c r="FN18" s="540"/>
      <c r="FO18" s="540"/>
      <c r="FP18" s="543"/>
      <c r="FQ18" s="537"/>
      <c r="FR18" s="540"/>
      <c r="FS18" s="540"/>
      <c r="FT18" s="543"/>
      <c r="FU18" s="537"/>
      <c r="FV18" s="540"/>
      <c r="FW18" s="540"/>
      <c r="FX18" s="543"/>
      <c r="FY18" s="537"/>
      <c r="FZ18" s="540"/>
      <c r="GA18" s="540"/>
      <c r="GB18" s="543"/>
      <c r="GC18" s="537"/>
      <c r="GD18" s="540"/>
      <c r="GE18" s="540"/>
      <c r="GF18" s="543"/>
      <c r="GG18" s="537"/>
      <c r="GH18" s="540"/>
      <c r="GI18" s="540"/>
      <c r="GJ18" s="543"/>
      <c r="GK18" s="537"/>
      <c r="GL18" s="540"/>
      <c r="GM18" s="540"/>
      <c r="GN18" s="543"/>
      <c r="GO18" s="537"/>
      <c r="GP18" s="540"/>
      <c r="GQ18" s="540"/>
      <c r="GR18" s="543"/>
      <c r="GS18" s="537"/>
      <c r="GT18" s="540"/>
      <c r="GU18" s="540"/>
      <c r="GV18" s="543"/>
      <c r="GW18" s="537"/>
      <c r="GX18" s="540"/>
      <c r="GY18" s="540"/>
      <c r="GZ18" s="543"/>
      <c r="HA18" s="537"/>
      <c r="HB18" s="540"/>
      <c r="HC18" s="540"/>
      <c r="HD18" s="543"/>
      <c r="HE18" s="537"/>
      <c r="HF18" s="540"/>
      <c r="HG18" s="540"/>
      <c r="HH18" s="543"/>
      <c r="HI18" s="537"/>
      <c r="HJ18" s="540"/>
      <c r="HK18" s="540"/>
      <c r="HL18" s="543"/>
      <c r="HM18" s="537"/>
      <c r="HN18" s="540"/>
      <c r="HO18" s="540"/>
      <c r="HP18" s="543"/>
      <c r="HQ18" s="537"/>
      <c r="HR18" s="540"/>
      <c r="HS18" s="540"/>
      <c r="HT18" s="543"/>
      <c r="HU18" s="537"/>
      <c r="HV18" s="540"/>
      <c r="HW18" s="540"/>
      <c r="HX18" s="543"/>
      <c r="HY18" s="537"/>
      <c r="HZ18" s="540"/>
      <c r="IA18" s="540"/>
      <c r="IB18" s="543"/>
      <c r="IC18" s="537"/>
      <c r="ID18" s="540"/>
      <c r="IE18" s="540"/>
      <c r="IF18" s="543"/>
      <c r="IG18" s="537"/>
      <c r="IH18" s="540"/>
      <c r="II18" s="540"/>
      <c r="IJ18" s="543"/>
      <c r="IK18" s="537"/>
      <c r="IL18" s="540"/>
      <c r="IM18" s="540"/>
      <c r="IN18" s="546"/>
      <c r="IO18" s="537"/>
      <c r="IP18" s="540"/>
      <c r="IQ18" s="540"/>
      <c r="IR18" s="546"/>
      <c r="IS18" s="513"/>
      <c r="IT18" s="513"/>
      <c r="IU18" s="513"/>
      <c r="IV18" s="513"/>
      <c r="IW18" s="710"/>
      <c r="IX18" s="713"/>
      <c r="IY18" s="713"/>
      <c r="IZ18" s="713"/>
      <c r="JA18" s="716"/>
      <c r="JB18" s="499"/>
      <c r="JC18" s="499"/>
      <c r="JD18" s="499"/>
      <c r="JE18" s="499"/>
      <c r="JF18" s="499"/>
      <c r="JG18" s="537"/>
      <c r="JH18" s="540"/>
      <c r="JI18" s="540"/>
      <c r="JJ18" s="546"/>
      <c r="JK18" s="537"/>
      <c r="JL18" s="540"/>
      <c r="JM18" s="540"/>
      <c r="JN18" s="546"/>
      <c r="JO18" s="710"/>
      <c r="JP18" s="713"/>
      <c r="JQ18" s="713"/>
      <c r="JR18" s="713"/>
      <c r="JS18" s="719"/>
      <c r="JT18" s="710"/>
      <c r="JU18" s="713"/>
      <c r="JV18" s="713"/>
      <c r="JW18" s="713"/>
      <c r="JX18" s="713"/>
      <c r="JY18" s="713"/>
      <c r="JZ18" s="719"/>
      <c r="KC18" s="769"/>
      <c r="KD18" s="769"/>
    </row>
    <row r="19" spans="1:292" ht="20.100000000000001" customHeight="1" x14ac:dyDescent="0.3">
      <c r="A19" s="617"/>
      <c r="B19" s="620"/>
      <c r="C19" s="51" t="s">
        <v>93</v>
      </c>
      <c r="D19" s="46">
        <f t="shared" si="3"/>
        <v>4</v>
      </c>
      <c r="E19" s="564"/>
      <c r="F19" s="581"/>
      <c r="G19" s="584"/>
      <c r="H19" s="584"/>
      <c r="I19" s="61">
        <f>I18</f>
        <v>11</v>
      </c>
      <c r="J19" s="78"/>
      <c r="K19" s="248"/>
      <c r="L19" s="249">
        <v>4</v>
      </c>
      <c r="M19" s="249"/>
      <c r="N19" s="258"/>
      <c r="O19" s="87">
        <f>J18/18*K19</f>
        <v>0</v>
      </c>
      <c r="P19" s="43">
        <f>J18/18*L19</f>
        <v>372.88888888888891</v>
      </c>
      <c r="Q19" s="43">
        <f>J18/18*M19</f>
        <v>0</v>
      </c>
      <c r="R19" s="45">
        <f>J18/18*N19</f>
        <v>0</v>
      </c>
      <c r="S19" s="30"/>
      <c r="T19" s="43">
        <f>J18/18*T17*20%*T18</f>
        <v>0</v>
      </c>
      <c r="U19" s="149">
        <f>J18/18*U17*20%*U18</f>
        <v>37.288888888888891</v>
      </c>
      <c r="V19" s="34"/>
      <c r="W19" s="149">
        <f>J18*W17*W18</f>
        <v>419.5</v>
      </c>
      <c r="X19" s="11"/>
      <c r="Y19" s="7"/>
      <c r="Z19" s="7"/>
      <c r="AA19" s="7"/>
      <c r="AB19" s="7"/>
      <c r="AC19" s="7"/>
      <c r="AD19" s="7"/>
      <c r="AE19" s="7"/>
      <c r="AF19" s="7"/>
      <c r="AG19" s="12"/>
      <c r="AH19" s="32"/>
      <c r="AI19" s="7"/>
      <c r="AJ19" s="7"/>
      <c r="AK19" s="12"/>
      <c r="AL19" s="537"/>
      <c r="AM19" s="540"/>
      <c r="AN19" s="540"/>
      <c r="AO19" s="540"/>
      <c r="AP19" s="540"/>
      <c r="AQ19" s="540"/>
      <c r="AR19" s="540"/>
      <c r="AS19" s="537"/>
      <c r="AT19" s="540"/>
      <c r="AU19" s="540"/>
      <c r="AV19" s="540"/>
      <c r="AW19" s="540"/>
      <c r="AX19" s="540"/>
      <c r="AY19" s="540"/>
      <c r="AZ19" s="537"/>
      <c r="BA19" s="540"/>
      <c r="BB19" s="540"/>
      <c r="BC19" s="540"/>
      <c r="BD19" s="540"/>
      <c r="BE19" s="540"/>
      <c r="BF19" s="540"/>
      <c r="BG19" s="516"/>
      <c r="BH19" s="516"/>
      <c r="BI19" s="516"/>
      <c r="BJ19" s="516"/>
      <c r="BK19" s="516"/>
      <c r="BL19" s="516"/>
      <c r="BM19" s="516"/>
      <c r="BN19" s="537"/>
      <c r="BO19" s="540"/>
      <c r="BP19" s="540"/>
      <c r="BQ19" s="540"/>
      <c r="BR19" s="540"/>
      <c r="BS19" s="540"/>
      <c r="BT19" s="540"/>
      <c r="BU19" s="537"/>
      <c r="BV19" s="540"/>
      <c r="BW19" s="540"/>
      <c r="BX19" s="540"/>
      <c r="BY19" s="540"/>
      <c r="BZ19" s="540"/>
      <c r="CA19" s="540"/>
      <c r="CB19" s="537"/>
      <c r="CC19" s="540"/>
      <c r="CD19" s="540"/>
      <c r="CE19" s="540"/>
      <c r="CF19" s="540"/>
      <c r="CG19" s="540"/>
      <c r="CH19" s="540"/>
      <c r="CI19" s="537"/>
      <c r="CJ19" s="540"/>
      <c r="CK19" s="540"/>
      <c r="CL19" s="540"/>
      <c r="CM19" s="540"/>
      <c r="CN19" s="540"/>
      <c r="CO19" s="540"/>
      <c r="CP19" s="537"/>
      <c r="CQ19" s="540"/>
      <c r="CR19" s="540"/>
      <c r="CS19" s="540"/>
      <c r="CT19" s="540"/>
      <c r="CU19" s="540"/>
      <c r="CV19" s="543"/>
      <c r="CW19" s="537"/>
      <c r="CX19" s="540"/>
      <c r="CY19" s="540"/>
      <c r="CZ19" s="540"/>
      <c r="DA19" s="540"/>
      <c r="DB19" s="540"/>
      <c r="DC19" s="543"/>
      <c r="DD19" s="537"/>
      <c r="DE19" s="540"/>
      <c r="DF19" s="540"/>
      <c r="DG19" s="540"/>
      <c r="DH19" s="540"/>
      <c r="DI19" s="540"/>
      <c r="DJ19" s="543"/>
      <c r="DK19" s="537"/>
      <c r="DL19" s="540"/>
      <c r="DM19" s="540"/>
      <c r="DN19" s="540"/>
      <c r="DO19" s="540"/>
      <c r="DP19" s="540"/>
      <c r="DQ19" s="543"/>
      <c r="DR19" s="537"/>
      <c r="DS19" s="540"/>
      <c r="DT19" s="540"/>
      <c r="DU19" s="540"/>
      <c r="DV19" s="540"/>
      <c r="DW19" s="540"/>
      <c r="DX19" s="543"/>
      <c r="DY19" s="537"/>
      <c r="DZ19" s="540"/>
      <c r="EA19" s="540"/>
      <c r="EB19" s="540"/>
      <c r="EC19" s="540"/>
      <c r="ED19" s="540"/>
      <c r="EE19" s="543"/>
      <c r="EF19" s="537"/>
      <c r="EG19" s="540"/>
      <c r="EH19" s="540"/>
      <c r="EI19" s="540"/>
      <c r="EJ19" s="540"/>
      <c r="EK19" s="540"/>
      <c r="EL19" s="543"/>
      <c r="EM19" s="537"/>
      <c r="EN19" s="540"/>
      <c r="EO19" s="540"/>
      <c r="EP19" s="540"/>
      <c r="EQ19" s="540"/>
      <c r="ER19" s="540"/>
      <c r="ES19" s="543"/>
      <c r="ET19" s="225">
        <f>SUM(EG17:EL21,DZ17:EE21,DS17:DX21,DL17:DQ21,DE17:DJ21,CX17:DC21,CQ17:CV21,CJ17:CO21,CC17:CH21,BV17:CA21,BO17:BT21,BA17:BF21,AT17:AY21,AM17:AR21,EX17:EZ21,FB17:FD21,FJ17:FL21,FN17:FP21,FR17:FT21)</f>
        <v>2936.5</v>
      </c>
      <c r="EU19" s="225">
        <f>AK18</f>
        <v>2936.5</v>
      </c>
      <c r="EV19" s="177">
        <f>EU19-ET19</f>
        <v>0</v>
      </c>
      <c r="EW19" s="537"/>
      <c r="EX19" s="540"/>
      <c r="EY19" s="540"/>
      <c r="EZ19" s="543"/>
      <c r="FA19" s="537"/>
      <c r="FB19" s="540"/>
      <c r="FC19" s="540"/>
      <c r="FD19" s="543"/>
      <c r="FE19" s="537"/>
      <c r="FF19" s="540"/>
      <c r="FG19" s="540"/>
      <c r="FH19" s="543"/>
      <c r="FI19" s="537"/>
      <c r="FJ19" s="540"/>
      <c r="FK19" s="540"/>
      <c r="FL19" s="543"/>
      <c r="FM19" s="537"/>
      <c r="FN19" s="540"/>
      <c r="FO19" s="540"/>
      <c r="FP19" s="543"/>
      <c r="FQ19" s="537"/>
      <c r="FR19" s="540"/>
      <c r="FS19" s="540"/>
      <c r="FT19" s="543"/>
      <c r="FU19" s="537"/>
      <c r="FV19" s="540"/>
      <c r="FW19" s="540"/>
      <c r="FX19" s="543"/>
      <c r="FY19" s="537"/>
      <c r="FZ19" s="540"/>
      <c r="GA19" s="540"/>
      <c r="GB19" s="543"/>
      <c r="GC19" s="537"/>
      <c r="GD19" s="540"/>
      <c r="GE19" s="540"/>
      <c r="GF19" s="543"/>
      <c r="GG19" s="537"/>
      <c r="GH19" s="540"/>
      <c r="GI19" s="540"/>
      <c r="GJ19" s="543"/>
      <c r="GK19" s="537"/>
      <c r="GL19" s="540"/>
      <c r="GM19" s="540"/>
      <c r="GN19" s="543"/>
      <c r="GO19" s="537"/>
      <c r="GP19" s="540"/>
      <c r="GQ19" s="540"/>
      <c r="GR19" s="543"/>
      <c r="GS19" s="537"/>
      <c r="GT19" s="540"/>
      <c r="GU19" s="540"/>
      <c r="GV19" s="543"/>
      <c r="GW19" s="537"/>
      <c r="GX19" s="540"/>
      <c r="GY19" s="540"/>
      <c r="GZ19" s="543"/>
      <c r="HA19" s="537"/>
      <c r="HB19" s="540"/>
      <c r="HC19" s="540"/>
      <c r="HD19" s="543"/>
      <c r="HE19" s="537"/>
      <c r="HF19" s="540"/>
      <c r="HG19" s="540"/>
      <c r="HH19" s="543"/>
      <c r="HI19" s="537"/>
      <c r="HJ19" s="540"/>
      <c r="HK19" s="540"/>
      <c r="HL19" s="543"/>
      <c r="HM19" s="537"/>
      <c r="HN19" s="540"/>
      <c r="HO19" s="540"/>
      <c r="HP19" s="543"/>
      <c r="HQ19" s="537"/>
      <c r="HR19" s="540"/>
      <c r="HS19" s="540"/>
      <c r="HT19" s="543"/>
      <c r="HU19" s="537"/>
      <c r="HV19" s="540"/>
      <c r="HW19" s="540"/>
      <c r="HX19" s="543"/>
      <c r="HY19" s="537"/>
      <c r="HZ19" s="540"/>
      <c r="IA19" s="540"/>
      <c r="IB19" s="543"/>
      <c r="IC19" s="537"/>
      <c r="ID19" s="540"/>
      <c r="IE19" s="540"/>
      <c r="IF19" s="543"/>
      <c r="IG19" s="537"/>
      <c r="IH19" s="540"/>
      <c r="II19" s="540"/>
      <c r="IJ19" s="543"/>
      <c r="IK19" s="537"/>
      <c r="IL19" s="540"/>
      <c r="IM19" s="540"/>
      <c r="IN19" s="546"/>
      <c r="IO19" s="537"/>
      <c r="IP19" s="540"/>
      <c r="IQ19" s="540"/>
      <c r="IR19" s="546"/>
      <c r="IS19" s="513"/>
      <c r="IT19" s="513"/>
      <c r="IU19" s="513"/>
      <c r="IV19" s="513"/>
      <c r="IW19" s="710"/>
      <c r="IX19" s="713"/>
      <c r="IY19" s="713"/>
      <c r="IZ19" s="713"/>
      <c r="JA19" s="716"/>
      <c r="JB19" s="499"/>
      <c r="JC19" s="499"/>
      <c r="JD19" s="499"/>
      <c r="JE19" s="499"/>
      <c r="JF19" s="499"/>
      <c r="JG19" s="537"/>
      <c r="JH19" s="540"/>
      <c r="JI19" s="540"/>
      <c r="JJ19" s="546"/>
      <c r="JK19" s="537"/>
      <c r="JL19" s="540"/>
      <c r="JM19" s="540"/>
      <c r="JN19" s="546"/>
      <c r="JO19" s="710"/>
      <c r="JP19" s="713"/>
      <c r="JQ19" s="713"/>
      <c r="JR19" s="713"/>
      <c r="JS19" s="719"/>
      <c r="JT19" s="710"/>
      <c r="JU19" s="713"/>
      <c r="JV19" s="713"/>
      <c r="JW19" s="713"/>
      <c r="JX19" s="713"/>
      <c r="JY19" s="713"/>
      <c r="JZ19" s="719"/>
      <c r="KB19" s="771">
        <v>7</v>
      </c>
      <c r="KC19" s="769"/>
      <c r="KD19" s="769"/>
      <c r="KE19" s="770">
        <f>AJ18</f>
        <v>517.38333333333333</v>
      </c>
      <c r="KF19" s="770">
        <f>AI18</f>
        <v>172.46111111111111</v>
      </c>
    </row>
    <row r="20" spans="1:292" ht="20.100000000000001" customHeight="1" x14ac:dyDescent="0.2">
      <c r="A20" s="617"/>
      <c r="B20" s="620"/>
      <c r="C20" s="52" t="s">
        <v>55</v>
      </c>
      <c r="D20" s="46">
        <f>SUM(K20:N20)</f>
        <v>7.5</v>
      </c>
      <c r="E20" s="564"/>
      <c r="F20" s="581"/>
      <c r="G20" s="584"/>
      <c r="H20" s="584"/>
      <c r="I20" s="183"/>
      <c r="J20" s="262"/>
      <c r="K20" s="248">
        <v>3.5</v>
      </c>
      <c r="L20" s="249">
        <v>4</v>
      </c>
      <c r="M20" s="249"/>
      <c r="N20" s="258"/>
      <c r="O20" s="87">
        <f>J18/18*K20</f>
        <v>326.27777777777783</v>
      </c>
      <c r="P20" s="43">
        <f>J18/18*L20</f>
        <v>372.88888888888891</v>
      </c>
      <c r="Q20" s="43">
        <f>J18/18*M20</f>
        <v>0</v>
      </c>
      <c r="R20" s="45">
        <f>M18/18*N20</f>
        <v>0</v>
      </c>
      <c r="S20" s="30"/>
      <c r="T20" s="10">
        <v>6</v>
      </c>
      <c r="U20" s="28">
        <v>1</v>
      </c>
      <c r="V20" s="34"/>
      <c r="W20" s="149"/>
      <c r="X20" s="30"/>
      <c r="Y20" s="27"/>
      <c r="Z20" s="27"/>
      <c r="AA20" s="27"/>
      <c r="AB20" s="27"/>
      <c r="AC20" s="27"/>
      <c r="AD20" s="27"/>
      <c r="AE20" s="27"/>
      <c r="AF20" s="27"/>
      <c r="AG20" s="28"/>
      <c r="AH20" s="32"/>
      <c r="AI20" s="7"/>
      <c r="AJ20" s="7"/>
      <c r="AK20" s="12"/>
      <c r="AL20" s="537"/>
      <c r="AM20" s="540"/>
      <c r="AN20" s="540"/>
      <c r="AO20" s="540"/>
      <c r="AP20" s="540"/>
      <c r="AQ20" s="540"/>
      <c r="AR20" s="540"/>
      <c r="AS20" s="537"/>
      <c r="AT20" s="540"/>
      <c r="AU20" s="540"/>
      <c r="AV20" s="540"/>
      <c r="AW20" s="540"/>
      <c r="AX20" s="540"/>
      <c r="AY20" s="540"/>
      <c r="AZ20" s="537"/>
      <c r="BA20" s="540"/>
      <c r="BB20" s="540"/>
      <c r="BC20" s="540"/>
      <c r="BD20" s="540"/>
      <c r="BE20" s="540"/>
      <c r="BF20" s="540"/>
      <c r="BG20" s="516"/>
      <c r="BH20" s="516"/>
      <c r="BI20" s="516"/>
      <c r="BJ20" s="516"/>
      <c r="BK20" s="516"/>
      <c r="BL20" s="516"/>
      <c r="BM20" s="516"/>
      <c r="BN20" s="537"/>
      <c r="BO20" s="540"/>
      <c r="BP20" s="540"/>
      <c r="BQ20" s="540"/>
      <c r="BR20" s="540"/>
      <c r="BS20" s="540"/>
      <c r="BT20" s="540"/>
      <c r="BU20" s="537"/>
      <c r="BV20" s="540"/>
      <c r="BW20" s="540"/>
      <c r="BX20" s="540"/>
      <c r="BY20" s="540"/>
      <c r="BZ20" s="540"/>
      <c r="CA20" s="540"/>
      <c r="CB20" s="537"/>
      <c r="CC20" s="540"/>
      <c r="CD20" s="540"/>
      <c r="CE20" s="540"/>
      <c r="CF20" s="540"/>
      <c r="CG20" s="540"/>
      <c r="CH20" s="540"/>
      <c r="CI20" s="537"/>
      <c r="CJ20" s="540"/>
      <c r="CK20" s="540"/>
      <c r="CL20" s="540"/>
      <c r="CM20" s="540"/>
      <c r="CN20" s="540"/>
      <c r="CO20" s="540"/>
      <c r="CP20" s="537"/>
      <c r="CQ20" s="540"/>
      <c r="CR20" s="540"/>
      <c r="CS20" s="540"/>
      <c r="CT20" s="540"/>
      <c r="CU20" s="540"/>
      <c r="CV20" s="543"/>
      <c r="CW20" s="537"/>
      <c r="CX20" s="540"/>
      <c r="CY20" s="540"/>
      <c r="CZ20" s="540"/>
      <c r="DA20" s="540"/>
      <c r="DB20" s="540"/>
      <c r="DC20" s="543"/>
      <c r="DD20" s="537"/>
      <c r="DE20" s="540"/>
      <c r="DF20" s="540"/>
      <c r="DG20" s="540"/>
      <c r="DH20" s="540"/>
      <c r="DI20" s="540"/>
      <c r="DJ20" s="543"/>
      <c r="DK20" s="537"/>
      <c r="DL20" s="540"/>
      <c r="DM20" s="540"/>
      <c r="DN20" s="540"/>
      <c r="DO20" s="540"/>
      <c r="DP20" s="540"/>
      <c r="DQ20" s="543"/>
      <c r="DR20" s="537"/>
      <c r="DS20" s="540"/>
      <c r="DT20" s="540"/>
      <c r="DU20" s="540"/>
      <c r="DV20" s="540"/>
      <c r="DW20" s="540"/>
      <c r="DX20" s="543"/>
      <c r="DY20" s="537"/>
      <c r="DZ20" s="540"/>
      <c r="EA20" s="540"/>
      <c r="EB20" s="540"/>
      <c r="EC20" s="540"/>
      <c r="ED20" s="540"/>
      <c r="EE20" s="543"/>
      <c r="EF20" s="537"/>
      <c r="EG20" s="540"/>
      <c r="EH20" s="540"/>
      <c r="EI20" s="540"/>
      <c r="EJ20" s="540"/>
      <c r="EK20" s="540"/>
      <c r="EL20" s="543"/>
      <c r="EM20" s="537"/>
      <c r="EN20" s="540"/>
      <c r="EO20" s="540"/>
      <c r="EP20" s="540"/>
      <c r="EQ20" s="540"/>
      <c r="ER20" s="540"/>
      <c r="ES20" s="543"/>
      <c r="EW20" s="537"/>
      <c r="EX20" s="540"/>
      <c r="EY20" s="540"/>
      <c r="EZ20" s="543"/>
      <c r="FA20" s="537"/>
      <c r="FB20" s="540"/>
      <c r="FC20" s="540"/>
      <c r="FD20" s="543"/>
      <c r="FE20" s="537"/>
      <c r="FF20" s="540"/>
      <c r="FG20" s="540"/>
      <c r="FH20" s="543"/>
      <c r="FI20" s="537"/>
      <c r="FJ20" s="540"/>
      <c r="FK20" s="540"/>
      <c r="FL20" s="543"/>
      <c r="FM20" s="537"/>
      <c r="FN20" s="540"/>
      <c r="FO20" s="540"/>
      <c r="FP20" s="543"/>
      <c r="FQ20" s="537"/>
      <c r="FR20" s="540"/>
      <c r="FS20" s="540"/>
      <c r="FT20" s="543"/>
      <c r="FU20" s="537"/>
      <c r="FV20" s="540"/>
      <c r="FW20" s="540"/>
      <c r="FX20" s="543"/>
      <c r="FY20" s="537"/>
      <c r="FZ20" s="540"/>
      <c r="GA20" s="540"/>
      <c r="GB20" s="543"/>
      <c r="GC20" s="537"/>
      <c r="GD20" s="540"/>
      <c r="GE20" s="540"/>
      <c r="GF20" s="543"/>
      <c r="GG20" s="537"/>
      <c r="GH20" s="540"/>
      <c r="GI20" s="540"/>
      <c r="GJ20" s="543"/>
      <c r="GK20" s="537"/>
      <c r="GL20" s="540"/>
      <c r="GM20" s="540"/>
      <c r="GN20" s="543"/>
      <c r="GO20" s="537"/>
      <c r="GP20" s="540"/>
      <c r="GQ20" s="540"/>
      <c r="GR20" s="543"/>
      <c r="GS20" s="537"/>
      <c r="GT20" s="540"/>
      <c r="GU20" s="540"/>
      <c r="GV20" s="543"/>
      <c r="GW20" s="537"/>
      <c r="GX20" s="540"/>
      <c r="GY20" s="540"/>
      <c r="GZ20" s="543"/>
      <c r="HA20" s="537"/>
      <c r="HB20" s="540"/>
      <c r="HC20" s="540"/>
      <c r="HD20" s="543"/>
      <c r="HE20" s="537"/>
      <c r="HF20" s="540"/>
      <c r="HG20" s="540"/>
      <c r="HH20" s="543"/>
      <c r="HI20" s="537"/>
      <c r="HJ20" s="540"/>
      <c r="HK20" s="540"/>
      <c r="HL20" s="543"/>
      <c r="HM20" s="537"/>
      <c r="HN20" s="540"/>
      <c r="HO20" s="540"/>
      <c r="HP20" s="543"/>
      <c r="HQ20" s="537"/>
      <c r="HR20" s="540"/>
      <c r="HS20" s="540"/>
      <c r="HT20" s="543"/>
      <c r="HU20" s="537"/>
      <c r="HV20" s="540"/>
      <c r="HW20" s="540"/>
      <c r="HX20" s="543"/>
      <c r="HY20" s="537"/>
      <c r="HZ20" s="540"/>
      <c r="IA20" s="540"/>
      <c r="IB20" s="543"/>
      <c r="IC20" s="537"/>
      <c r="ID20" s="540"/>
      <c r="IE20" s="540"/>
      <c r="IF20" s="543"/>
      <c r="IG20" s="537"/>
      <c r="IH20" s="540"/>
      <c r="II20" s="540"/>
      <c r="IJ20" s="543"/>
      <c r="IK20" s="537"/>
      <c r="IL20" s="540"/>
      <c r="IM20" s="540"/>
      <c r="IN20" s="546"/>
      <c r="IO20" s="537"/>
      <c r="IP20" s="540"/>
      <c r="IQ20" s="540"/>
      <c r="IR20" s="546"/>
      <c r="IS20" s="513"/>
      <c r="IT20" s="513"/>
      <c r="IU20" s="513"/>
      <c r="IV20" s="513"/>
      <c r="IW20" s="710"/>
      <c r="IX20" s="713"/>
      <c r="IY20" s="713"/>
      <c r="IZ20" s="713"/>
      <c r="JA20" s="716"/>
      <c r="JB20" s="499"/>
      <c r="JC20" s="499"/>
      <c r="JD20" s="499"/>
      <c r="JE20" s="499"/>
      <c r="JF20" s="499"/>
      <c r="JG20" s="537"/>
      <c r="JH20" s="540"/>
      <c r="JI20" s="540"/>
      <c r="JJ20" s="546"/>
      <c r="JK20" s="537"/>
      <c r="JL20" s="540"/>
      <c r="JM20" s="540"/>
      <c r="JN20" s="546"/>
      <c r="JO20" s="710"/>
      <c r="JP20" s="713"/>
      <c r="JQ20" s="713"/>
      <c r="JR20" s="713"/>
      <c r="JS20" s="719"/>
      <c r="JT20" s="710"/>
      <c r="JU20" s="713"/>
      <c r="JV20" s="713"/>
      <c r="JW20" s="713"/>
      <c r="JX20" s="713"/>
      <c r="JY20" s="713"/>
      <c r="JZ20" s="719"/>
      <c r="KC20" s="769"/>
      <c r="KD20" s="769"/>
      <c r="KE20" s="770">
        <f>KE19-KD17</f>
        <v>0</v>
      </c>
      <c r="KF20" s="770">
        <f>KF19-KC17</f>
        <v>0</v>
      </c>
    </row>
    <row r="21" spans="1:292" ht="20.100000000000001" customHeight="1" x14ac:dyDescent="0.2">
      <c r="A21" s="617"/>
      <c r="B21" s="620"/>
      <c r="C21" s="123" t="s">
        <v>67</v>
      </c>
      <c r="D21" s="46">
        <f>SUM(K21:N21)</f>
        <v>2</v>
      </c>
      <c r="E21" s="564"/>
      <c r="F21" s="581"/>
      <c r="G21" s="584"/>
      <c r="H21" s="584"/>
      <c r="I21" s="183"/>
      <c r="J21" s="262"/>
      <c r="K21" s="263"/>
      <c r="L21" s="260">
        <v>1</v>
      </c>
      <c r="M21" s="260">
        <v>1</v>
      </c>
      <c r="N21" s="261"/>
      <c r="O21" s="87">
        <f>I18/18*K21</f>
        <v>0</v>
      </c>
      <c r="P21" s="43">
        <f>J18/18*L21</f>
        <v>93.222222222222229</v>
      </c>
      <c r="Q21" s="43">
        <f>J18/18*M21</f>
        <v>93.222222222222229</v>
      </c>
      <c r="R21" s="45">
        <f>L18/18*N21</f>
        <v>0</v>
      </c>
      <c r="S21" s="30"/>
      <c r="T21" s="57">
        <v>0.5</v>
      </c>
      <c r="U21" s="266">
        <v>0.5</v>
      </c>
      <c r="V21" s="34"/>
      <c r="W21" s="149"/>
      <c r="X21" s="30"/>
      <c r="Y21" s="27"/>
      <c r="Z21" s="27"/>
      <c r="AA21" s="27"/>
      <c r="AB21" s="27"/>
      <c r="AC21" s="27"/>
      <c r="AD21" s="27"/>
      <c r="AE21" s="27"/>
      <c r="AF21" s="27"/>
      <c r="AG21" s="28"/>
      <c r="AH21" s="32"/>
      <c r="AI21" s="7"/>
      <c r="AJ21" s="7"/>
      <c r="AK21" s="12"/>
      <c r="AL21" s="537"/>
      <c r="AM21" s="540"/>
      <c r="AN21" s="540"/>
      <c r="AO21" s="540"/>
      <c r="AP21" s="540"/>
      <c r="AQ21" s="540"/>
      <c r="AR21" s="540"/>
      <c r="AS21" s="537"/>
      <c r="AT21" s="540"/>
      <c r="AU21" s="540"/>
      <c r="AV21" s="540"/>
      <c r="AW21" s="540"/>
      <c r="AX21" s="540"/>
      <c r="AY21" s="540"/>
      <c r="AZ21" s="537"/>
      <c r="BA21" s="540"/>
      <c r="BB21" s="540"/>
      <c r="BC21" s="540"/>
      <c r="BD21" s="540"/>
      <c r="BE21" s="540"/>
      <c r="BF21" s="540"/>
      <c r="BG21" s="516"/>
      <c r="BH21" s="516"/>
      <c r="BI21" s="516"/>
      <c r="BJ21" s="516"/>
      <c r="BK21" s="516"/>
      <c r="BL21" s="516"/>
      <c r="BM21" s="516"/>
      <c r="BN21" s="537"/>
      <c r="BO21" s="540"/>
      <c r="BP21" s="540"/>
      <c r="BQ21" s="540"/>
      <c r="BR21" s="540"/>
      <c r="BS21" s="540"/>
      <c r="BT21" s="540"/>
      <c r="BU21" s="537"/>
      <c r="BV21" s="540"/>
      <c r="BW21" s="540"/>
      <c r="BX21" s="540"/>
      <c r="BY21" s="540"/>
      <c r="BZ21" s="540"/>
      <c r="CA21" s="540"/>
      <c r="CB21" s="537"/>
      <c r="CC21" s="540"/>
      <c r="CD21" s="540"/>
      <c r="CE21" s="540"/>
      <c r="CF21" s="540"/>
      <c r="CG21" s="540"/>
      <c r="CH21" s="540"/>
      <c r="CI21" s="537"/>
      <c r="CJ21" s="540"/>
      <c r="CK21" s="540"/>
      <c r="CL21" s="540"/>
      <c r="CM21" s="540"/>
      <c r="CN21" s="540"/>
      <c r="CO21" s="540"/>
      <c r="CP21" s="537"/>
      <c r="CQ21" s="540"/>
      <c r="CR21" s="540"/>
      <c r="CS21" s="540"/>
      <c r="CT21" s="540"/>
      <c r="CU21" s="540"/>
      <c r="CV21" s="543"/>
      <c r="CW21" s="537"/>
      <c r="CX21" s="540"/>
      <c r="CY21" s="540"/>
      <c r="CZ21" s="540"/>
      <c r="DA21" s="540"/>
      <c r="DB21" s="540"/>
      <c r="DC21" s="543"/>
      <c r="DD21" s="537"/>
      <c r="DE21" s="540"/>
      <c r="DF21" s="540"/>
      <c r="DG21" s="540"/>
      <c r="DH21" s="540"/>
      <c r="DI21" s="540"/>
      <c r="DJ21" s="543"/>
      <c r="DK21" s="537"/>
      <c r="DL21" s="540"/>
      <c r="DM21" s="540"/>
      <c r="DN21" s="540"/>
      <c r="DO21" s="540"/>
      <c r="DP21" s="540"/>
      <c r="DQ21" s="543"/>
      <c r="DR21" s="537"/>
      <c r="DS21" s="540"/>
      <c r="DT21" s="540"/>
      <c r="DU21" s="540"/>
      <c r="DV21" s="540"/>
      <c r="DW21" s="540"/>
      <c r="DX21" s="543"/>
      <c r="DY21" s="537"/>
      <c r="DZ21" s="540"/>
      <c r="EA21" s="540"/>
      <c r="EB21" s="540"/>
      <c r="EC21" s="540"/>
      <c r="ED21" s="540"/>
      <c r="EE21" s="543"/>
      <c r="EF21" s="537"/>
      <c r="EG21" s="540"/>
      <c r="EH21" s="540"/>
      <c r="EI21" s="540"/>
      <c r="EJ21" s="540"/>
      <c r="EK21" s="540"/>
      <c r="EL21" s="543"/>
      <c r="EM21" s="537"/>
      <c r="EN21" s="540"/>
      <c r="EO21" s="540"/>
      <c r="EP21" s="540"/>
      <c r="EQ21" s="540"/>
      <c r="ER21" s="540"/>
      <c r="ES21" s="543"/>
      <c r="EW21" s="537"/>
      <c r="EX21" s="540"/>
      <c r="EY21" s="540"/>
      <c r="EZ21" s="543"/>
      <c r="FA21" s="537"/>
      <c r="FB21" s="540"/>
      <c r="FC21" s="540"/>
      <c r="FD21" s="543"/>
      <c r="FE21" s="537"/>
      <c r="FF21" s="540"/>
      <c r="FG21" s="540"/>
      <c r="FH21" s="543"/>
      <c r="FI21" s="537"/>
      <c r="FJ21" s="540"/>
      <c r="FK21" s="540"/>
      <c r="FL21" s="543"/>
      <c r="FM21" s="537"/>
      <c r="FN21" s="540"/>
      <c r="FO21" s="540"/>
      <c r="FP21" s="543"/>
      <c r="FQ21" s="537"/>
      <c r="FR21" s="540"/>
      <c r="FS21" s="540"/>
      <c r="FT21" s="543"/>
      <c r="FU21" s="537"/>
      <c r="FV21" s="540"/>
      <c r="FW21" s="540"/>
      <c r="FX21" s="543"/>
      <c r="FY21" s="537"/>
      <c r="FZ21" s="540"/>
      <c r="GA21" s="540"/>
      <c r="GB21" s="543"/>
      <c r="GC21" s="537"/>
      <c r="GD21" s="540"/>
      <c r="GE21" s="540"/>
      <c r="GF21" s="543"/>
      <c r="GG21" s="537"/>
      <c r="GH21" s="540"/>
      <c r="GI21" s="540"/>
      <c r="GJ21" s="543"/>
      <c r="GK21" s="537"/>
      <c r="GL21" s="540"/>
      <c r="GM21" s="540"/>
      <c r="GN21" s="543"/>
      <c r="GO21" s="537"/>
      <c r="GP21" s="540"/>
      <c r="GQ21" s="540"/>
      <c r="GR21" s="543"/>
      <c r="GS21" s="537"/>
      <c r="GT21" s="540"/>
      <c r="GU21" s="540"/>
      <c r="GV21" s="543"/>
      <c r="GW21" s="537"/>
      <c r="GX21" s="540"/>
      <c r="GY21" s="540"/>
      <c r="GZ21" s="543"/>
      <c r="HA21" s="537"/>
      <c r="HB21" s="540"/>
      <c r="HC21" s="540"/>
      <c r="HD21" s="543"/>
      <c r="HE21" s="537"/>
      <c r="HF21" s="540"/>
      <c r="HG21" s="540"/>
      <c r="HH21" s="543"/>
      <c r="HI21" s="537"/>
      <c r="HJ21" s="540"/>
      <c r="HK21" s="540"/>
      <c r="HL21" s="543"/>
      <c r="HM21" s="537"/>
      <c r="HN21" s="540"/>
      <c r="HO21" s="540"/>
      <c r="HP21" s="543"/>
      <c r="HQ21" s="537"/>
      <c r="HR21" s="540"/>
      <c r="HS21" s="540"/>
      <c r="HT21" s="543"/>
      <c r="HU21" s="537"/>
      <c r="HV21" s="540"/>
      <c r="HW21" s="540"/>
      <c r="HX21" s="543"/>
      <c r="HY21" s="537"/>
      <c r="HZ21" s="540"/>
      <c r="IA21" s="540"/>
      <c r="IB21" s="543"/>
      <c r="IC21" s="537"/>
      <c r="ID21" s="540"/>
      <c r="IE21" s="540"/>
      <c r="IF21" s="543"/>
      <c r="IG21" s="537"/>
      <c r="IH21" s="540"/>
      <c r="II21" s="540"/>
      <c r="IJ21" s="543"/>
      <c r="IK21" s="537"/>
      <c r="IL21" s="540"/>
      <c r="IM21" s="540"/>
      <c r="IN21" s="546"/>
      <c r="IO21" s="537"/>
      <c r="IP21" s="540"/>
      <c r="IQ21" s="540"/>
      <c r="IR21" s="546"/>
      <c r="IS21" s="513"/>
      <c r="IT21" s="513"/>
      <c r="IU21" s="513"/>
      <c r="IV21" s="513"/>
      <c r="IW21" s="710"/>
      <c r="IX21" s="713"/>
      <c r="IY21" s="713"/>
      <c r="IZ21" s="713"/>
      <c r="JA21" s="716"/>
      <c r="JB21" s="499"/>
      <c r="JC21" s="499"/>
      <c r="JD21" s="499"/>
      <c r="JE21" s="499"/>
      <c r="JF21" s="499"/>
      <c r="JG21" s="537"/>
      <c r="JH21" s="540"/>
      <c r="JI21" s="540"/>
      <c r="JJ21" s="546"/>
      <c r="JK21" s="537"/>
      <c r="JL21" s="540"/>
      <c r="JM21" s="540"/>
      <c r="JN21" s="546"/>
      <c r="JO21" s="710"/>
      <c r="JP21" s="713"/>
      <c r="JQ21" s="713"/>
      <c r="JR21" s="713"/>
      <c r="JS21" s="719"/>
      <c r="JT21" s="710"/>
      <c r="JU21" s="713"/>
      <c r="JV21" s="713"/>
      <c r="JW21" s="713"/>
      <c r="JX21" s="713"/>
      <c r="JY21" s="713"/>
      <c r="JZ21" s="719"/>
      <c r="KC21" s="769"/>
      <c r="KD21" s="769"/>
    </row>
    <row r="22" spans="1:292" ht="20.100000000000001" customHeight="1" thickBot="1" x14ac:dyDescent="0.25">
      <c r="A22" s="618"/>
      <c r="B22" s="620"/>
      <c r="C22" s="53"/>
      <c r="D22" s="50">
        <f t="shared" si="3"/>
        <v>0</v>
      </c>
      <c r="E22" s="579"/>
      <c r="F22" s="582"/>
      <c r="G22" s="585"/>
      <c r="H22" s="585"/>
      <c r="I22" s="15"/>
      <c r="J22" s="79">
        <f>J19*I22</f>
        <v>0</v>
      </c>
      <c r="K22" s="251"/>
      <c r="L22" s="252"/>
      <c r="M22" s="252"/>
      <c r="N22" s="265"/>
      <c r="O22" s="54">
        <f>J21/18*K22</f>
        <v>0</v>
      </c>
      <c r="P22" s="88">
        <f>J21/18*L22</f>
        <v>0</v>
      </c>
      <c r="Q22" s="88">
        <f>J21/18*M22</f>
        <v>0</v>
      </c>
      <c r="R22" s="89">
        <f>J21/18*N22</f>
        <v>0</v>
      </c>
      <c r="S22" s="31"/>
      <c r="T22" s="88">
        <f>J18/18*T20*20%*T21</f>
        <v>55.933333333333337</v>
      </c>
      <c r="U22" s="88">
        <f>J18/18*U20*20%*U21</f>
        <v>9.3222222222222229</v>
      </c>
      <c r="V22" s="35"/>
      <c r="W22" s="14"/>
      <c r="X22" s="31"/>
      <c r="Y22" s="13"/>
      <c r="Z22" s="13"/>
      <c r="AA22" s="13"/>
      <c r="AB22" s="13"/>
      <c r="AC22" s="13"/>
      <c r="AD22" s="13"/>
      <c r="AE22" s="13"/>
      <c r="AF22" s="13"/>
      <c r="AG22" s="14"/>
      <c r="AH22" s="34"/>
      <c r="AI22" s="27"/>
      <c r="AJ22" s="27"/>
      <c r="AK22" s="149"/>
      <c r="AL22" s="537"/>
      <c r="AM22" s="540"/>
      <c r="AN22" s="540"/>
      <c r="AO22" s="540"/>
      <c r="AP22" s="540"/>
      <c r="AQ22" s="540"/>
      <c r="AR22" s="540"/>
      <c r="AS22" s="537"/>
      <c r="AT22" s="540"/>
      <c r="AU22" s="540"/>
      <c r="AV22" s="540"/>
      <c r="AW22" s="540"/>
      <c r="AX22" s="540"/>
      <c r="AY22" s="540"/>
      <c r="AZ22" s="537"/>
      <c r="BA22" s="540"/>
      <c r="BB22" s="540"/>
      <c r="BC22" s="540"/>
      <c r="BD22" s="540"/>
      <c r="BE22" s="540"/>
      <c r="BF22" s="540"/>
      <c r="BG22" s="516"/>
      <c r="BH22" s="516"/>
      <c r="BI22" s="516"/>
      <c r="BJ22" s="516"/>
      <c r="BK22" s="516"/>
      <c r="BL22" s="516"/>
      <c r="BM22" s="516"/>
      <c r="BN22" s="537"/>
      <c r="BO22" s="540"/>
      <c r="BP22" s="540"/>
      <c r="BQ22" s="540"/>
      <c r="BR22" s="540"/>
      <c r="BS22" s="540"/>
      <c r="BT22" s="540"/>
      <c r="BU22" s="537"/>
      <c r="BV22" s="540"/>
      <c r="BW22" s="540"/>
      <c r="BX22" s="540"/>
      <c r="BY22" s="540"/>
      <c r="BZ22" s="540"/>
      <c r="CA22" s="540"/>
      <c r="CB22" s="537"/>
      <c r="CC22" s="540"/>
      <c r="CD22" s="540"/>
      <c r="CE22" s="540"/>
      <c r="CF22" s="540"/>
      <c r="CG22" s="540"/>
      <c r="CH22" s="540"/>
      <c r="CI22" s="537"/>
      <c r="CJ22" s="540"/>
      <c r="CK22" s="540"/>
      <c r="CL22" s="540"/>
      <c r="CM22" s="540"/>
      <c r="CN22" s="540"/>
      <c r="CO22" s="540"/>
      <c r="CP22" s="537"/>
      <c r="CQ22" s="540"/>
      <c r="CR22" s="540"/>
      <c r="CS22" s="540"/>
      <c r="CT22" s="540"/>
      <c r="CU22" s="540"/>
      <c r="CV22" s="543"/>
      <c r="CW22" s="537"/>
      <c r="CX22" s="540"/>
      <c r="CY22" s="540"/>
      <c r="CZ22" s="540"/>
      <c r="DA22" s="540"/>
      <c r="DB22" s="540"/>
      <c r="DC22" s="543"/>
      <c r="DD22" s="537"/>
      <c r="DE22" s="540"/>
      <c r="DF22" s="540"/>
      <c r="DG22" s="540"/>
      <c r="DH22" s="540"/>
      <c r="DI22" s="540"/>
      <c r="DJ22" s="543"/>
      <c r="DK22" s="537"/>
      <c r="DL22" s="540"/>
      <c r="DM22" s="540"/>
      <c r="DN22" s="540"/>
      <c r="DO22" s="540"/>
      <c r="DP22" s="540"/>
      <c r="DQ22" s="543"/>
      <c r="DR22" s="537"/>
      <c r="DS22" s="540"/>
      <c r="DT22" s="540"/>
      <c r="DU22" s="540"/>
      <c r="DV22" s="540"/>
      <c r="DW22" s="540"/>
      <c r="DX22" s="543"/>
      <c r="DY22" s="537"/>
      <c r="DZ22" s="540"/>
      <c r="EA22" s="540"/>
      <c r="EB22" s="540"/>
      <c r="EC22" s="540"/>
      <c r="ED22" s="540"/>
      <c r="EE22" s="543"/>
      <c r="EF22" s="537"/>
      <c r="EG22" s="540"/>
      <c r="EH22" s="540"/>
      <c r="EI22" s="540"/>
      <c r="EJ22" s="540"/>
      <c r="EK22" s="540"/>
      <c r="EL22" s="543"/>
      <c r="EM22" s="537"/>
      <c r="EN22" s="540"/>
      <c r="EO22" s="540"/>
      <c r="EP22" s="540"/>
      <c r="EQ22" s="540"/>
      <c r="ER22" s="540"/>
      <c r="ES22" s="543"/>
      <c r="EW22" s="537"/>
      <c r="EX22" s="540"/>
      <c r="EY22" s="540"/>
      <c r="EZ22" s="543"/>
      <c r="FA22" s="537"/>
      <c r="FB22" s="540"/>
      <c r="FC22" s="540"/>
      <c r="FD22" s="543"/>
      <c r="FE22" s="537"/>
      <c r="FF22" s="540"/>
      <c r="FG22" s="540"/>
      <c r="FH22" s="543"/>
      <c r="FI22" s="537"/>
      <c r="FJ22" s="540"/>
      <c r="FK22" s="540"/>
      <c r="FL22" s="543"/>
      <c r="FM22" s="537"/>
      <c r="FN22" s="540"/>
      <c r="FO22" s="540"/>
      <c r="FP22" s="543"/>
      <c r="FQ22" s="537"/>
      <c r="FR22" s="540"/>
      <c r="FS22" s="540"/>
      <c r="FT22" s="543"/>
      <c r="FU22" s="537"/>
      <c r="FV22" s="540"/>
      <c r="FW22" s="540"/>
      <c r="FX22" s="543"/>
      <c r="FY22" s="537"/>
      <c r="FZ22" s="540"/>
      <c r="GA22" s="540"/>
      <c r="GB22" s="543"/>
      <c r="GC22" s="537"/>
      <c r="GD22" s="540"/>
      <c r="GE22" s="540"/>
      <c r="GF22" s="543"/>
      <c r="GG22" s="537"/>
      <c r="GH22" s="540"/>
      <c r="GI22" s="540"/>
      <c r="GJ22" s="543"/>
      <c r="GK22" s="537"/>
      <c r="GL22" s="540"/>
      <c r="GM22" s="540"/>
      <c r="GN22" s="543"/>
      <c r="GO22" s="537"/>
      <c r="GP22" s="540"/>
      <c r="GQ22" s="540"/>
      <c r="GR22" s="543"/>
      <c r="GS22" s="537"/>
      <c r="GT22" s="540"/>
      <c r="GU22" s="540"/>
      <c r="GV22" s="543"/>
      <c r="GW22" s="537"/>
      <c r="GX22" s="540"/>
      <c r="GY22" s="540"/>
      <c r="GZ22" s="543"/>
      <c r="HA22" s="537"/>
      <c r="HB22" s="540"/>
      <c r="HC22" s="540"/>
      <c r="HD22" s="543"/>
      <c r="HE22" s="537"/>
      <c r="HF22" s="540"/>
      <c r="HG22" s="540"/>
      <c r="HH22" s="543"/>
      <c r="HI22" s="537"/>
      <c r="HJ22" s="540"/>
      <c r="HK22" s="540"/>
      <c r="HL22" s="543"/>
      <c r="HM22" s="537"/>
      <c r="HN22" s="540"/>
      <c r="HO22" s="540"/>
      <c r="HP22" s="543"/>
      <c r="HQ22" s="537"/>
      <c r="HR22" s="540"/>
      <c r="HS22" s="540"/>
      <c r="HT22" s="543"/>
      <c r="HU22" s="537"/>
      <c r="HV22" s="540"/>
      <c r="HW22" s="540"/>
      <c r="HX22" s="543"/>
      <c r="HY22" s="537"/>
      <c r="HZ22" s="540"/>
      <c r="IA22" s="540"/>
      <c r="IB22" s="543"/>
      <c r="IC22" s="537"/>
      <c r="ID22" s="540"/>
      <c r="IE22" s="540"/>
      <c r="IF22" s="543"/>
      <c r="IG22" s="537"/>
      <c r="IH22" s="540"/>
      <c r="II22" s="540"/>
      <c r="IJ22" s="543"/>
      <c r="IK22" s="537"/>
      <c r="IL22" s="540"/>
      <c r="IM22" s="540"/>
      <c r="IN22" s="546"/>
      <c r="IO22" s="537"/>
      <c r="IP22" s="540"/>
      <c r="IQ22" s="540"/>
      <c r="IR22" s="546"/>
      <c r="IS22" s="513"/>
      <c r="IT22" s="513"/>
      <c r="IU22" s="513"/>
      <c r="IV22" s="513"/>
      <c r="IW22" s="710"/>
      <c r="IX22" s="713"/>
      <c r="IY22" s="713"/>
      <c r="IZ22" s="713"/>
      <c r="JA22" s="716"/>
      <c r="JB22" s="499"/>
      <c r="JC22" s="499"/>
      <c r="JD22" s="499"/>
      <c r="JE22" s="499"/>
      <c r="JF22" s="499"/>
      <c r="JG22" s="537"/>
      <c r="JH22" s="540"/>
      <c r="JI22" s="540"/>
      <c r="JJ22" s="546"/>
      <c r="JK22" s="537"/>
      <c r="JL22" s="540"/>
      <c r="JM22" s="540"/>
      <c r="JN22" s="546"/>
      <c r="JO22" s="710"/>
      <c r="JP22" s="713"/>
      <c r="JQ22" s="713"/>
      <c r="JR22" s="713"/>
      <c r="JS22" s="719"/>
      <c r="JT22" s="710"/>
      <c r="JU22" s="713"/>
      <c r="JV22" s="713"/>
      <c r="JW22" s="713"/>
      <c r="JX22" s="713"/>
      <c r="JY22" s="713"/>
      <c r="JZ22" s="719"/>
    </row>
    <row r="23" spans="1:292" ht="20.100000000000001" customHeight="1" thickBot="1" x14ac:dyDescent="0.25">
      <c r="A23" s="621" t="s">
        <v>60</v>
      </c>
      <c r="B23" s="622"/>
      <c r="C23" s="205">
        <f>SUM(O23:Q23)</f>
        <v>1724.6111111111113</v>
      </c>
      <c r="D23" s="124">
        <f>SUM(D17:D22)</f>
        <v>18.5</v>
      </c>
      <c r="E23" s="125">
        <f>D23/18</f>
        <v>1.0277777777777777</v>
      </c>
      <c r="F23" s="126"/>
      <c r="G23" s="170"/>
      <c r="H23" s="98" t="s">
        <v>61</v>
      </c>
      <c r="I23" s="98" t="s">
        <v>61</v>
      </c>
      <c r="J23" s="108" t="s">
        <v>61</v>
      </c>
      <c r="K23" s="110">
        <f>SUM(K17:K22)</f>
        <v>3.5</v>
      </c>
      <c r="L23" s="99">
        <f t="shared" ref="L23:R23" si="4">SUM(L17:L22)</f>
        <v>11</v>
      </c>
      <c r="M23" s="99">
        <f t="shared" si="4"/>
        <v>4</v>
      </c>
      <c r="N23" s="169">
        <f t="shared" si="4"/>
        <v>0</v>
      </c>
      <c r="O23" s="137">
        <f t="shared" si="4"/>
        <v>326.27777777777783</v>
      </c>
      <c r="P23" s="139">
        <f t="shared" si="4"/>
        <v>1025.4444444444446</v>
      </c>
      <c r="Q23" s="139">
        <f t="shared" si="4"/>
        <v>372.88888888888891</v>
      </c>
      <c r="R23" s="186">
        <f t="shared" si="4"/>
        <v>0</v>
      </c>
      <c r="S23" s="104">
        <f>SUM(S19:S22)</f>
        <v>0</v>
      </c>
      <c r="T23" s="139">
        <f>T19+T22</f>
        <v>55.933333333333337</v>
      </c>
      <c r="U23" s="139">
        <f>U19+U22</f>
        <v>46.611111111111114</v>
      </c>
      <c r="V23" s="105">
        <f>SUM(V19:V22)</f>
        <v>0</v>
      </c>
      <c r="W23" s="106">
        <f>SUM(W19:W22)</f>
        <v>419.5</v>
      </c>
      <c r="X23" s="104">
        <f t="shared" ref="X23:AH23" si="5">SUM(X17:X22)</f>
        <v>0</v>
      </c>
      <c r="Y23" s="100">
        <f t="shared" si="5"/>
        <v>0</v>
      </c>
      <c r="Z23" s="100">
        <f t="shared" si="5"/>
        <v>0</v>
      </c>
      <c r="AA23" s="100">
        <f t="shared" si="5"/>
        <v>0</v>
      </c>
      <c r="AB23" s="100">
        <f t="shared" si="5"/>
        <v>0</v>
      </c>
      <c r="AC23" s="100">
        <f t="shared" si="5"/>
        <v>0</v>
      </c>
      <c r="AD23" s="100">
        <f t="shared" si="5"/>
        <v>0</v>
      </c>
      <c r="AE23" s="100">
        <f t="shared" si="5"/>
        <v>0</v>
      </c>
      <c r="AF23" s="100">
        <f t="shared" si="5"/>
        <v>0</v>
      </c>
      <c r="AG23" s="100">
        <f t="shared" si="5"/>
        <v>0</v>
      </c>
      <c r="AH23" s="116">
        <f t="shared" si="5"/>
        <v>0</v>
      </c>
      <c r="AI23" s="117">
        <f>SUM(AI18:AI22)</f>
        <v>172.46111111111111</v>
      </c>
      <c r="AJ23" s="117">
        <f>SUM(AJ18:AJ22)</f>
        <v>517.38333333333333</v>
      </c>
      <c r="AK23" s="118">
        <f>SUM(O23:AJ23)</f>
        <v>2936.5000000000005</v>
      </c>
      <c r="AL23" s="538"/>
      <c r="AM23" s="541"/>
      <c r="AN23" s="541"/>
      <c r="AO23" s="541"/>
      <c r="AP23" s="541"/>
      <c r="AQ23" s="541"/>
      <c r="AR23" s="541"/>
      <c r="AS23" s="538"/>
      <c r="AT23" s="541"/>
      <c r="AU23" s="541"/>
      <c r="AV23" s="541"/>
      <c r="AW23" s="541"/>
      <c r="AX23" s="541"/>
      <c r="AY23" s="541"/>
      <c r="AZ23" s="538"/>
      <c r="BA23" s="541"/>
      <c r="BB23" s="541"/>
      <c r="BC23" s="541"/>
      <c r="BD23" s="541"/>
      <c r="BE23" s="541"/>
      <c r="BF23" s="541"/>
      <c r="BG23" s="517"/>
      <c r="BH23" s="517"/>
      <c r="BI23" s="517"/>
      <c r="BJ23" s="517"/>
      <c r="BK23" s="517"/>
      <c r="BL23" s="517"/>
      <c r="BM23" s="517"/>
      <c r="BN23" s="538"/>
      <c r="BO23" s="541"/>
      <c r="BP23" s="541"/>
      <c r="BQ23" s="541"/>
      <c r="BR23" s="541"/>
      <c r="BS23" s="541"/>
      <c r="BT23" s="541"/>
      <c r="BU23" s="538"/>
      <c r="BV23" s="541"/>
      <c r="BW23" s="541"/>
      <c r="BX23" s="541"/>
      <c r="BY23" s="541"/>
      <c r="BZ23" s="541"/>
      <c r="CA23" s="541"/>
      <c r="CB23" s="538"/>
      <c r="CC23" s="541"/>
      <c r="CD23" s="541"/>
      <c r="CE23" s="541"/>
      <c r="CF23" s="541"/>
      <c r="CG23" s="541"/>
      <c r="CH23" s="541"/>
      <c r="CI23" s="538"/>
      <c r="CJ23" s="541"/>
      <c r="CK23" s="541"/>
      <c r="CL23" s="541"/>
      <c r="CM23" s="541"/>
      <c r="CN23" s="541"/>
      <c r="CO23" s="541"/>
      <c r="CP23" s="538"/>
      <c r="CQ23" s="541"/>
      <c r="CR23" s="541"/>
      <c r="CS23" s="541"/>
      <c r="CT23" s="541"/>
      <c r="CU23" s="541"/>
      <c r="CV23" s="544"/>
      <c r="CW23" s="538"/>
      <c r="CX23" s="541"/>
      <c r="CY23" s="541"/>
      <c r="CZ23" s="541"/>
      <c r="DA23" s="541"/>
      <c r="DB23" s="541"/>
      <c r="DC23" s="544"/>
      <c r="DD23" s="538"/>
      <c r="DE23" s="541"/>
      <c r="DF23" s="541"/>
      <c r="DG23" s="541"/>
      <c r="DH23" s="541"/>
      <c r="DI23" s="541"/>
      <c r="DJ23" s="544"/>
      <c r="DK23" s="538"/>
      <c r="DL23" s="541"/>
      <c r="DM23" s="541"/>
      <c r="DN23" s="541"/>
      <c r="DO23" s="541"/>
      <c r="DP23" s="541"/>
      <c r="DQ23" s="544"/>
      <c r="DR23" s="538"/>
      <c r="DS23" s="541"/>
      <c r="DT23" s="541"/>
      <c r="DU23" s="541"/>
      <c r="DV23" s="541"/>
      <c r="DW23" s="541"/>
      <c r="DX23" s="544"/>
      <c r="DY23" s="538"/>
      <c r="DZ23" s="541"/>
      <c r="EA23" s="541"/>
      <c r="EB23" s="541"/>
      <c r="EC23" s="541"/>
      <c r="ED23" s="541"/>
      <c r="EE23" s="544"/>
      <c r="EF23" s="538"/>
      <c r="EG23" s="541"/>
      <c r="EH23" s="541"/>
      <c r="EI23" s="541"/>
      <c r="EJ23" s="541"/>
      <c r="EK23" s="541"/>
      <c r="EL23" s="544"/>
      <c r="EM23" s="538"/>
      <c r="EN23" s="541"/>
      <c r="EO23" s="541"/>
      <c r="EP23" s="541"/>
      <c r="EQ23" s="541"/>
      <c r="ER23" s="541"/>
      <c r="ES23" s="544"/>
      <c r="EW23" s="538"/>
      <c r="EX23" s="541"/>
      <c r="EY23" s="541"/>
      <c r="EZ23" s="544"/>
      <c r="FA23" s="538"/>
      <c r="FB23" s="541"/>
      <c r="FC23" s="541"/>
      <c r="FD23" s="544"/>
      <c r="FE23" s="538"/>
      <c r="FF23" s="541"/>
      <c r="FG23" s="541"/>
      <c r="FH23" s="544"/>
      <c r="FI23" s="538"/>
      <c r="FJ23" s="541"/>
      <c r="FK23" s="541"/>
      <c r="FL23" s="544"/>
      <c r="FM23" s="538"/>
      <c r="FN23" s="541"/>
      <c r="FO23" s="541"/>
      <c r="FP23" s="544"/>
      <c r="FQ23" s="538"/>
      <c r="FR23" s="541"/>
      <c r="FS23" s="541"/>
      <c r="FT23" s="544"/>
      <c r="FU23" s="538"/>
      <c r="FV23" s="541"/>
      <c r="FW23" s="541"/>
      <c r="FX23" s="544"/>
      <c r="FY23" s="538"/>
      <c r="FZ23" s="541"/>
      <c r="GA23" s="541"/>
      <c r="GB23" s="544"/>
      <c r="GC23" s="538"/>
      <c r="GD23" s="541"/>
      <c r="GE23" s="541"/>
      <c r="GF23" s="544"/>
      <c r="GG23" s="538"/>
      <c r="GH23" s="541"/>
      <c r="GI23" s="541"/>
      <c r="GJ23" s="544"/>
      <c r="GK23" s="538"/>
      <c r="GL23" s="541"/>
      <c r="GM23" s="541"/>
      <c r="GN23" s="544"/>
      <c r="GO23" s="538"/>
      <c r="GP23" s="541"/>
      <c r="GQ23" s="541"/>
      <c r="GR23" s="544"/>
      <c r="GS23" s="538"/>
      <c r="GT23" s="541"/>
      <c r="GU23" s="541"/>
      <c r="GV23" s="544"/>
      <c r="GW23" s="538"/>
      <c r="GX23" s="541"/>
      <c r="GY23" s="541"/>
      <c r="GZ23" s="544"/>
      <c r="HA23" s="538"/>
      <c r="HB23" s="541"/>
      <c r="HC23" s="541"/>
      <c r="HD23" s="544"/>
      <c r="HE23" s="538"/>
      <c r="HF23" s="541"/>
      <c r="HG23" s="541"/>
      <c r="HH23" s="544"/>
      <c r="HI23" s="538"/>
      <c r="HJ23" s="541"/>
      <c r="HK23" s="541"/>
      <c r="HL23" s="544"/>
      <c r="HM23" s="538"/>
      <c r="HN23" s="541"/>
      <c r="HO23" s="541"/>
      <c r="HP23" s="544"/>
      <c r="HQ23" s="538"/>
      <c r="HR23" s="541"/>
      <c r="HS23" s="541"/>
      <c r="HT23" s="544"/>
      <c r="HU23" s="538"/>
      <c r="HV23" s="541"/>
      <c r="HW23" s="541"/>
      <c r="HX23" s="544"/>
      <c r="HY23" s="538"/>
      <c r="HZ23" s="541"/>
      <c r="IA23" s="541"/>
      <c r="IB23" s="544"/>
      <c r="IC23" s="538"/>
      <c r="ID23" s="541"/>
      <c r="IE23" s="541"/>
      <c r="IF23" s="544"/>
      <c r="IG23" s="538"/>
      <c r="IH23" s="541"/>
      <c r="II23" s="541"/>
      <c r="IJ23" s="544"/>
      <c r="IK23" s="538"/>
      <c r="IL23" s="541"/>
      <c r="IM23" s="541"/>
      <c r="IN23" s="547"/>
      <c r="IO23" s="538"/>
      <c r="IP23" s="541"/>
      <c r="IQ23" s="541"/>
      <c r="IR23" s="547"/>
      <c r="IS23" s="513"/>
      <c r="IT23" s="513"/>
      <c r="IU23" s="513"/>
      <c r="IV23" s="513"/>
      <c r="IW23" s="711"/>
      <c r="IX23" s="714"/>
      <c r="IY23" s="714"/>
      <c r="IZ23" s="714"/>
      <c r="JA23" s="717"/>
      <c r="JB23" s="499"/>
      <c r="JC23" s="499"/>
      <c r="JD23" s="499"/>
      <c r="JE23" s="499"/>
      <c r="JF23" s="499"/>
      <c r="JG23" s="538"/>
      <c r="JH23" s="541"/>
      <c r="JI23" s="541"/>
      <c r="JJ23" s="547"/>
      <c r="JK23" s="538"/>
      <c r="JL23" s="541"/>
      <c r="JM23" s="541"/>
      <c r="JN23" s="547"/>
      <c r="JO23" s="711"/>
      <c r="JP23" s="714"/>
      <c r="JQ23" s="714"/>
      <c r="JR23" s="714"/>
      <c r="JS23" s="720"/>
      <c r="JT23" s="711"/>
      <c r="JU23" s="714"/>
      <c r="JV23" s="714"/>
      <c r="JW23" s="714"/>
      <c r="JX23" s="714"/>
      <c r="JY23" s="714"/>
      <c r="JZ23" s="720"/>
    </row>
    <row r="24" spans="1:292" ht="22.5" customHeight="1" x14ac:dyDescent="0.2">
      <c r="A24" s="615">
        <v>4</v>
      </c>
      <c r="B24" s="619" t="s">
        <v>94</v>
      </c>
      <c r="C24" s="58"/>
      <c r="D24" s="46">
        <f t="shared" ref="D24:D29" si="6">SUM(K24:N24)</f>
        <v>0</v>
      </c>
      <c r="E24" s="563" t="s">
        <v>96</v>
      </c>
      <c r="F24" s="581"/>
      <c r="G24" s="584">
        <v>38</v>
      </c>
      <c r="H24" s="119" t="s">
        <v>27</v>
      </c>
      <c r="I24" s="97"/>
      <c r="J24" s="168"/>
      <c r="K24" s="75"/>
      <c r="L24" s="94"/>
      <c r="M24" s="94"/>
      <c r="N24" s="76"/>
      <c r="O24" s="84">
        <f>J25/18*K24</f>
        <v>0</v>
      </c>
      <c r="P24" s="85">
        <f>J25/18*L24</f>
        <v>0</v>
      </c>
      <c r="Q24" s="85">
        <f>J25/18*M24</f>
        <v>0</v>
      </c>
      <c r="R24" s="86">
        <f>J25/18*N24</f>
        <v>0</v>
      </c>
      <c r="S24" s="70"/>
      <c r="T24" s="10">
        <v>0</v>
      </c>
      <c r="U24" s="40">
        <v>4</v>
      </c>
      <c r="V24" s="39"/>
      <c r="W24" s="197">
        <v>0.25</v>
      </c>
      <c r="X24" s="70"/>
      <c r="Y24" s="10"/>
      <c r="Z24" s="10"/>
      <c r="AA24" s="10"/>
      <c r="AB24" s="10"/>
      <c r="AC24" s="10"/>
      <c r="AD24" s="10"/>
      <c r="AE24" s="10"/>
      <c r="AF24" s="10"/>
      <c r="AG24" s="40"/>
      <c r="AH24" s="84">
        <f>J24</f>
        <v>0</v>
      </c>
      <c r="AI24" s="90">
        <v>0.1</v>
      </c>
      <c r="AJ24" s="90">
        <f>IF(G24&gt;19,30%,IF(G24&gt;9,20%,IF(G24&gt;2,10%,0)))</f>
        <v>0.3</v>
      </c>
      <c r="AK24" s="76"/>
      <c r="AL24" s="536">
        <f>IF(I26=8,SUM(K24:M29),0)</f>
        <v>0</v>
      </c>
      <c r="AM24" s="539">
        <f>IF(I26=8,SUM(O24:Q29),0)</f>
        <v>0</v>
      </c>
      <c r="AN24" s="539">
        <f>IF(AM24&gt;0,AJ25,0)</f>
        <v>0</v>
      </c>
      <c r="AO24" s="539">
        <f>IF(AM24&gt;0,AI25,0)</f>
        <v>0</v>
      </c>
      <c r="AP24" s="539">
        <f>IF(AM24&gt;0,SUM(S30:U30),0)</f>
        <v>0</v>
      </c>
      <c r="AQ24" s="539">
        <f>IF(AM24&gt;0,V30+W30,0)</f>
        <v>0</v>
      </c>
      <c r="AR24" s="539">
        <f>IF(AM24&gt;0,SUM(X30:AG30),0)</f>
        <v>0</v>
      </c>
      <c r="AS24" s="536"/>
      <c r="AT24" s="539">
        <f>IF(AS24&gt;0,SUM(V24:X27),0)</f>
        <v>0</v>
      </c>
      <c r="AU24" s="539">
        <f>IF(AT24&gt;0,AQ25,0)</f>
        <v>0</v>
      </c>
      <c r="AV24" s="539">
        <f>IF(AT24&gt;0,AP25,0)</f>
        <v>0</v>
      </c>
      <c r="AW24" s="539">
        <f>IF(AT24&gt;0,SUM(Z28:AB28),0)</f>
        <v>0</v>
      </c>
      <c r="AX24" s="539">
        <f>IF(AT24&gt;0,AC28+AD28,0)</f>
        <v>0</v>
      </c>
      <c r="AY24" s="539">
        <f>IF(AT24&gt;0,SUM(AE28:AN28),0)</f>
        <v>0</v>
      </c>
      <c r="AZ24" s="536">
        <f>IF(I26=9,SUM(K24:M29),0)</f>
        <v>0</v>
      </c>
      <c r="BA24" s="539">
        <f>IF(I26=9,SUM(O24:Q29),0)</f>
        <v>0</v>
      </c>
      <c r="BB24" s="539">
        <f>IF(BA24&gt;0,AJ25,0)</f>
        <v>0</v>
      </c>
      <c r="BC24" s="539">
        <f>IF(BA24&gt;0,AI25,0)</f>
        <v>0</v>
      </c>
      <c r="BD24" s="539">
        <f>IF(BA24&gt;0,SUM(S30:U30),0)</f>
        <v>0</v>
      </c>
      <c r="BE24" s="539">
        <f>IF(BA24&gt;0,V30+W30,0)</f>
        <v>0</v>
      </c>
      <c r="BF24" s="539">
        <f>IF(BA24&gt;0,SUM(X30:AG30),0)</f>
        <v>0</v>
      </c>
      <c r="BG24" s="515"/>
      <c r="BH24" s="515"/>
      <c r="BI24" s="515"/>
      <c r="BJ24" s="515"/>
      <c r="BK24" s="515"/>
      <c r="BL24" s="515"/>
      <c r="BM24" s="515"/>
      <c r="BN24" s="536"/>
      <c r="BO24" s="539">
        <f>IF(BN24&gt;0,SUM(AJ24:AL27),0)</f>
        <v>0</v>
      </c>
      <c r="BP24" s="539">
        <f>IF(BO24&gt;0,BE25,0)</f>
        <v>0</v>
      </c>
      <c r="BQ24" s="539">
        <f>IF(BO24&gt;0,BD25,0)</f>
        <v>0</v>
      </c>
      <c r="BR24" s="539">
        <f>IF(BO24&gt;0,SUM(AN28:AP28),0)</f>
        <v>0</v>
      </c>
      <c r="BS24" s="539">
        <f>IF(BO24&gt;0,AQ28+AR28,0)</f>
        <v>0</v>
      </c>
      <c r="BT24" s="539">
        <f>IF(BO24&gt;0,SUM(AS28:BB28),0)</f>
        <v>0</v>
      </c>
      <c r="BU24" s="536">
        <f>IF(I26=10,SUM(K24:M29),0)</f>
        <v>0</v>
      </c>
      <c r="BV24" s="539">
        <f>IF(I26=10,SUM(O24:Q29),0)</f>
        <v>0</v>
      </c>
      <c r="BW24" s="539">
        <f>IF(BV24&gt;0,AJ25,0)</f>
        <v>0</v>
      </c>
      <c r="BX24" s="539">
        <f>IF(BV24&gt;0,AI25,0)</f>
        <v>0</v>
      </c>
      <c r="BY24" s="539">
        <f>IF(BV24&gt;0,SUM(S30:U30),0)</f>
        <v>0</v>
      </c>
      <c r="BZ24" s="539">
        <f>IF(BV24&gt;0,V30+W30,0)</f>
        <v>0</v>
      </c>
      <c r="CA24" s="539">
        <f>IF(BV24&gt;0,SUM(X30:AG30),0)</f>
        <v>0</v>
      </c>
      <c r="CB24" s="536"/>
      <c r="CC24" s="539">
        <f>IF(CB24&gt;0,SUM(O24:Q27),0)</f>
        <v>0</v>
      </c>
      <c r="CD24" s="539">
        <f>IF(CC24&gt;0,AJ28,0)</f>
        <v>0</v>
      </c>
      <c r="CE24" s="539">
        <f>IF(CC24&gt;0,AI28,0)</f>
        <v>0</v>
      </c>
      <c r="CF24" s="539">
        <f>IF(CC24&gt;0,SUM(S28:U28),0)</f>
        <v>0</v>
      </c>
      <c r="CG24" s="539">
        <f>IF(CC24&gt;0,V28+W28,0)</f>
        <v>0</v>
      </c>
      <c r="CH24" s="539">
        <f>IF(CC24&gt;0,SUM(X28:AG28),0)</f>
        <v>0</v>
      </c>
      <c r="CI24" s="536">
        <f>IF(I26=11,SUM(K24:M29),0)</f>
        <v>0</v>
      </c>
      <c r="CJ24" s="539">
        <f>IF(I26=11,SUM(O24:Q29),0)</f>
        <v>0</v>
      </c>
      <c r="CK24" s="539">
        <f>IF(CJ24&gt;0,AJ25,0)</f>
        <v>0</v>
      </c>
      <c r="CL24" s="539">
        <f>IF(CJ24&gt;0,AI25,0)</f>
        <v>0</v>
      </c>
      <c r="CM24" s="539">
        <f>IF(CJ24&gt;0,SUM(S30:U30),0)</f>
        <v>0</v>
      </c>
      <c r="CN24" s="539">
        <f>IF(CJ24&gt;0,V30+W30,0)</f>
        <v>0</v>
      </c>
      <c r="CO24" s="539">
        <f>IF(CJ24&gt;0,SUM(X30:AG30),0)</f>
        <v>0</v>
      </c>
      <c r="CP24" s="536"/>
      <c r="CQ24" s="539">
        <f>IF(CP24&gt;0,SUM(O27:Q27),0)</f>
        <v>0</v>
      </c>
      <c r="CR24" s="539">
        <f>IF(CQ24&gt;0,CQ24*AJ24,0)</f>
        <v>0</v>
      </c>
      <c r="CS24" s="539">
        <f>IF(CQ24&gt;0,CQ24*AI24,0)</f>
        <v>0</v>
      </c>
      <c r="CT24" s="539">
        <f>IF(CQ24&gt;0,SUM(S28:U28),0)</f>
        <v>0</v>
      </c>
      <c r="CU24" s="539">
        <f>IF(CQ24&gt;0,V28+W28,0)</f>
        <v>0</v>
      </c>
      <c r="CV24" s="542">
        <f>IF(CQ24&gt;0,SUM(X28:AG28),0)</f>
        <v>0</v>
      </c>
      <c r="CW24" s="536"/>
      <c r="CX24" s="539">
        <f>IF(CW24&gt;0,SUM(H24:J29),0)</f>
        <v>0</v>
      </c>
      <c r="CY24" s="539">
        <f>IF(CX24&gt;0,AJ25,0)</f>
        <v>0</v>
      </c>
      <c r="CZ24" s="539">
        <f>IF(CX24&gt;0,AI25,0)</f>
        <v>0</v>
      </c>
      <c r="DA24" s="539">
        <f>IF(CX24&gt;0,SUM(S30:U30),0)</f>
        <v>0</v>
      </c>
      <c r="DB24" s="539">
        <f>IF(CX24&gt;0,V30+W30,0)</f>
        <v>0</v>
      </c>
      <c r="DC24" s="542">
        <f>IF(CX24&gt;0,SUM(X30:AG30),0)</f>
        <v>0</v>
      </c>
      <c r="DD24" s="536">
        <f>IF(AND(H25="старший вчитель",I26=12),SUM(K24:M29),0)</f>
        <v>18</v>
      </c>
      <c r="DE24" s="539">
        <f>IF(DD24&gt;0,SUM(O24:Q29),0)</f>
        <v>1986.6</v>
      </c>
      <c r="DF24" s="539">
        <f>IF(DE24&gt;0,DE24*AJ24,0)</f>
        <v>595.9799999999999</v>
      </c>
      <c r="DG24" s="539">
        <f>IF(DE24&gt;0,DE24*AI24,0)</f>
        <v>198.66</v>
      </c>
      <c r="DH24" s="539">
        <f>IF(DE24&gt;0,SUM(S30:U30),0)</f>
        <v>242.80666666666667</v>
      </c>
      <c r="DI24" s="539">
        <f>IF(DE24&gt;0,V30+W30,0)</f>
        <v>248.32499999999999</v>
      </c>
      <c r="DJ24" s="542">
        <f>IF(DE24&gt;0,SUM(X30:AG30),0)</f>
        <v>0</v>
      </c>
      <c r="DK24" s="536"/>
      <c r="DL24" s="539">
        <f>IF(DK24&gt;0,SUM(O24:Q27),0)</f>
        <v>0</v>
      </c>
      <c r="DM24" s="539">
        <f>IF(DL24&gt;0,AJ28,0)</f>
        <v>0</v>
      </c>
      <c r="DN24" s="539">
        <f>IF(DL24&gt;0,AI28,0)</f>
        <v>0</v>
      </c>
      <c r="DO24" s="539">
        <f>IF(DL24&gt;0,SUM(S28:U28),0)</f>
        <v>0</v>
      </c>
      <c r="DP24" s="539">
        <f>IF(DL24&gt;0,V28+W28,0)</f>
        <v>0</v>
      </c>
      <c r="DQ24" s="542">
        <f>IF(DL24&gt;0,SUM(X28:AG28),0)</f>
        <v>0</v>
      </c>
      <c r="DR24" s="536"/>
      <c r="DS24" s="539">
        <f>IF(DR24&gt;0,SUM(O24:Q27),0)</f>
        <v>0</v>
      </c>
      <c r="DT24" s="539">
        <f>IF(DS24&gt;0,AJ28,0)</f>
        <v>0</v>
      </c>
      <c r="DU24" s="539">
        <f>IF(DS24&gt;0,AI28,0)</f>
        <v>0</v>
      </c>
      <c r="DV24" s="539">
        <f>IF(DS24&gt;0,SUM(S28:U28),0)</f>
        <v>0</v>
      </c>
      <c r="DW24" s="539">
        <f>IF(DS24&gt;0,V28+W28,0)</f>
        <v>0</v>
      </c>
      <c r="DX24" s="542">
        <f>IF(DS24&gt;0,SUM(X28:AG28),0)</f>
        <v>0</v>
      </c>
      <c r="DY24" s="536"/>
      <c r="DZ24" s="539">
        <f>IF(DY24&gt;0,SUM(O24:Q27),0)</f>
        <v>0</v>
      </c>
      <c r="EA24" s="539">
        <f>IF(DZ24&gt;0,AJ28,0)</f>
        <v>0</v>
      </c>
      <c r="EB24" s="539">
        <f>IF(DZ24&gt;0,AI28,0)</f>
        <v>0</v>
      </c>
      <c r="EC24" s="539">
        <f>IF(DZ24&gt;0,SUM(S28:U28),0)</f>
        <v>0</v>
      </c>
      <c r="ED24" s="539">
        <f>IF(DZ24&gt;0,V28+W28,0)</f>
        <v>0</v>
      </c>
      <c r="EE24" s="542">
        <f>IF(DZ24&gt;0,SUM(X28:AG28),0)</f>
        <v>0</v>
      </c>
      <c r="EF24" s="536">
        <f>IF(AJ25="старший вчитель",SUM(AM24:AO27),0)</f>
        <v>0</v>
      </c>
      <c r="EG24" s="539">
        <f>IF(EF24&gt;0,SUM(O24:Q27),0)</f>
        <v>0</v>
      </c>
      <c r="EH24" s="539">
        <f>IF(EG24&gt;0,AJ28,0)</f>
        <v>0</v>
      </c>
      <c r="EI24" s="539">
        <f>IF(EG24&gt;0,AI28,0)</f>
        <v>0</v>
      </c>
      <c r="EJ24" s="539">
        <f>IF(EG24&gt;0,SUM(S28:U28),0)</f>
        <v>0</v>
      </c>
      <c r="EK24" s="539">
        <f>IF(EG24&gt;0,V28+W28,0)</f>
        <v>0</v>
      </c>
      <c r="EL24" s="542">
        <f>IF(EG24&gt;0,SUM(X28:AG28),0)</f>
        <v>0</v>
      </c>
      <c r="EM24" s="536">
        <f>IF(AQ25="старший вчитель",SUM(AT24:AV27),0)</f>
        <v>0</v>
      </c>
      <c r="EN24" s="539">
        <f>IF(EM24&gt;0,SUM(V24:X27),0)</f>
        <v>0</v>
      </c>
      <c r="EO24" s="539">
        <f>IF(EN24&gt;0,AQ28,0)</f>
        <v>0</v>
      </c>
      <c r="EP24" s="539">
        <f>IF(EN24&gt;0,AP28,0)</f>
        <v>0</v>
      </c>
      <c r="EQ24" s="539">
        <f>IF(EN24&gt;0,SUM(Z28:AB28),0)</f>
        <v>0</v>
      </c>
      <c r="ER24" s="539">
        <f>IF(EN24&gt;0,AC28+AD28,0)</f>
        <v>0</v>
      </c>
      <c r="ES24" s="542">
        <f>IF(EN24&gt;0,SUM(AE28:AN28),0)</f>
        <v>0</v>
      </c>
      <c r="EW24" s="536">
        <f>IF(AF25="старший вчитель",SUM(AI24:AK27),0)</f>
        <v>0</v>
      </c>
      <c r="EX24" s="539">
        <f>IF(EW24&gt;0,SUM(K24:M27),0)</f>
        <v>0</v>
      </c>
      <c r="EY24" s="539">
        <f>IF(EX24&gt;0,AF28,0)</f>
        <v>0</v>
      </c>
      <c r="EZ24" s="539">
        <f>IF(EX24&gt;0,AE28,0)</f>
        <v>0</v>
      </c>
      <c r="FA24" s="536">
        <f>IF(AM25="старший вчитель",SUM(AP24:AR27),0)</f>
        <v>0</v>
      </c>
      <c r="FB24" s="539">
        <f>IF(FA24&gt;0,SUM(R24:T27),0)</f>
        <v>0</v>
      </c>
      <c r="FC24" s="539">
        <f>IF(FB24&gt;0,AM28,0)</f>
        <v>0</v>
      </c>
      <c r="FD24" s="539">
        <f>IF(FB24&gt;0,AL28,0)</f>
        <v>0</v>
      </c>
      <c r="FE24" s="536"/>
      <c r="FF24" s="539">
        <f>IF(FE24&gt;0,SUM(AD24),0)</f>
        <v>0</v>
      </c>
      <c r="FG24" s="539">
        <f>FF24*AF24</f>
        <v>0</v>
      </c>
      <c r="FH24" s="539">
        <f>FF24*AE24</f>
        <v>0</v>
      </c>
      <c r="FI24" s="536">
        <f>D24</f>
        <v>0</v>
      </c>
      <c r="FJ24" s="539">
        <f>IF(FI24&gt;0,SUM(AH24),0)</f>
        <v>0</v>
      </c>
      <c r="FK24" s="539">
        <f>FJ24*AJ24</f>
        <v>0</v>
      </c>
      <c r="FL24" s="539">
        <f>FJ24*AI24</f>
        <v>0</v>
      </c>
      <c r="FM24" s="536"/>
      <c r="FN24" s="539">
        <f>IF(FM24&gt;0,SUM(AH24),0)</f>
        <v>0</v>
      </c>
      <c r="FO24" s="539">
        <f>FN24*AJ24</f>
        <v>0</v>
      </c>
      <c r="FP24" s="539">
        <f>FN24*AI24</f>
        <v>0</v>
      </c>
      <c r="FQ24" s="536"/>
      <c r="FR24" s="539">
        <f>IF(FQ24&gt;0,SUM(AH25+R28),0)</f>
        <v>0</v>
      </c>
      <c r="FS24" s="539">
        <f>FR24*AJ24</f>
        <v>0</v>
      </c>
      <c r="FT24" s="539">
        <f>FR24*AI24</f>
        <v>0</v>
      </c>
      <c r="FU24" s="536"/>
      <c r="FV24" s="539">
        <f>IF(FU24&gt;0,SUM(AH25+R28),0)</f>
        <v>0</v>
      </c>
      <c r="FW24" s="539">
        <f>FV24*AJ24</f>
        <v>0</v>
      </c>
      <c r="FX24" s="539">
        <f>FV24*AI24</f>
        <v>0</v>
      </c>
      <c r="FY24" s="536"/>
      <c r="FZ24" s="539">
        <f>IF(FY24&gt;0,SUM(AL25+V28),0)</f>
        <v>0</v>
      </c>
      <c r="GA24" s="539">
        <f>FZ24*AN24</f>
        <v>0</v>
      </c>
      <c r="GB24" s="539">
        <f>FZ24*AM24</f>
        <v>0</v>
      </c>
      <c r="GC24" s="536"/>
      <c r="GD24" s="539">
        <f>IF(GC24&gt;0,SUM(AP25+Z28),0)</f>
        <v>0</v>
      </c>
      <c r="GE24" s="539">
        <f>GD24*AR24</f>
        <v>0</v>
      </c>
      <c r="GF24" s="539">
        <f>GD24*AQ24</f>
        <v>0</v>
      </c>
      <c r="GG24" s="536"/>
      <c r="GH24" s="539">
        <f>IF(GG24&gt;0,SUM(AT25+AD28),0)</f>
        <v>0</v>
      </c>
      <c r="GI24" s="539">
        <f>GH24*AV24</f>
        <v>0</v>
      </c>
      <c r="GJ24" s="539">
        <f>GH24*AU24</f>
        <v>0</v>
      </c>
      <c r="GK24" s="536"/>
      <c r="GL24" s="539">
        <f>IF(GK24&gt;0,SUM(AL25+V28),0)</f>
        <v>0</v>
      </c>
      <c r="GM24" s="539">
        <f>GL24*AN24</f>
        <v>0</v>
      </c>
      <c r="GN24" s="539">
        <f>GL24*AM24</f>
        <v>0</v>
      </c>
      <c r="GO24" s="536"/>
      <c r="GP24" s="539">
        <f>IF(GO24&gt;0,SUM(AP25+Z28),0)</f>
        <v>0</v>
      </c>
      <c r="GQ24" s="539">
        <f>GP24*AR24</f>
        <v>0</v>
      </c>
      <c r="GR24" s="539">
        <f>GP24*AQ24</f>
        <v>0</v>
      </c>
      <c r="GS24" s="536"/>
      <c r="GT24" s="539">
        <f>IF(GS24&gt;0,SUM(AT25+AD28),0)</f>
        <v>0</v>
      </c>
      <c r="GU24" s="539">
        <f>GT24*AV24</f>
        <v>0</v>
      </c>
      <c r="GV24" s="539">
        <f>GT24*AU24</f>
        <v>0</v>
      </c>
      <c r="GW24" s="536"/>
      <c r="GX24" s="539">
        <f>IF(GW24&gt;0,SUM(AX25+AH28),0)</f>
        <v>0</v>
      </c>
      <c r="GY24" s="539">
        <f>GX24*AZ24</f>
        <v>0</v>
      </c>
      <c r="GZ24" s="539">
        <f>GX24*AY24</f>
        <v>0</v>
      </c>
      <c r="HA24" s="536"/>
      <c r="HB24" s="539">
        <f>IF(HA24&gt;0,SUM(AH25+R28),0)</f>
        <v>0</v>
      </c>
      <c r="HC24" s="539">
        <f>HB24*AJ24</f>
        <v>0</v>
      </c>
      <c r="HD24" s="539">
        <f>HB24*AI24</f>
        <v>0</v>
      </c>
      <c r="HE24" s="536"/>
      <c r="HF24" s="539">
        <f>IF(HE24&gt;0,SUM(AL25+V28),0)</f>
        <v>0</v>
      </c>
      <c r="HG24" s="539">
        <f>HF24*AN24</f>
        <v>0</v>
      </c>
      <c r="HH24" s="539">
        <f>HF24*AM24</f>
        <v>0</v>
      </c>
      <c r="HI24" s="536"/>
      <c r="HJ24" s="539">
        <f>IF(HI24&gt;0,SUM(AP25+Z28),0)</f>
        <v>0</v>
      </c>
      <c r="HK24" s="539">
        <f>HJ24*AR24</f>
        <v>0</v>
      </c>
      <c r="HL24" s="539">
        <f>HJ24*AQ24</f>
        <v>0</v>
      </c>
      <c r="HM24" s="536"/>
      <c r="HN24" s="539">
        <f>IF(HM24&gt;0,SUM(AT25+AD28),0)</f>
        <v>0</v>
      </c>
      <c r="HO24" s="539">
        <f>HN24*AV24</f>
        <v>0</v>
      </c>
      <c r="HP24" s="539">
        <f>HN24*AU24</f>
        <v>0</v>
      </c>
      <c r="HQ24" s="536"/>
      <c r="HR24" s="539">
        <f>IF(HQ24&gt;0,SUM(AP25+Z28),0)</f>
        <v>0</v>
      </c>
      <c r="HS24" s="539">
        <f>HR24*AR24</f>
        <v>0</v>
      </c>
      <c r="HT24" s="539">
        <f>HR24*AQ24</f>
        <v>0</v>
      </c>
      <c r="HU24" s="536"/>
      <c r="HV24" s="539">
        <f>IF(HU24&gt;0,SUM(AT25+AD28),0)</f>
        <v>0</v>
      </c>
      <c r="HW24" s="539">
        <f>HV24*AV24</f>
        <v>0</v>
      </c>
      <c r="HX24" s="539">
        <f>HV24*AU24</f>
        <v>0</v>
      </c>
      <c r="HY24" s="536"/>
      <c r="HZ24" s="539">
        <f>IF(HY24&gt;0,SUM(AT25+AD28),0)</f>
        <v>0</v>
      </c>
      <c r="IA24" s="539">
        <f>HZ24*AV24</f>
        <v>0</v>
      </c>
      <c r="IB24" s="539">
        <f>HZ24*AU24</f>
        <v>0</v>
      </c>
      <c r="IC24" s="536"/>
      <c r="ID24" s="539">
        <f>IF(IC24&gt;0,SUM(AX25+AH28),0)</f>
        <v>0</v>
      </c>
      <c r="IE24" s="539">
        <f>ID24*AZ24</f>
        <v>0</v>
      </c>
      <c r="IF24" s="539">
        <f>ID24*AY24</f>
        <v>0</v>
      </c>
      <c r="IG24" s="536"/>
      <c r="IH24" s="539">
        <f>IF(IG24&gt;0,SUM(BB25+AL28),0)</f>
        <v>0</v>
      </c>
      <c r="II24" s="539">
        <f>IH24*BD24</f>
        <v>0</v>
      </c>
      <c r="IJ24" s="539">
        <f>IH24*BC24</f>
        <v>0</v>
      </c>
      <c r="IK24" s="536"/>
      <c r="IL24" s="539">
        <f>IF(IK24&gt;0,SUM(AT25+AD28),0)</f>
        <v>0</v>
      </c>
      <c r="IM24" s="539">
        <f>IL24*AV24</f>
        <v>0</v>
      </c>
      <c r="IN24" s="545">
        <f>IL24*AU24</f>
        <v>0</v>
      </c>
      <c r="IO24" s="536"/>
      <c r="IP24" s="539">
        <f>IF(IO24&gt;0,SUM(AX25+AH28),0)</f>
        <v>0</v>
      </c>
      <c r="IQ24" s="539">
        <f>IP24*AZ24</f>
        <v>0</v>
      </c>
      <c r="IR24" s="545">
        <f>IP24*AY24</f>
        <v>0</v>
      </c>
      <c r="IS24" s="464"/>
      <c r="IT24" s="464"/>
      <c r="IU24" s="464"/>
      <c r="IV24" s="464"/>
      <c r="IW24" s="709">
        <f>X25</f>
        <v>0</v>
      </c>
      <c r="IX24" s="712">
        <f>IF(IW24&gt;0,SUM(BB25+AL28),0)</f>
        <v>0</v>
      </c>
      <c r="IY24" s="712">
        <f>IX24*BD24</f>
        <v>0</v>
      </c>
      <c r="IZ24" s="712">
        <f>IY24*BE24</f>
        <v>0</v>
      </c>
      <c r="JA24" s="718">
        <f>IX24*BC24</f>
        <v>0</v>
      </c>
      <c r="JB24" s="464"/>
      <c r="JC24" s="464"/>
      <c r="JD24" s="464"/>
      <c r="JE24" s="464"/>
      <c r="JF24" s="464"/>
      <c r="JG24" s="536"/>
      <c r="JH24" s="539">
        <f>IF(JG24&gt;0,SUM(BN25+AQ28),0)</f>
        <v>0</v>
      </c>
      <c r="JI24" s="539">
        <f>JH24*BP24</f>
        <v>0</v>
      </c>
      <c r="JJ24" s="545">
        <f>JH24*BO24</f>
        <v>0</v>
      </c>
      <c r="JK24" s="536"/>
      <c r="JL24" s="539">
        <f>IF(JK24&gt;0,SUM(BR25+AU28),0)</f>
        <v>0</v>
      </c>
      <c r="JM24" s="539">
        <f>JL24*BT24</f>
        <v>0</v>
      </c>
      <c r="JN24" s="545">
        <f>JL24*BS24</f>
        <v>0</v>
      </c>
      <c r="JO24" s="709">
        <f>AC25</f>
        <v>0</v>
      </c>
      <c r="JP24" s="712">
        <f>IF(JO24&gt;0,SUM(BN25+AQ28),0)</f>
        <v>0</v>
      </c>
      <c r="JQ24" s="712">
        <f>JP24*BP24</f>
        <v>0</v>
      </c>
      <c r="JR24" s="712">
        <f>JQ24*BQ24</f>
        <v>0</v>
      </c>
      <c r="JS24" s="718">
        <f>JP24*BO24</f>
        <v>0</v>
      </c>
      <c r="JT24" s="709">
        <f>IF(CT25="старший вчитель",SUM(CW24:CY27),0)</f>
        <v>0</v>
      </c>
      <c r="JU24" s="712">
        <f>IF(JT24&gt;0,SUM(BY24:CA27),0)</f>
        <v>0</v>
      </c>
      <c r="JV24" s="712">
        <f>IF(JU24&gt;0,CT28,0)</f>
        <v>0</v>
      </c>
      <c r="JW24" s="712">
        <f>IF(JU24&gt;0,CS28,0)</f>
        <v>0</v>
      </c>
      <c r="JX24" s="712">
        <f>IF(JU24&gt;0,SUM(CC28:CE28),0)</f>
        <v>0</v>
      </c>
      <c r="JY24" s="712">
        <f>IF(JU24&gt;0,CF28+CG28,0)</f>
        <v>0</v>
      </c>
      <c r="JZ24" s="718">
        <f>IF(JU24&gt;0,SUM(CH28:CQ28),0)</f>
        <v>0</v>
      </c>
      <c r="KC24" s="769">
        <f>IZ24+IR24+IN24+HX24+HP24+HL24+GR24+GB24+FT24+FP24+FL24+FD24+EZ24+EP24+EI24+EB24+DU24+DN24+DG24+CZ24+CS24+CL24+CE24+BX24+BQ24+BC24+AV24+AO24</f>
        <v>198.66</v>
      </c>
      <c r="KD24" s="769">
        <f>IY24+IQ24+IM24+HW24+HO24+HK24+GQ24+GA24+FS24+FO24+FK24+FC24+EY24+EO24+EH24+EA24+DT24+DM24+DF24+CY24+CR24+CK24+CD24+BW24+BP24+BB24+AU24+AN24</f>
        <v>595.9799999999999</v>
      </c>
    </row>
    <row r="25" spans="1:292" ht="20.100000000000001" customHeight="1" x14ac:dyDescent="0.2">
      <c r="A25" s="616"/>
      <c r="B25" s="576"/>
      <c r="C25" s="58" t="s">
        <v>95</v>
      </c>
      <c r="D25" s="46">
        <f t="shared" si="6"/>
        <v>10</v>
      </c>
      <c r="E25" s="564"/>
      <c r="F25" s="581"/>
      <c r="G25" s="584"/>
      <c r="H25" s="605" t="s">
        <v>28</v>
      </c>
      <c r="I25" s="60"/>
      <c r="J25" s="65">
        <f>J26+J27</f>
        <v>1986.6</v>
      </c>
      <c r="K25" s="32"/>
      <c r="L25" s="120">
        <v>6</v>
      </c>
      <c r="M25" s="120">
        <v>4</v>
      </c>
      <c r="N25" s="33"/>
      <c r="O25" s="87">
        <f>J25/18*K25</f>
        <v>0</v>
      </c>
      <c r="P25" s="43">
        <f>J25/18*L25</f>
        <v>662.19999999999993</v>
      </c>
      <c r="Q25" s="43">
        <f>J25/18*M25</f>
        <v>441.46666666666664</v>
      </c>
      <c r="R25" s="45">
        <f>J25/18*N25</f>
        <v>0</v>
      </c>
      <c r="S25" s="11"/>
      <c r="T25" s="57">
        <v>0</v>
      </c>
      <c r="U25" s="128">
        <v>1</v>
      </c>
      <c r="V25" s="32"/>
      <c r="W25" s="128">
        <v>0.5</v>
      </c>
      <c r="X25" s="11"/>
      <c r="Y25" s="7"/>
      <c r="Z25" s="7"/>
      <c r="AA25" s="7"/>
      <c r="AB25" s="7"/>
      <c r="AC25" s="7"/>
      <c r="AD25" s="7"/>
      <c r="AE25" s="7"/>
      <c r="AF25" s="7"/>
      <c r="AG25" s="12"/>
      <c r="AH25" s="32"/>
      <c r="AI25" s="43">
        <f>SUM(O24:R29,AH24:AH29)*AI24</f>
        <v>198.66</v>
      </c>
      <c r="AJ25" s="43">
        <f>SUM(O24:R29,AH24:AH29)*AJ24</f>
        <v>595.9799999999999</v>
      </c>
      <c r="AK25" s="45">
        <f>SUM(O24:R29,S26:AG26,AH24:AH29,AI25:AJ25,S29:U29)</f>
        <v>3272.3716666666664</v>
      </c>
      <c r="AL25" s="537"/>
      <c r="AM25" s="540"/>
      <c r="AN25" s="540"/>
      <c r="AO25" s="540"/>
      <c r="AP25" s="540"/>
      <c r="AQ25" s="540"/>
      <c r="AR25" s="540"/>
      <c r="AS25" s="537"/>
      <c r="AT25" s="540"/>
      <c r="AU25" s="540"/>
      <c r="AV25" s="540"/>
      <c r="AW25" s="540"/>
      <c r="AX25" s="540"/>
      <c r="AY25" s="540"/>
      <c r="AZ25" s="537"/>
      <c r="BA25" s="540"/>
      <c r="BB25" s="540"/>
      <c r="BC25" s="540"/>
      <c r="BD25" s="540"/>
      <c r="BE25" s="540"/>
      <c r="BF25" s="540"/>
      <c r="BG25" s="516"/>
      <c r="BH25" s="516"/>
      <c r="BI25" s="516"/>
      <c r="BJ25" s="516"/>
      <c r="BK25" s="516"/>
      <c r="BL25" s="516"/>
      <c r="BM25" s="516"/>
      <c r="BN25" s="537"/>
      <c r="BO25" s="540"/>
      <c r="BP25" s="540"/>
      <c r="BQ25" s="540"/>
      <c r="BR25" s="540"/>
      <c r="BS25" s="540"/>
      <c r="BT25" s="540"/>
      <c r="BU25" s="537"/>
      <c r="BV25" s="540"/>
      <c r="BW25" s="540"/>
      <c r="BX25" s="540"/>
      <c r="BY25" s="540"/>
      <c r="BZ25" s="540"/>
      <c r="CA25" s="540"/>
      <c r="CB25" s="537"/>
      <c r="CC25" s="540"/>
      <c r="CD25" s="540"/>
      <c r="CE25" s="540"/>
      <c r="CF25" s="540"/>
      <c r="CG25" s="540"/>
      <c r="CH25" s="540"/>
      <c r="CI25" s="537"/>
      <c r="CJ25" s="540"/>
      <c r="CK25" s="540"/>
      <c r="CL25" s="540"/>
      <c r="CM25" s="540"/>
      <c r="CN25" s="540"/>
      <c r="CO25" s="540"/>
      <c r="CP25" s="537"/>
      <c r="CQ25" s="540"/>
      <c r="CR25" s="540"/>
      <c r="CS25" s="540"/>
      <c r="CT25" s="540"/>
      <c r="CU25" s="540"/>
      <c r="CV25" s="543"/>
      <c r="CW25" s="537"/>
      <c r="CX25" s="540"/>
      <c r="CY25" s="540"/>
      <c r="CZ25" s="540"/>
      <c r="DA25" s="540"/>
      <c r="DB25" s="540"/>
      <c r="DC25" s="543"/>
      <c r="DD25" s="537">
        <f>IF(AND(DB25=3,DB26=4),SUM(DC28:DC30),0)</f>
        <v>0</v>
      </c>
      <c r="DE25" s="540"/>
      <c r="DF25" s="540"/>
      <c r="DG25" s="540"/>
      <c r="DH25" s="540"/>
      <c r="DI25" s="540"/>
      <c r="DJ25" s="543"/>
      <c r="DK25" s="537"/>
      <c r="DL25" s="540"/>
      <c r="DM25" s="540"/>
      <c r="DN25" s="540"/>
      <c r="DO25" s="540"/>
      <c r="DP25" s="540"/>
      <c r="DQ25" s="543"/>
      <c r="DR25" s="537"/>
      <c r="DS25" s="540"/>
      <c r="DT25" s="540"/>
      <c r="DU25" s="540"/>
      <c r="DV25" s="540"/>
      <c r="DW25" s="540"/>
      <c r="DX25" s="543"/>
      <c r="DY25" s="537"/>
      <c r="DZ25" s="540"/>
      <c r="EA25" s="540"/>
      <c r="EB25" s="540"/>
      <c r="EC25" s="540"/>
      <c r="ED25" s="540"/>
      <c r="EE25" s="543"/>
      <c r="EF25" s="537"/>
      <c r="EG25" s="540"/>
      <c r="EH25" s="540"/>
      <c r="EI25" s="540"/>
      <c r="EJ25" s="540"/>
      <c r="EK25" s="540"/>
      <c r="EL25" s="543"/>
      <c r="EM25" s="537"/>
      <c r="EN25" s="540"/>
      <c r="EO25" s="540"/>
      <c r="EP25" s="540"/>
      <c r="EQ25" s="540"/>
      <c r="ER25" s="540"/>
      <c r="ES25" s="543"/>
      <c r="ET25" s="225">
        <f>EF24+DY24+DR24+DK24+DD24+CW24+CP24+CI24+CB24+BU24+BN24+AZ24+AS24+AL24</f>
        <v>18</v>
      </c>
      <c r="EU25" s="157">
        <f>D30</f>
        <v>18</v>
      </c>
      <c r="EV25" s="480">
        <f>ET25-EU25</f>
        <v>0</v>
      </c>
      <c r="EW25" s="537"/>
      <c r="EX25" s="540"/>
      <c r="EY25" s="540"/>
      <c r="EZ25" s="540"/>
      <c r="FA25" s="537"/>
      <c r="FB25" s="540"/>
      <c r="FC25" s="540"/>
      <c r="FD25" s="540"/>
      <c r="FE25" s="537"/>
      <c r="FF25" s="540"/>
      <c r="FG25" s="540"/>
      <c r="FH25" s="540"/>
      <c r="FI25" s="537"/>
      <c r="FJ25" s="540"/>
      <c r="FK25" s="540"/>
      <c r="FL25" s="540"/>
      <c r="FM25" s="537"/>
      <c r="FN25" s="540"/>
      <c r="FO25" s="540"/>
      <c r="FP25" s="540"/>
      <c r="FQ25" s="537"/>
      <c r="FR25" s="540"/>
      <c r="FS25" s="540"/>
      <c r="FT25" s="540"/>
      <c r="FU25" s="537"/>
      <c r="FV25" s="540"/>
      <c r="FW25" s="540"/>
      <c r="FX25" s="540"/>
      <c r="FY25" s="537"/>
      <c r="FZ25" s="540"/>
      <c r="GA25" s="540"/>
      <c r="GB25" s="540"/>
      <c r="GC25" s="537"/>
      <c r="GD25" s="540"/>
      <c r="GE25" s="540"/>
      <c r="GF25" s="540"/>
      <c r="GG25" s="537"/>
      <c r="GH25" s="540"/>
      <c r="GI25" s="540"/>
      <c r="GJ25" s="540"/>
      <c r="GK25" s="537"/>
      <c r="GL25" s="540"/>
      <c r="GM25" s="540"/>
      <c r="GN25" s="540"/>
      <c r="GO25" s="537"/>
      <c r="GP25" s="540"/>
      <c r="GQ25" s="540"/>
      <c r="GR25" s="540"/>
      <c r="GS25" s="537"/>
      <c r="GT25" s="540"/>
      <c r="GU25" s="540"/>
      <c r="GV25" s="540"/>
      <c r="GW25" s="537"/>
      <c r="GX25" s="540"/>
      <c r="GY25" s="540"/>
      <c r="GZ25" s="540"/>
      <c r="HA25" s="537"/>
      <c r="HB25" s="540"/>
      <c r="HC25" s="540"/>
      <c r="HD25" s="540"/>
      <c r="HE25" s="537"/>
      <c r="HF25" s="540"/>
      <c r="HG25" s="540"/>
      <c r="HH25" s="540"/>
      <c r="HI25" s="537"/>
      <c r="HJ25" s="540"/>
      <c r="HK25" s="540"/>
      <c r="HL25" s="540"/>
      <c r="HM25" s="537"/>
      <c r="HN25" s="540"/>
      <c r="HO25" s="540"/>
      <c r="HP25" s="540"/>
      <c r="HQ25" s="537"/>
      <c r="HR25" s="540"/>
      <c r="HS25" s="540"/>
      <c r="HT25" s="540"/>
      <c r="HU25" s="537"/>
      <c r="HV25" s="540"/>
      <c r="HW25" s="540"/>
      <c r="HX25" s="540"/>
      <c r="HY25" s="537"/>
      <c r="HZ25" s="540"/>
      <c r="IA25" s="540"/>
      <c r="IB25" s="540"/>
      <c r="IC25" s="537"/>
      <c r="ID25" s="540"/>
      <c r="IE25" s="540"/>
      <c r="IF25" s="540"/>
      <c r="IG25" s="537"/>
      <c r="IH25" s="540"/>
      <c r="II25" s="540"/>
      <c r="IJ25" s="540"/>
      <c r="IK25" s="537"/>
      <c r="IL25" s="540"/>
      <c r="IM25" s="540"/>
      <c r="IN25" s="546"/>
      <c r="IO25" s="537"/>
      <c r="IP25" s="540"/>
      <c r="IQ25" s="540"/>
      <c r="IR25" s="546"/>
      <c r="IS25" s="513"/>
      <c r="IT25" s="513"/>
      <c r="IU25" s="513"/>
      <c r="IV25" s="513"/>
      <c r="IW25" s="710"/>
      <c r="IX25" s="713"/>
      <c r="IY25" s="713"/>
      <c r="IZ25" s="713"/>
      <c r="JA25" s="719"/>
      <c r="JB25" s="499"/>
      <c r="JC25" s="499"/>
      <c r="JD25" s="499"/>
      <c r="JE25" s="499"/>
      <c r="JF25" s="499"/>
      <c r="JG25" s="537"/>
      <c r="JH25" s="540"/>
      <c r="JI25" s="540"/>
      <c r="JJ25" s="546"/>
      <c r="JK25" s="537"/>
      <c r="JL25" s="540"/>
      <c r="JM25" s="540"/>
      <c r="JN25" s="546"/>
      <c r="JO25" s="710"/>
      <c r="JP25" s="713"/>
      <c r="JQ25" s="713"/>
      <c r="JR25" s="713"/>
      <c r="JS25" s="719"/>
      <c r="JT25" s="710"/>
      <c r="JU25" s="713"/>
      <c r="JV25" s="713"/>
      <c r="JW25" s="713"/>
      <c r="JX25" s="713"/>
      <c r="JY25" s="713"/>
      <c r="JZ25" s="719"/>
      <c r="KC25" s="769"/>
      <c r="KD25" s="769"/>
    </row>
    <row r="26" spans="1:292" ht="20.100000000000001" customHeight="1" x14ac:dyDescent="0.3">
      <c r="A26" s="617"/>
      <c r="B26" s="620"/>
      <c r="C26" s="58" t="s">
        <v>48</v>
      </c>
      <c r="D26" s="46">
        <f t="shared" si="6"/>
        <v>8</v>
      </c>
      <c r="E26" s="564"/>
      <c r="F26" s="581"/>
      <c r="G26" s="584"/>
      <c r="H26" s="645"/>
      <c r="I26" s="61">
        <f>IF(H24="вища",12,IF(H24="І кат.",11,IF(H24="ІІ кат.",10,IF(H24="спец.",9))))</f>
        <v>12</v>
      </c>
      <c r="J26" s="48">
        <f>IF(I26=12,'тарифна сітка'!$C$15,IF(I26=11,'тарифна сітка'!$C$14,IF(I26=10,'тарифна сітка'!$C$13,IF(I26=9,'тарифна сітка'!$C$12,IF(I26=8,'тарифна сітка'!$C$11)))))</f>
        <v>1806</v>
      </c>
      <c r="K26" s="32"/>
      <c r="L26" s="120">
        <v>4</v>
      </c>
      <c r="M26" s="120">
        <v>4</v>
      </c>
      <c r="N26" s="33"/>
      <c r="O26" s="87">
        <f>J25/18*K26</f>
        <v>0</v>
      </c>
      <c r="P26" s="43">
        <f>J25/18*L26</f>
        <v>441.46666666666664</v>
      </c>
      <c r="Q26" s="43">
        <f>J25/18*M26</f>
        <v>441.46666666666664</v>
      </c>
      <c r="R26" s="45">
        <f>J25/18*N26</f>
        <v>0</v>
      </c>
      <c r="S26" s="30"/>
      <c r="T26" s="43">
        <f>J25/18*T24*20%*T25</f>
        <v>0</v>
      </c>
      <c r="U26" s="149">
        <f>J25/18*U24*20%*U25</f>
        <v>88.293333333333337</v>
      </c>
      <c r="V26" s="34"/>
      <c r="W26" s="149">
        <f>J25*W24*W25</f>
        <v>248.32499999999999</v>
      </c>
      <c r="X26" s="11"/>
      <c r="Y26" s="7"/>
      <c r="Z26" s="7"/>
      <c r="AA26" s="7"/>
      <c r="AB26" s="7"/>
      <c r="AC26" s="7"/>
      <c r="AD26" s="7"/>
      <c r="AE26" s="7"/>
      <c r="AF26" s="7"/>
      <c r="AG26" s="12"/>
      <c r="AH26" s="32"/>
      <c r="AI26" s="7"/>
      <c r="AJ26" s="7"/>
      <c r="AK26" s="12"/>
      <c r="AL26" s="537"/>
      <c r="AM26" s="540"/>
      <c r="AN26" s="540"/>
      <c r="AO26" s="540"/>
      <c r="AP26" s="540"/>
      <c r="AQ26" s="540"/>
      <c r="AR26" s="540"/>
      <c r="AS26" s="537"/>
      <c r="AT26" s="540"/>
      <c r="AU26" s="540"/>
      <c r="AV26" s="540"/>
      <c r="AW26" s="540"/>
      <c r="AX26" s="540"/>
      <c r="AY26" s="540"/>
      <c r="AZ26" s="537"/>
      <c r="BA26" s="540"/>
      <c r="BB26" s="540"/>
      <c r="BC26" s="540"/>
      <c r="BD26" s="540"/>
      <c r="BE26" s="540"/>
      <c r="BF26" s="540"/>
      <c r="BG26" s="516"/>
      <c r="BH26" s="516"/>
      <c r="BI26" s="516"/>
      <c r="BJ26" s="516"/>
      <c r="BK26" s="516"/>
      <c r="BL26" s="516"/>
      <c r="BM26" s="516"/>
      <c r="BN26" s="537"/>
      <c r="BO26" s="540"/>
      <c r="BP26" s="540"/>
      <c r="BQ26" s="540"/>
      <c r="BR26" s="540"/>
      <c r="BS26" s="540"/>
      <c r="BT26" s="540"/>
      <c r="BU26" s="537"/>
      <c r="BV26" s="540"/>
      <c r="BW26" s="540"/>
      <c r="BX26" s="540"/>
      <c r="BY26" s="540"/>
      <c r="BZ26" s="540"/>
      <c r="CA26" s="540"/>
      <c r="CB26" s="537"/>
      <c r="CC26" s="540"/>
      <c r="CD26" s="540"/>
      <c r="CE26" s="540"/>
      <c r="CF26" s="540"/>
      <c r="CG26" s="540"/>
      <c r="CH26" s="540"/>
      <c r="CI26" s="537"/>
      <c r="CJ26" s="540"/>
      <c r="CK26" s="540"/>
      <c r="CL26" s="540"/>
      <c r="CM26" s="540"/>
      <c r="CN26" s="540"/>
      <c r="CO26" s="540"/>
      <c r="CP26" s="537"/>
      <c r="CQ26" s="540"/>
      <c r="CR26" s="540"/>
      <c r="CS26" s="540"/>
      <c r="CT26" s="540"/>
      <c r="CU26" s="540"/>
      <c r="CV26" s="543"/>
      <c r="CW26" s="537"/>
      <c r="CX26" s="540"/>
      <c r="CY26" s="540"/>
      <c r="CZ26" s="540"/>
      <c r="DA26" s="540"/>
      <c r="DB26" s="540"/>
      <c r="DC26" s="543"/>
      <c r="DD26" s="537">
        <f>IF(AND(DB26=3,DB27=4),SUM(DC29:DC31),0)</f>
        <v>0</v>
      </c>
      <c r="DE26" s="540"/>
      <c r="DF26" s="540"/>
      <c r="DG26" s="540"/>
      <c r="DH26" s="540"/>
      <c r="DI26" s="540"/>
      <c r="DJ26" s="543"/>
      <c r="DK26" s="537"/>
      <c r="DL26" s="540"/>
      <c r="DM26" s="540"/>
      <c r="DN26" s="540"/>
      <c r="DO26" s="540"/>
      <c r="DP26" s="540"/>
      <c r="DQ26" s="543"/>
      <c r="DR26" s="537"/>
      <c r="DS26" s="540"/>
      <c r="DT26" s="540"/>
      <c r="DU26" s="540"/>
      <c r="DV26" s="540"/>
      <c r="DW26" s="540"/>
      <c r="DX26" s="543"/>
      <c r="DY26" s="537"/>
      <c r="DZ26" s="540"/>
      <c r="EA26" s="540"/>
      <c r="EB26" s="540"/>
      <c r="EC26" s="540"/>
      <c r="ED26" s="540"/>
      <c r="EE26" s="543"/>
      <c r="EF26" s="537"/>
      <c r="EG26" s="540"/>
      <c r="EH26" s="540"/>
      <c r="EI26" s="540"/>
      <c r="EJ26" s="540"/>
      <c r="EK26" s="540"/>
      <c r="EL26" s="543"/>
      <c r="EM26" s="537"/>
      <c r="EN26" s="540"/>
      <c r="EO26" s="540"/>
      <c r="EP26" s="540"/>
      <c r="EQ26" s="540"/>
      <c r="ER26" s="540"/>
      <c r="ES26" s="543"/>
      <c r="ET26" s="225">
        <f>SUM(EG24:EL28,DZ24:EE28,DS24:DX28,DL24:DQ28,DE24:DJ28,CX24:DC28,CQ24:CV28,CJ24:CO28,CC24:CH28,BV24:CA28,BO24:BT28,BA24:BF28,AT24:AY28,AM24:AR28,EX24:EZ28,FB24:FD28,FJ24:FL28,FN24:FP28,FR24:FT28)</f>
        <v>3272.3716666666664</v>
      </c>
      <c r="EU26" s="225">
        <f>AK25</f>
        <v>3272.3716666666664</v>
      </c>
      <c r="EV26" s="177">
        <f>EU26-ET26</f>
        <v>0</v>
      </c>
      <c r="EW26" s="537"/>
      <c r="EX26" s="540"/>
      <c r="EY26" s="540"/>
      <c r="EZ26" s="540"/>
      <c r="FA26" s="537"/>
      <c r="FB26" s="540"/>
      <c r="FC26" s="540"/>
      <c r="FD26" s="540"/>
      <c r="FE26" s="537"/>
      <c r="FF26" s="540"/>
      <c r="FG26" s="540"/>
      <c r="FH26" s="540"/>
      <c r="FI26" s="537"/>
      <c r="FJ26" s="540"/>
      <c r="FK26" s="540"/>
      <c r="FL26" s="540"/>
      <c r="FM26" s="537"/>
      <c r="FN26" s="540"/>
      <c r="FO26" s="540"/>
      <c r="FP26" s="540"/>
      <c r="FQ26" s="537"/>
      <c r="FR26" s="540"/>
      <c r="FS26" s="540"/>
      <c r="FT26" s="540"/>
      <c r="FU26" s="537"/>
      <c r="FV26" s="540"/>
      <c r="FW26" s="540"/>
      <c r="FX26" s="540"/>
      <c r="FY26" s="537"/>
      <c r="FZ26" s="540"/>
      <c r="GA26" s="540"/>
      <c r="GB26" s="540"/>
      <c r="GC26" s="537"/>
      <c r="GD26" s="540"/>
      <c r="GE26" s="540"/>
      <c r="GF26" s="540"/>
      <c r="GG26" s="537"/>
      <c r="GH26" s="540"/>
      <c r="GI26" s="540"/>
      <c r="GJ26" s="540"/>
      <c r="GK26" s="537"/>
      <c r="GL26" s="540"/>
      <c r="GM26" s="540"/>
      <c r="GN26" s="540"/>
      <c r="GO26" s="537"/>
      <c r="GP26" s="540"/>
      <c r="GQ26" s="540"/>
      <c r="GR26" s="540"/>
      <c r="GS26" s="537"/>
      <c r="GT26" s="540"/>
      <c r="GU26" s="540"/>
      <c r="GV26" s="540"/>
      <c r="GW26" s="537"/>
      <c r="GX26" s="540"/>
      <c r="GY26" s="540"/>
      <c r="GZ26" s="540"/>
      <c r="HA26" s="537"/>
      <c r="HB26" s="540"/>
      <c r="HC26" s="540"/>
      <c r="HD26" s="540"/>
      <c r="HE26" s="537"/>
      <c r="HF26" s="540"/>
      <c r="HG26" s="540"/>
      <c r="HH26" s="540"/>
      <c r="HI26" s="537"/>
      <c r="HJ26" s="540"/>
      <c r="HK26" s="540"/>
      <c r="HL26" s="540"/>
      <c r="HM26" s="537"/>
      <c r="HN26" s="540"/>
      <c r="HO26" s="540"/>
      <c r="HP26" s="540"/>
      <c r="HQ26" s="537"/>
      <c r="HR26" s="540"/>
      <c r="HS26" s="540"/>
      <c r="HT26" s="540"/>
      <c r="HU26" s="537"/>
      <c r="HV26" s="540"/>
      <c r="HW26" s="540"/>
      <c r="HX26" s="540"/>
      <c r="HY26" s="537"/>
      <c r="HZ26" s="540"/>
      <c r="IA26" s="540"/>
      <c r="IB26" s="540"/>
      <c r="IC26" s="537"/>
      <c r="ID26" s="540"/>
      <c r="IE26" s="540"/>
      <c r="IF26" s="540"/>
      <c r="IG26" s="537"/>
      <c r="IH26" s="540"/>
      <c r="II26" s="540"/>
      <c r="IJ26" s="540"/>
      <c r="IK26" s="537"/>
      <c r="IL26" s="540"/>
      <c r="IM26" s="540"/>
      <c r="IN26" s="546"/>
      <c r="IO26" s="537"/>
      <c r="IP26" s="540"/>
      <c r="IQ26" s="540"/>
      <c r="IR26" s="546"/>
      <c r="IS26" s="513"/>
      <c r="IT26" s="513"/>
      <c r="IU26" s="513"/>
      <c r="IV26" s="513"/>
      <c r="IW26" s="710"/>
      <c r="IX26" s="713"/>
      <c r="IY26" s="713"/>
      <c r="IZ26" s="713"/>
      <c r="JA26" s="719"/>
      <c r="JB26" s="499"/>
      <c r="JC26" s="499"/>
      <c r="JD26" s="499"/>
      <c r="JE26" s="499"/>
      <c r="JF26" s="499"/>
      <c r="JG26" s="537"/>
      <c r="JH26" s="540"/>
      <c r="JI26" s="540"/>
      <c r="JJ26" s="546"/>
      <c r="JK26" s="537"/>
      <c r="JL26" s="540"/>
      <c r="JM26" s="540"/>
      <c r="JN26" s="546"/>
      <c r="JO26" s="710"/>
      <c r="JP26" s="713"/>
      <c r="JQ26" s="713"/>
      <c r="JR26" s="713"/>
      <c r="JS26" s="719"/>
      <c r="JT26" s="710"/>
      <c r="JU26" s="713"/>
      <c r="JV26" s="713"/>
      <c r="JW26" s="713"/>
      <c r="JX26" s="713"/>
      <c r="JY26" s="713"/>
      <c r="JZ26" s="719"/>
      <c r="KB26" s="771">
        <v>7</v>
      </c>
      <c r="KC26" s="769"/>
      <c r="KD26" s="769"/>
      <c r="KE26" s="770">
        <f>AJ25</f>
        <v>595.9799999999999</v>
      </c>
      <c r="KF26" s="770">
        <f>AI25</f>
        <v>198.66</v>
      </c>
    </row>
    <row r="27" spans="1:292" ht="20.100000000000001" customHeight="1" x14ac:dyDescent="0.2">
      <c r="A27" s="617"/>
      <c r="B27" s="620"/>
      <c r="C27" s="52"/>
      <c r="D27" s="46">
        <f t="shared" si="6"/>
        <v>0</v>
      </c>
      <c r="E27" s="564"/>
      <c r="F27" s="581"/>
      <c r="G27" s="584"/>
      <c r="H27" s="645"/>
      <c r="I27" s="219">
        <v>0.1</v>
      </c>
      <c r="J27" s="71">
        <f>J26*I27</f>
        <v>180.60000000000002</v>
      </c>
      <c r="K27" s="243"/>
      <c r="L27" s="68"/>
      <c r="M27" s="68"/>
      <c r="N27" s="69"/>
      <c r="O27" s="87">
        <f>J25/18*K27</f>
        <v>0</v>
      </c>
      <c r="P27" s="43">
        <f>K25/18*L27</f>
        <v>0</v>
      </c>
      <c r="Q27" s="43">
        <f>L25/18*M27</f>
        <v>0</v>
      </c>
      <c r="R27" s="45">
        <f>M25/18*N27</f>
        <v>0</v>
      </c>
      <c r="S27" s="30"/>
      <c r="T27" s="10">
        <v>10</v>
      </c>
      <c r="U27" s="28">
        <v>4</v>
      </c>
      <c r="V27" s="34"/>
      <c r="W27" s="149"/>
      <c r="X27" s="30"/>
      <c r="Y27" s="27"/>
      <c r="Z27" s="27"/>
      <c r="AA27" s="27"/>
      <c r="AB27" s="27"/>
      <c r="AC27" s="27"/>
      <c r="AD27" s="27"/>
      <c r="AE27" s="27"/>
      <c r="AF27" s="27"/>
      <c r="AG27" s="28"/>
      <c r="AH27" s="32"/>
      <c r="AI27" s="7"/>
      <c r="AJ27" s="7"/>
      <c r="AK27" s="12"/>
      <c r="AL27" s="537"/>
      <c r="AM27" s="540"/>
      <c r="AN27" s="540"/>
      <c r="AO27" s="540"/>
      <c r="AP27" s="540"/>
      <c r="AQ27" s="540"/>
      <c r="AR27" s="540"/>
      <c r="AS27" s="537"/>
      <c r="AT27" s="540"/>
      <c r="AU27" s="540"/>
      <c r="AV27" s="540"/>
      <c r="AW27" s="540"/>
      <c r="AX27" s="540"/>
      <c r="AY27" s="540"/>
      <c r="AZ27" s="537"/>
      <c r="BA27" s="540"/>
      <c r="BB27" s="540"/>
      <c r="BC27" s="540"/>
      <c r="BD27" s="540"/>
      <c r="BE27" s="540"/>
      <c r="BF27" s="540"/>
      <c r="BG27" s="516"/>
      <c r="BH27" s="516"/>
      <c r="BI27" s="516"/>
      <c r="BJ27" s="516"/>
      <c r="BK27" s="516"/>
      <c r="BL27" s="516"/>
      <c r="BM27" s="516"/>
      <c r="BN27" s="537"/>
      <c r="BO27" s="540"/>
      <c r="BP27" s="540"/>
      <c r="BQ27" s="540"/>
      <c r="BR27" s="540"/>
      <c r="BS27" s="540"/>
      <c r="BT27" s="540"/>
      <c r="BU27" s="537"/>
      <c r="BV27" s="540"/>
      <c r="BW27" s="540"/>
      <c r="BX27" s="540"/>
      <c r="BY27" s="540"/>
      <c r="BZ27" s="540"/>
      <c r="CA27" s="540"/>
      <c r="CB27" s="537"/>
      <c r="CC27" s="540"/>
      <c r="CD27" s="540"/>
      <c r="CE27" s="540"/>
      <c r="CF27" s="540"/>
      <c r="CG27" s="540"/>
      <c r="CH27" s="540"/>
      <c r="CI27" s="537"/>
      <c r="CJ27" s="540"/>
      <c r="CK27" s="540"/>
      <c r="CL27" s="540"/>
      <c r="CM27" s="540"/>
      <c r="CN27" s="540"/>
      <c r="CO27" s="540"/>
      <c r="CP27" s="537"/>
      <c r="CQ27" s="540"/>
      <c r="CR27" s="540"/>
      <c r="CS27" s="540"/>
      <c r="CT27" s="540"/>
      <c r="CU27" s="540"/>
      <c r="CV27" s="543"/>
      <c r="CW27" s="537"/>
      <c r="CX27" s="540"/>
      <c r="CY27" s="540"/>
      <c r="CZ27" s="540"/>
      <c r="DA27" s="540"/>
      <c r="DB27" s="540"/>
      <c r="DC27" s="543"/>
      <c r="DD27" s="537">
        <f>IF(AND(DB27=3,DB28=4),SUM(DC30:DC32),0)</f>
        <v>0</v>
      </c>
      <c r="DE27" s="540"/>
      <c r="DF27" s="540"/>
      <c r="DG27" s="540"/>
      <c r="DH27" s="540"/>
      <c r="DI27" s="540"/>
      <c r="DJ27" s="543"/>
      <c r="DK27" s="537"/>
      <c r="DL27" s="540"/>
      <c r="DM27" s="540"/>
      <c r="DN27" s="540"/>
      <c r="DO27" s="540"/>
      <c r="DP27" s="540"/>
      <c r="DQ27" s="543"/>
      <c r="DR27" s="537"/>
      <c r="DS27" s="540"/>
      <c r="DT27" s="540"/>
      <c r="DU27" s="540"/>
      <c r="DV27" s="540"/>
      <c r="DW27" s="540"/>
      <c r="DX27" s="543"/>
      <c r="DY27" s="537"/>
      <c r="DZ27" s="540"/>
      <c r="EA27" s="540"/>
      <c r="EB27" s="540"/>
      <c r="EC27" s="540"/>
      <c r="ED27" s="540"/>
      <c r="EE27" s="543"/>
      <c r="EF27" s="537"/>
      <c r="EG27" s="540"/>
      <c r="EH27" s="540"/>
      <c r="EI27" s="540"/>
      <c r="EJ27" s="540"/>
      <c r="EK27" s="540"/>
      <c r="EL27" s="543"/>
      <c r="EM27" s="537"/>
      <c r="EN27" s="540"/>
      <c r="EO27" s="540"/>
      <c r="EP27" s="540"/>
      <c r="EQ27" s="540"/>
      <c r="ER27" s="540"/>
      <c r="ES27" s="543"/>
      <c r="EW27" s="537"/>
      <c r="EX27" s="540"/>
      <c r="EY27" s="540"/>
      <c r="EZ27" s="540"/>
      <c r="FA27" s="537"/>
      <c r="FB27" s="540"/>
      <c r="FC27" s="540"/>
      <c r="FD27" s="540"/>
      <c r="FE27" s="537"/>
      <c r="FF27" s="540"/>
      <c r="FG27" s="540"/>
      <c r="FH27" s="540"/>
      <c r="FI27" s="537"/>
      <c r="FJ27" s="540"/>
      <c r="FK27" s="540"/>
      <c r="FL27" s="540"/>
      <c r="FM27" s="537"/>
      <c r="FN27" s="540"/>
      <c r="FO27" s="540"/>
      <c r="FP27" s="540"/>
      <c r="FQ27" s="537"/>
      <c r="FR27" s="540"/>
      <c r="FS27" s="540"/>
      <c r="FT27" s="540"/>
      <c r="FU27" s="537"/>
      <c r="FV27" s="540"/>
      <c r="FW27" s="540"/>
      <c r="FX27" s="540"/>
      <c r="FY27" s="537"/>
      <c r="FZ27" s="540"/>
      <c r="GA27" s="540"/>
      <c r="GB27" s="540"/>
      <c r="GC27" s="537"/>
      <c r="GD27" s="540"/>
      <c r="GE27" s="540"/>
      <c r="GF27" s="540"/>
      <c r="GG27" s="537"/>
      <c r="GH27" s="540"/>
      <c r="GI27" s="540"/>
      <c r="GJ27" s="540"/>
      <c r="GK27" s="537"/>
      <c r="GL27" s="540"/>
      <c r="GM27" s="540"/>
      <c r="GN27" s="540"/>
      <c r="GO27" s="537"/>
      <c r="GP27" s="540"/>
      <c r="GQ27" s="540"/>
      <c r="GR27" s="540"/>
      <c r="GS27" s="537"/>
      <c r="GT27" s="540"/>
      <c r="GU27" s="540"/>
      <c r="GV27" s="540"/>
      <c r="GW27" s="537"/>
      <c r="GX27" s="540"/>
      <c r="GY27" s="540"/>
      <c r="GZ27" s="540"/>
      <c r="HA27" s="537"/>
      <c r="HB27" s="540"/>
      <c r="HC27" s="540"/>
      <c r="HD27" s="540"/>
      <c r="HE27" s="537"/>
      <c r="HF27" s="540"/>
      <c r="HG27" s="540"/>
      <c r="HH27" s="540"/>
      <c r="HI27" s="537"/>
      <c r="HJ27" s="540"/>
      <c r="HK27" s="540"/>
      <c r="HL27" s="540"/>
      <c r="HM27" s="537"/>
      <c r="HN27" s="540"/>
      <c r="HO27" s="540"/>
      <c r="HP27" s="540"/>
      <c r="HQ27" s="537"/>
      <c r="HR27" s="540"/>
      <c r="HS27" s="540"/>
      <c r="HT27" s="540"/>
      <c r="HU27" s="537"/>
      <c r="HV27" s="540"/>
      <c r="HW27" s="540"/>
      <c r="HX27" s="540"/>
      <c r="HY27" s="537"/>
      <c r="HZ27" s="540"/>
      <c r="IA27" s="540"/>
      <c r="IB27" s="540"/>
      <c r="IC27" s="537"/>
      <c r="ID27" s="540"/>
      <c r="IE27" s="540"/>
      <c r="IF27" s="540"/>
      <c r="IG27" s="537"/>
      <c r="IH27" s="540"/>
      <c r="II27" s="540"/>
      <c r="IJ27" s="540"/>
      <c r="IK27" s="537"/>
      <c r="IL27" s="540"/>
      <c r="IM27" s="540"/>
      <c r="IN27" s="546"/>
      <c r="IO27" s="537"/>
      <c r="IP27" s="540"/>
      <c r="IQ27" s="540"/>
      <c r="IR27" s="546"/>
      <c r="IS27" s="513"/>
      <c r="IT27" s="513"/>
      <c r="IU27" s="513"/>
      <c r="IV27" s="513"/>
      <c r="IW27" s="710"/>
      <c r="IX27" s="713"/>
      <c r="IY27" s="713"/>
      <c r="IZ27" s="713"/>
      <c r="JA27" s="719"/>
      <c r="JB27" s="499"/>
      <c r="JC27" s="499"/>
      <c r="JD27" s="499"/>
      <c r="JE27" s="499"/>
      <c r="JF27" s="499"/>
      <c r="JG27" s="537"/>
      <c r="JH27" s="540"/>
      <c r="JI27" s="540"/>
      <c r="JJ27" s="546"/>
      <c r="JK27" s="537"/>
      <c r="JL27" s="540"/>
      <c r="JM27" s="540"/>
      <c r="JN27" s="546"/>
      <c r="JO27" s="710"/>
      <c r="JP27" s="713"/>
      <c r="JQ27" s="713"/>
      <c r="JR27" s="713"/>
      <c r="JS27" s="719"/>
      <c r="JT27" s="710"/>
      <c r="JU27" s="713"/>
      <c r="JV27" s="713"/>
      <c r="JW27" s="713"/>
      <c r="JX27" s="713"/>
      <c r="JY27" s="713"/>
      <c r="JZ27" s="719"/>
      <c r="KC27" s="769"/>
      <c r="KD27" s="769"/>
      <c r="KE27" s="770">
        <f>KE26-KD24</f>
        <v>0</v>
      </c>
      <c r="KF27" s="770">
        <f>KF26-KC24</f>
        <v>0</v>
      </c>
    </row>
    <row r="28" spans="1:292" ht="20.100000000000001" customHeight="1" x14ac:dyDescent="0.2">
      <c r="A28" s="617"/>
      <c r="B28" s="620"/>
      <c r="C28" s="123"/>
      <c r="D28" s="46">
        <f t="shared" si="6"/>
        <v>0</v>
      </c>
      <c r="E28" s="564"/>
      <c r="F28" s="581"/>
      <c r="G28" s="584"/>
      <c r="H28" s="645"/>
      <c r="I28" s="183"/>
      <c r="J28" s="262"/>
      <c r="K28" s="263"/>
      <c r="L28" s="260"/>
      <c r="M28" s="260"/>
      <c r="N28" s="261"/>
      <c r="O28" s="87">
        <f>I25/18*K28</f>
        <v>0</v>
      </c>
      <c r="P28" s="43">
        <f>J25/18*L28</f>
        <v>0</v>
      </c>
      <c r="Q28" s="43">
        <f>K25/18*M28</f>
        <v>0</v>
      </c>
      <c r="R28" s="45">
        <f>L25/18*N28</f>
        <v>0</v>
      </c>
      <c r="S28" s="30"/>
      <c r="T28" s="57">
        <v>0.5</v>
      </c>
      <c r="U28" s="266">
        <v>0.5</v>
      </c>
      <c r="V28" s="34"/>
      <c r="W28" s="149"/>
      <c r="X28" s="30"/>
      <c r="Y28" s="27"/>
      <c r="Z28" s="27"/>
      <c r="AA28" s="27"/>
      <c r="AB28" s="27"/>
      <c r="AC28" s="27"/>
      <c r="AD28" s="27"/>
      <c r="AE28" s="27"/>
      <c r="AF28" s="27"/>
      <c r="AG28" s="28"/>
      <c r="AH28" s="32"/>
      <c r="AI28" s="7"/>
      <c r="AJ28" s="7"/>
      <c r="AK28" s="12"/>
      <c r="AL28" s="537"/>
      <c r="AM28" s="540"/>
      <c r="AN28" s="540"/>
      <c r="AO28" s="540"/>
      <c r="AP28" s="540"/>
      <c r="AQ28" s="540"/>
      <c r="AR28" s="540"/>
      <c r="AS28" s="537"/>
      <c r="AT28" s="540"/>
      <c r="AU28" s="540"/>
      <c r="AV28" s="540"/>
      <c r="AW28" s="540"/>
      <c r="AX28" s="540"/>
      <c r="AY28" s="540"/>
      <c r="AZ28" s="537"/>
      <c r="BA28" s="540"/>
      <c r="BB28" s="540"/>
      <c r="BC28" s="540"/>
      <c r="BD28" s="540"/>
      <c r="BE28" s="540"/>
      <c r="BF28" s="540"/>
      <c r="BG28" s="516"/>
      <c r="BH28" s="516"/>
      <c r="BI28" s="516"/>
      <c r="BJ28" s="516"/>
      <c r="BK28" s="516"/>
      <c r="BL28" s="516"/>
      <c r="BM28" s="516"/>
      <c r="BN28" s="537"/>
      <c r="BO28" s="540"/>
      <c r="BP28" s="540"/>
      <c r="BQ28" s="540"/>
      <c r="BR28" s="540"/>
      <c r="BS28" s="540"/>
      <c r="BT28" s="540"/>
      <c r="BU28" s="537"/>
      <c r="BV28" s="540"/>
      <c r="BW28" s="540"/>
      <c r="BX28" s="540"/>
      <c r="BY28" s="540"/>
      <c r="BZ28" s="540"/>
      <c r="CA28" s="540"/>
      <c r="CB28" s="537"/>
      <c r="CC28" s="540"/>
      <c r="CD28" s="540"/>
      <c r="CE28" s="540"/>
      <c r="CF28" s="540"/>
      <c r="CG28" s="540"/>
      <c r="CH28" s="540"/>
      <c r="CI28" s="537"/>
      <c r="CJ28" s="540"/>
      <c r="CK28" s="540"/>
      <c r="CL28" s="540"/>
      <c r="CM28" s="540"/>
      <c r="CN28" s="540"/>
      <c r="CO28" s="540"/>
      <c r="CP28" s="537"/>
      <c r="CQ28" s="540"/>
      <c r="CR28" s="540"/>
      <c r="CS28" s="540"/>
      <c r="CT28" s="540"/>
      <c r="CU28" s="540"/>
      <c r="CV28" s="543"/>
      <c r="CW28" s="537"/>
      <c r="CX28" s="540"/>
      <c r="CY28" s="540"/>
      <c r="CZ28" s="540"/>
      <c r="DA28" s="540"/>
      <c r="DB28" s="540"/>
      <c r="DC28" s="543"/>
      <c r="DD28" s="537">
        <f>IF(AND(DB28=3,DB29=4),SUM(DC31:DC33),0)</f>
        <v>0</v>
      </c>
      <c r="DE28" s="540"/>
      <c r="DF28" s="540"/>
      <c r="DG28" s="540"/>
      <c r="DH28" s="540"/>
      <c r="DI28" s="540"/>
      <c r="DJ28" s="543"/>
      <c r="DK28" s="537"/>
      <c r="DL28" s="540"/>
      <c r="DM28" s="540"/>
      <c r="DN28" s="540"/>
      <c r="DO28" s="540"/>
      <c r="DP28" s="540"/>
      <c r="DQ28" s="543"/>
      <c r="DR28" s="537"/>
      <c r="DS28" s="540"/>
      <c r="DT28" s="540"/>
      <c r="DU28" s="540"/>
      <c r="DV28" s="540"/>
      <c r="DW28" s="540"/>
      <c r="DX28" s="543"/>
      <c r="DY28" s="537"/>
      <c r="DZ28" s="540"/>
      <c r="EA28" s="540"/>
      <c r="EB28" s="540"/>
      <c r="EC28" s="540"/>
      <c r="ED28" s="540"/>
      <c r="EE28" s="543"/>
      <c r="EF28" s="537"/>
      <c r="EG28" s="540"/>
      <c r="EH28" s="540"/>
      <c r="EI28" s="540"/>
      <c r="EJ28" s="540"/>
      <c r="EK28" s="540"/>
      <c r="EL28" s="543"/>
      <c r="EM28" s="537"/>
      <c r="EN28" s="540"/>
      <c r="EO28" s="540"/>
      <c r="EP28" s="540"/>
      <c r="EQ28" s="540"/>
      <c r="ER28" s="540"/>
      <c r="ES28" s="543"/>
      <c r="EW28" s="537"/>
      <c r="EX28" s="540"/>
      <c r="EY28" s="540"/>
      <c r="EZ28" s="540"/>
      <c r="FA28" s="537"/>
      <c r="FB28" s="540"/>
      <c r="FC28" s="540"/>
      <c r="FD28" s="540"/>
      <c r="FE28" s="537"/>
      <c r="FF28" s="540"/>
      <c r="FG28" s="540"/>
      <c r="FH28" s="540"/>
      <c r="FI28" s="537"/>
      <c r="FJ28" s="540"/>
      <c r="FK28" s="540"/>
      <c r="FL28" s="540"/>
      <c r="FM28" s="537"/>
      <c r="FN28" s="540"/>
      <c r="FO28" s="540"/>
      <c r="FP28" s="540"/>
      <c r="FQ28" s="537"/>
      <c r="FR28" s="540"/>
      <c r="FS28" s="540"/>
      <c r="FT28" s="540"/>
      <c r="FU28" s="537"/>
      <c r="FV28" s="540"/>
      <c r="FW28" s="540"/>
      <c r="FX28" s="540"/>
      <c r="FY28" s="537"/>
      <c r="FZ28" s="540"/>
      <c r="GA28" s="540"/>
      <c r="GB28" s="540"/>
      <c r="GC28" s="537"/>
      <c r="GD28" s="540"/>
      <c r="GE28" s="540"/>
      <c r="GF28" s="540"/>
      <c r="GG28" s="537"/>
      <c r="GH28" s="540"/>
      <c r="GI28" s="540"/>
      <c r="GJ28" s="540"/>
      <c r="GK28" s="537"/>
      <c r="GL28" s="540"/>
      <c r="GM28" s="540"/>
      <c r="GN28" s="540"/>
      <c r="GO28" s="537"/>
      <c r="GP28" s="540"/>
      <c r="GQ28" s="540"/>
      <c r="GR28" s="540"/>
      <c r="GS28" s="537"/>
      <c r="GT28" s="540"/>
      <c r="GU28" s="540"/>
      <c r="GV28" s="540"/>
      <c r="GW28" s="537"/>
      <c r="GX28" s="540"/>
      <c r="GY28" s="540"/>
      <c r="GZ28" s="540"/>
      <c r="HA28" s="537"/>
      <c r="HB28" s="540"/>
      <c r="HC28" s="540"/>
      <c r="HD28" s="540"/>
      <c r="HE28" s="537"/>
      <c r="HF28" s="540"/>
      <c r="HG28" s="540"/>
      <c r="HH28" s="540"/>
      <c r="HI28" s="537"/>
      <c r="HJ28" s="540"/>
      <c r="HK28" s="540"/>
      <c r="HL28" s="540"/>
      <c r="HM28" s="537"/>
      <c r="HN28" s="540"/>
      <c r="HO28" s="540"/>
      <c r="HP28" s="540"/>
      <c r="HQ28" s="537"/>
      <c r="HR28" s="540"/>
      <c r="HS28" s="540"/>
      <c r="HT28" s="540"/>
      <c r="HU28" s="537"/>
      <c r="HV28" s="540"/>
      <c r="HW28" s="540"/>
      <c r="HX28" s="540"/>
      <c r="HY28" s="537"/>
      <c r="HZ28" s="540"/>
      <c r="IA28" s="540"/>
      <c r="IB28" s="540"/>
      <c r="IC28" s="537"/>
      <c r="ID28" s="540"/>
      <c r="IE28" s="540"/>
      <c r="IF28" s="540"/>
      <c r="IG28" s="537"/>
      <c r="IH28" s="540"/>
      <c r="II28" s="540"/>
      <c r="IJ28" s="540"/>
      <c r="IK28" s="537"/>
      <c r="IL28" s="540"/>
      <c r="IM28" s="540"/>
      <c r="IN28" s="546"/>
      <c r="IO28" s="537"/>
      <c r="IP28" s="540"/>
      <c r="IQ28" s="540"/>
      <c r="IR28" s="546"/>
      <c r="IS28" s="513"/>
      <c r="IT28" s="513"/>
      <c r="IU28" s="513"/>
      <c r="IV28" s="513"/>
      <c r="IW28" s="710"/>
      <c r="IX28" s="713"/>
      <c r="IY28" s="713"/>
      <c r="IZ28" s="713"/>
      <c r="JA28" s="719"/>
      <c r="JB28" s="499"/>
      <c r="JC28" s="499"/>
      <c r="JD28" s="499"/>
      <c r="JE28" s="499"/>
      <c r="JF28" s="499"/>
      <c r="JG28" s="537"/>
      <c r="JH28" s="540"/>
      <c r="JI28" s="540"/>
      <c r="JJ28" s="546"/>
      <c r="JK28" s="537"/>
      <c r="JL28" s="540"/>
      <c r="JM28" s="540"/>
      <c r="JN28" s="546"/>
      <c r="JO28" s="710"/>
      <c r="JP28" s="713"/>
      <c r="JQ28" s="713"/>
      <c r="JR28" s="713"/>
      <c r="JS28" s="719"/>
      <c r="JT28" s="710"/>
      <c r="JU28" s="713"/>
      <c r="JV28" s="713"/>
      <c r="JW28" s="713"/>
      <c r="JX28" s="713"/>
      <c r="JY28" s="713"/>
      <c r="JZ28" s="719"/>
      <c r="KC28" s="769"/>
      <c r="KD28" s="769"/>
    </row>
    <row r="29" spans="1:292" ht="20.100000000000001" customHeight="1" thickBot="1" x14ac:dyDescent="0.25">
      <c r="A29" s="618"/>
      <c r="B29" s="620"/>
      <c r="C29" s="53"/>
      <c r="D29" s="50">
        <f t="shared" si="6"/>
        <v>0</v>
      </c>
      <c r="E29" s="579"/>
      <c r="F29" s="582"/>
      <c r="G29" s="585"/>
      <c r="H29" s="646"/>
      <c r="I29" s="15"/>
      <c r="J29" s="79">
        <f>J26*I29</f>
        <v>0</v>
      </c>
      <c r="K29" s="251"/>
      <c r="L29" s="252"/>
      <c r="M29" s="252"/>
      <c r="N29" s="265"/>
      <c r="O29" s="54">
        <f>J28/18*K29</f>
        <v>0</v>
      </c>
      <c r="P29" s="88">
        <f>J28/18*L29</f>
        <v>0</v>
      </c>
      <c r="Q29" s="88">
        <f>J28/18*M29</f>
        <v>0</v>
      </c>
      <c r="R29" s="89">
        <f>J28/18*N29</f>
        <v>0</v>
      </c>
      <c r="S29" s="31"/>
      <c r="T29" s="88">
        <f>J25/18*T27*20%*T28</f>
        <v>110.36666666666666</v>
      </c>
      <c r="U29" s="88">
        <f>J25/18*U27*20%*U28</f>
        <v>44.146666666666668</v>
      </c>
      <c r="V29" s="35"/>
      <c r="W29" s="14"/>
      <c r="X29" s="31"/>
      <c r="Y29" s="13"/>
      <c r="Z29" s="13"/>
      <c r="AA29" s="13"/>
      <c r="AB29" s="13"/>
      <c r="AC29" s="13"/>
      <c r="AD29" s="13"/>
      <c r="AE29" s="13"/>
      <c r="AF29" s="13"/>
      <c r="AG29" s="14"/>
      <c r="AH29" s="35"/>
      <c r="AI29" s="13"/>
      <c r="AJ29" s="13"/>
      <c r="AK29" s="89"/>
      <c r="AL29" s="537"/>
      <c r="AM29" s="540"/>
      <c r="AN29" s="540"/>
      <c r="AO29" s="540"/>
      <c r="AP29" s="540"/>
      <c r="AQ29" s="540"/>
      <c r="AR29" s="540"/>
      <c r="AS29" s="537"/>
      <c r="AT29" s="540"/>
      <c r="AU29" s="540"/>
      <c r="AV29" s="540"/>
      <c r="AW29" s="540"/>
      <c r="AX29" s="540"/>
      <c r="AY29" s="540"/>
      <c r="AZ29" s="537"/>
      <c r="BA29" s="540"/>
      <c r="BB29" s="540"/>
      <c r="BC29" s="540"/>
      <c r="BD29" s="540"/>
      <c r="BE29" s="540"/>
      <c r="BF29" s="540"/>
      <c r="BG29" s="516"/>
      <c r="BH29" s="516"/>
      <c r="BI29" s="516"/>
      <c r="BJ29" s="516"/>
      <c r="BK29" s="516"/>
      <c r="BL29" s="516"/>
      <c r="BM29" s="516"/>
      <c r="BN29" s="537"/>
      <c r="BO29" s="540"/>
      <c r="BP29" s="540"/>
      <c r="BQ29" s="540"/>
      <c r="BR29" s="540"/>
      <c r="BS29" s="540"/>
      <c r="BT29" s="540"/>
      <c r="BU29" s="537"/>
      <c r="BV29" s="540"/>
      <c r="BW29" s="540"/>
      <c r="BX29" s="540"/>
      <c r="BY29" s="540"/>
      <c r="BZ29" s="540"/>
      <c r="CA29" s="540"/>
      <c r="CB29" s="537"/>
      <c r="CC29" s="540"/>
      <c r="CD29" s="540"/>
      <c r="CE29" s="540"/>
      <c r="CF29" s="540"/>
      <c r="CG29" s="540"/>
      <c r="CH29" s="540"/>
      <c r="CI29" s="537"/>
      <c r="CJ29" s="540"/>
      <c r="CK29" s="540"/>
      <c r="CL29" s="540"/>
      <c r="CM29" s="540"/>
      <c r="CN29" s="540"/>
      <c r="CO29" s="540"/>
      <c r="CP29" s="537"/>
      <c r="CQ29" s="540"/>
      <c r="CR29" s="540"/>
      <c r="CS29" s="540"/>
      <c r="CT29" s="540"/>
      <c r="CU29" s="540"/>
      <c r="CV29" s="543"/>
      <c r="CW29" s="537"/>
      <c r="CX29" s="540"/>
      <c r="CY29" s="540"/>
      <c r="CZ29" s="540"/>
      <c r="DA29" s="540"/>
      <c r="DB29" s="540"/>
      <c r="DC29" s="543"/>
      <c r="DD29" s="537"/>
      <c r="DE29" s="540"/>
      <c r="DF29" s="540"/>
      <c r="DG29" s="540"/>
      <c r="DH29" s="540"/>
      <c r="DI29" s="540"/>
      <c r="DJ29" s="543"/>
      <c r="DK29" s="537"/>
      <c r="DL29" s="540"/>
      <c r="DM29" s="540"/>
      <c r="DN29" s="540"/>
      <c r="DO29" s="540"/>
      <c r="DP29" s="540"/>
      <c r="DQ29" s="543"/>
      <c r="DR29" s="537"/>
      <c r="DS29" s="540"/>
      <c r="DT29" s="540"/>
      <c r="DU29" s="540"/>
      <c r="DV29" s="540"/>
      <c r="DW29" s="540"/>
      <c r="DX29" s="543"/>
      <c r="DY29" s="537"/>
      <c r="DZ29" s="540"/>
      <c r="EA29" s="540"/>
      <c r="EB29" s="540"/>
      <c r="EC29" s="540"/>
      <c r="ED29" s="540"/>
      <c r="EE29" s="543"/>
      <c r="EF29" s="537"/>
      <c r="EG29" s="540"/>
      <c r="EH29" s="540"/>
      <c r="EI29" s="540"/>
      <c r="EJ29" s="540"/>
      <c r="EK29" s="540"/>
      <c r="EL29" s="543"/>
      <c r="EM29" s="537"/>
      <c r="EN29" s="540"/>
      <c r="EO29" s="540"/>
      <c r="EP29" s="540"/>
      <c r="EQ29" s="540"/>
      <c r="ER29" s="540"/>
      <c r="ES29" s="543"/>
      <c r="EW29" s="537"/>
      <c r="EX29" s="540"/>
      <c r="EY29" s="540"/>
      <c r="EZ29" s="540"/>
      <c r="FA29" s="537"/>
      <c r="FB29" s="540"/>
      <c r="FC29" s="540"/>
      <c r="FD29" s="540"/>
      <c r="FE29" s="537"/>
      <c r="FF29" s="540"/>
      <c r="FG29" s="540"/>
      <c r="FH29" s="540"/>
      <c r="FI29" s="537"/>
      <c r="FJ29" s="540"/>
      <c r="FK29" s="540"/>
      <c r="FL29" s="540"/>
      <c r="FM29" s="537"/>
      <c r="FN29" s="540"/>
      <c r="FO29" s="540"/>
      <c r="FP29" s="540"/>
      <c r="FQ29" s="537"/>
      <c r="FR29" s="540"/>
      <c r="FS29" s="540"/>
      <c r="FT29" s="540"/>
      <c r="FU29" s="537"/>
      <c r="FV29" s="540"/>
      <c r="FW29" s="540"/>
      <c r="FX29" s="540"/>
      <c r="FY29" s="537"/>
      <c r="FZ29" s="540"/>
      <c r="GA29" s="540"/>
      <c r="GB29" s="540"/>
      <c r="GC29" s="537"/>
      <c r="GD29" s="540"/>
      <c r="GE29" s="540"/>
      <c r="GF29" s="540"/>
      <c r="GG29" s="537"/>
      <c r="GH29" s="540"/>
      <c r="GI29" s="540"/>
      <c r="GJ29" s="540"/>
      <c r="GK29" s="537"/>
      <c r="GL29" s="540"/>
      <c r="GM29" s="540"/>
      <c r="GN29" s="540"/>
      <c r="GO29" s="537"/>
      <c r="GP29" s="540"/>
      <c r="GQ29" s="540"/>
      <c r="GR29" s="540"/>
      <c r="GS29" s="537"/>
      <c r="GT29" s="540"/>
      <c r="GU29" s="540"/>
      <c r="GV29" s="540"/>
      <c r="GW29" s="537"/>
      <c r="GX29" s="540"/>
      <c r="GY29" s="540"/>
      <c r="GZ29" s="540"/>
      <c r="HA29" s="537"/>
      <c r="HB29" s="540"/>
      <c r="HC29" s="540"/>
      <c r="HD29" s="540"/>
      <c r="HE29" s="537"/>
      <c r="HF29" s="540"/>
      <c r="HG29" s="540"/>
      <c r="HH29" s="540"/>
      <c r="HI29" s="537"/>
      <c r="HJ29" s="540"/>
      <c r="HK29" s="540"/>
      <c r="HL29" s="540"/>
      <c r="HM29" s="537"/>
      <c r="HN29" s="540"/>
      <c r="HO29" s="540"/>
      <c r="HP29" s="540"/>
      <c r="HQ29" s="537"/>
      <c r="HR29" s="540"/>
      <c r="HS29" s="540"/>
      <c r="HT29" s="540"/>
      <c r="HU29" s="537"/>
      <c r="HV29" s="540"/>
      <c r="HW29" s="540"/>
      <c r="HX29" s="540"/>
      <c r="HY29" s="537"/>
      <c r="HZ29" s="540"/>
      <c r="IA29" s="540"/>
      <c r="IB29" s="540"/>
      <c r="IC29" s="537"/>
      <c r="ID29" s="540"/>
      <c r="IE29" s="540"/>
      <c r="IF29" s="540"/>
      <c r="IG29" s="537"/>
      <c r="IH29" s="540"/>
      <c r="II29" s="540"/>
      <c r="IJ29" s="540"/>
      <c r="IK29" s="537"/>
      <c r="IL29" s="540"/>
      <c r="IM29" s="540"/>
      <c r="IN29" s="546"/>
      <c r="IO29" s="537"/>
      <c r="IP29" s="540"/>
      <c r="IQ29" s="540"/>
      <c r="IR29" s="546"/>
      <c r="IS29" s="513"/>
      <c r="IT29" s="513"/>
      <c r="IU29" s="513"/>
      <c r="IV29" s="513"/>
      <c r="IW29" s="710"/>
      <c r="IX29" s="713"/>
      <c r="IY29" s="713"/>
      <c r="IZ29" s="713"/>
      <c r="JA29" s="719"/>
      <c r="JB29" s="499"/>
      <c r="JC29" s="499"/>
      <c r="JD29" s="499"/>
      <c r="JE29" s="499"/>
      <c r="JF29" s="499"/>
      <c r="JG29" s="537"/>
      <c r="JH29" s="540"/>
      <c r="JI29" s="540"/>
      <c r="JJ29" s="546"/>
      <c r="JK29" s="537"/>
      <c r="JL29" s="540"/>
      <c r="JM29" s="540"/>
      <c r="JN29" s="546"/>
      <c r="JO29" s="710"/>
      <c r="JP29" s="713"/>
      <c r="JQ29" s="713"/>
      <c r="JR29" s="713"/>
      <c r="JS29" s="719"/>
      <c r="JT29" s="710"/>
      <c r="JU29" s="713"/>
      <c r="JV29" s="713"/>
      <c r="JW29" s="713"/>
      <c r="JX29" s="713"/>
      <c r="JY29" s="713"/>
      <c r="JZ29" s="719"/>
    </row>
    <row r="30" spans="1:292" ht="20.100000000000001" customHeight="1" thickBot="1" x14ac:dyDescent="0.25">
      <c r="A30" s="621" t="s">
        <v>60</v>
      </c>
      <c r="B30" s="622"/>
      <c r="C30" s="205">
        <f>SUM(O30:Q30)</f>
        <v>1986.6</v>
      </c>
      <c r="D30" s="129">
        <f>SUM(D24:D29)</f>
        <v>18</v>
      </c>
      <c r="E30" s="125">
        <f>D30/18</f>
        <v>1</v>
      </c>
      <c r="F30" s="126"/>
      <c r="G30" s="170"/>
      <c r="H30" s="98" t="s">
        <v>61</v>
      </c>
      <c r="I30" s="98" t="s">
        <v>61</v>
      </c>
      <c r="J30" s="108" t="s">
        <v>61</v>
      </c>
      <c r="K30" s="110">
        <f>SUM(K24:K29)</f>
        <v>0</v>
      </c>
      <c r="L30" s="99">
        <f t="shared" ref="L30:R30" si="7">SUM(L24:L29)</f>
        <v>10</v>
      </c>
      <c r="M30" s="99">
        <f t="shared" si="7"/>
        <v>8</v>
      </c>
      <c r="N30" s="169">
        <f t="shared" si="7"/>
        <v>0</v>
      </c>
      <c r="O30" s="137">
        <f t="shared" si="7"/>
        <v>0</v>
      </c>
      <c r="P30" s="139">
        <f t="shared" si="7"/>
        <v>1103.6666666666665</v>
      </c>
      <c r="Q30" s="139">
        <f t="shared" si="7"/>
        <v>882.93333333333328</v>
      </c>
      <c r="R30" s="186">
        <f t="shared" si="7"/>
        <v>0</v>
      </c>
      <c r="S30" s="104">
        <f>SUM(S26:S29)</f>
        <v>0</v>
      </c>
      <c r="T30" s="139">
        <f>T26+T29</f>
        <v>110.36666666666666</v>
      </c>
      <c r="U30" s="139">
        <f>U26+U29</f>
        <v>132.44</v>
      </c>
      <c r="V30" s="105">
        <f>SUM(V26:V29)</f>
        <v>0</v>
      </c>
      <c r="W30" s="106">
        <f>SUM(W26:W29)</f>
        <v>248.32499999999999</v>
      </c>
      <c r="X30" s="104">
        <f t="shared" ref="X30:AH30" si="8">SUM(X24:X29)</f>
        <v>0</v>
      </c>
      <c r="Y30" s="100">
        <f t="shared" si="8"/>
        <v>0</v>
      </c>
      <c r="Z30" s="100">
        <f t="shared" si="8"/>
        <v>0</v>
      </c>
      <c r="AA30" s="100">
        <f t="shared" si="8"/>
        <v>0</v>
      </c>
      <c r="AB30" s="100">
        <f t="shared" si="8"/>
        <v>0</v>
      </c>
      <c r="AC30" s="100">
        <f t="shared" si="8"/>
        <v>0</v>
      </c>
      <c r="AD30" s="100">
        <f t="shared" si="8"/>
        <v>0</v>
      </c>
      <c r="AE30" s="100">
        <f t="shared" si="8"/>
        <v>0</v>
      </c>
      <c r="AF30" s="100">
        <f t="shared" si="8"/>
        <v>0</v>
      </c>
      <c r="AG30" s="100">
        <f t="shared" si="8"/>
        <v>0</v>
      </c>
      <c r="AH30" s="116">
        <f t="shared" si="8"/>
        <v>0</v>
      </c>
      <c r="AI30" s="117">
        <f>SUM(AI25:AI29)</f>
        <v>198.66</v>
      </c>
      <c r="AJ30" s="117">
        <f>SUM(AJ25:AJ29)</f>
        <v>595.9799999999999</v>
      </c>
      <c r="AK30" s="118">
        <f>SUM(O30:AJ30)</f>
        <v>3272.3716666666664</v>
      </c>
      <c r="AL30" s="538"/>
      <c r="AM30" s="541"/>
      <c r="AN30" s="541"/>
      <c r="AO30" s="541"/>
      <c r="AP30" s="541"/>
      <c r="AQ30" s="541"/>
      <c r="AR30" s="541"/>
      <c r="AS30" s="538"/>
      <c r="AT30" s="541"/>
      <c r="AU30" s="541"/>
      <c r="AV30" s="541"/>
      <c r="AW30" s="541"/>
      <c r="AX30" s="541"/>
      <c r="AY30" s="541"/>
      <c r="AZ30" s="538"/>
      <c r="BA30" s="541"/>
      <c r="BB30" s="541"/>
      <c r="BC30" s="541"/>
      <c r="BD30" s="541"/>
      <c r="BE30" s="541"/>
      <c r="BF30" s="541"/>
      <c r="BG30" s="517"/>
      <c r="BH30" s="517"/>
      <c r="BI30" s="517"/>
      <c r="BJ30" s="517"/>
      <c r="BK30" s="517"/>
      <c r="BL30" s="517"/>
      <c r="BM30" s="517"/>
      <c r="BN30" s="538"/>
      <c r="BO30" s="541"/>
      <c r="BP30" s="541"/>
      <c r="BQ30" s="541"/>
      <c r="BR30" s="541"/>
      <c r="BS30" s="541"/>
      <c r="BT30" s="541"/>
      <c r="BU30" s="538"/>
      <c r="BV30" s="541"/>
      <c r="BW30" s="541"/>
      <c r="BX30" s="541"/>
      <c r="BY30" s="541"/>
      <c r="BZ30" s="541"/>
      <c r="CA30" s="541"/>
      <c r="CB30" s="538"/>
      <c r="CC30" s="541"/>
      <c r="CD30" s="541"/>
      <c r="CE30" s="541"/>
      <c r="CF30" s="541"/>
      <c r="CG30" s="541"/>
      <c r="CH30" s="541"/>
      <c r="CI30" s="538"/>
      <c r="CJ30" s="541"/>
      <c r="CK30" s="541"/>
      <c r="CL30" s="541"/>
      <c r="CM30" s="541"/>
      <c r="CN30" s="541"/>
      <c r="CO30" s="541"/>
      <c r="CP30" s="538"/>
      <c r="CQ30" s="541"/>
      <c r="CR30" s="541"/>
      <c r="CS30" s="541"/>
      <c r="CT30" s="541"/>
      <c r="CU30" s="541"/>
      <c r="CV30" s="544"/>
      <c r="CW30" s="538"/>
      <c r="CX30" s="541"/>
      <c r="CY30" s="541"/>
      <c r="CZ30" s="541"/>
      <c r="DA30" s="541"/>
      <c r="DB30" s="541"/>
      <c r="DC30" s="544"/>
      <c r="DD30" s="538"/>
      <c r="DE30" s="541"/>
      <c r="DF30" s="541"/>
      <c r="DG30" s="541"/>
      <c r="DH30" s="541"/>
      <c r="DI30" s="541"/>
      <c r="DJ30" s="544"/>
      <c r="DK30" s="538"/>
      <c r="DL30" s="541"/>
      <c r="DM30" s="541"/>
      <c r="DN30" s="541"/>
      <c r="DO30" s="541"/>
      <c r="DP30" s="541"/>
      <c r="DQ30" s="544"/>
      <c r="DR30" s="538"/>
      <c r="DS30" s="541"/>
      <c r="DT30" s="541"/>
      <c r="DU30" s="541"/>
      <c r="DV30" s="541"/>
      <c r="DW30" s="541"/>
      <c r="DX30" s="544"/>
      <c r="DY30" s="538"/>
      <c r="DZ30" s="541"/>
      <c r="EA30" s="541"/>
      <c r="EB30" s="541"/>
      <c r="EC30" s="541"/>
      <c r="ED30" s="541"/>
      <c r="EE30" s="544"/>
      <c r="EF30" s="538"/>
      <c r="EG30" s="541"/>
      <c r="EH30" s="541"/>
      <c r="EI30" s="541"/>
      <c r="EJ30" s="541"/>
      <c r="EK30" s="541"/>
      <c r="EL30" s="544"/>
      <c r="EM30" s="538"/>
      <c r="EN30" s="541"/>
      <c r="EO30" s="541"/>
      <c r="EP30" s="541"/>
      <c r="EQ30" s="541"/>
      <c r="ER30" s="541"/>
      <c r="ES30" s="544"/>
      <c r="EW30" s="538"/>
      <c r="EX30" s="541"/>
      <c r="EY30" s="541"/>
      <c r="EZ30" s="541"/>
      <c r="FA30" s="538"/>
      <c r="FB30" s="541"/>
      <c r="FC30" s="541"/>
      <c r="FD30" s="541"/>
      <c r="FE30" s="538"/>
      <c r="FF30" s="541"/>
      <c r="FG30" s="541"/>
      <c r="FH30" s="541"/>
      <c r="FI30" s="538"/>
      <c r="FJ30" s="541"/>
      <c r="FK30" s="541"/>
      <c r="FL30" s="541"/>
      <c r="FM30" s="538"/>
      <c r="FN30" s="541"/>
      <c r="FO30" s="541"/>
      <c r="FP30" s="541"/>
      <c r="FQ30" s="538"/>
      <c r="FR30" s="541"/>
      <c r="FS30" s="541"/>
      <c r="FT30" s="541"/>
      <c r="FU30" s="538"/>
      <c r="FV30" s="541"/>
      <c r="FW30" s="541"/>
      <c r="FX30" s="541"/>
      <c r="FY30" s="538"/>
      <c r="FZ30" s="541"/>
      <c r="GA30" s="541"/>
      <c r="GB30" s="541"/>
      <c r="GC30" s="538"/>
      <c r="GD30" s="541"/>
      <c r="GE30" s="541"/>
      <c r="GF30" s="541"/>
      <c r="GG30" s="538"/>
      <c r="GH30" s="541"/>
      <c r="GI30" s="541"/>
      <c r="GJ30" s="541"/>
      <c r="GK30" s="538"/>
      <c r="GL30" s="541"/>
      <c r="GM30" s="541"/>
      <c r="GN30" s="541"/>
      <c r="GO30" s="538"/>
      <c r="GP30" s="541"/>
      <c r="GQ30" s="541"/>
      <c r="GR30" s="541"/>
      <c r="GS30" s="538"/>
      <c r="GT30" s="541"/>
      <c r="GU30" s="541"/>
      <c r="GV30" s="541"/>
      <c r="GW30" s="538"/>
      <c r="GX30" s="541"/>
      <c r="GY30" s="541"/>
      <c r="GZ30" s="541"/>
      <c r="HA30" s="538"/>
      <c r="HB30" s="541"/>
      <c r="HC30" s="541"/>
      <c r="HD30" s="541"/>
      <c r="HE30" s="538"/>
      <c r="HF30" s="541"/>
      <c r="HG30" s="541"/>
      <c r="HH30" s="541"/>
      <c r="HI30" s="538"/>
      <c r="HJ30" s="541"/>
      <c r="HK30" s="541"/>
      <c r="HL30" s="541"/>
      <c r="HM30" s="538"/>
      <c r="HN30" s="541"/>
      <c r="HO30" s="541"/>
      <c r="HP30" s="541"/>
      <c r="HQ30" s="538"/>
      <c r="HR30" s="541"/>
      <c r="HS30" s="541"/>
      <c r="HT30" s="541"/>
      <c r="HU30" s="538"/>
      <c r="HV30" s="541"/>
      <c r="HW30" s="541"/>
      <c r="HX30" s="541"/>
      <c r="HY30" s="538"/>
      <c r="HZ30" s="541"/>
      <c r="IA30" s="541"/>
      <c r="IB30" s="541"/>
      <c r="IC30" s="538"/>
      <c r="ID30" s="541"/>
      <c r="IE30" s="541"/>
      <c r="IF30" s="541"/>
      <c r="IG30" s="538"/>
      <c r="IH30" s="541"/>
      <c r="II30" s="541"/>
      <c r="IJ30" s="541"/>
      <c r="IK30" s="538"/>
      <c r="IL30" s="541"/>
      <c r="IM30" s="541"/>
      <c r="IN30" s="547"/>
      <c r="IO30" s="538"/>
      <c r="IP30" s="541"/>
      <c r="IQ30" s="541"/>
      <c r="IR30" s="547"/>
      <c r="IS30" s="465"/>
      <c r="IT30" s="465"/>
      <c r="IU30" s="465"/>
      <c r="IV30" s="465"/>
      <c r="IW30" s="721"/>
      <c r="IX30" s="722"/>
      <c r="IY30" s="722"/>
      <c r="IZ30" s="722"/>
      <c r="JA30" s="723"/>
      <c r="JB30" s="465"/>
      <c r="JC30" s="465"/>
      <c r="JD30" s="465"/>
      <c r="JE30" s="465"/>
      <c r="JF30" s="465"/>
      <c r="JG30" s="538"/>
      <c r="JH30" s="541"/>
      <c r="JI30" s="541"/>
      <c r="JJ30" s="547"/>
      <c r="JK30" s="538"/>
      <c r="JL30" s="541"/>
      <c r="JM30" s="541"/>
      <c r="JN30" s="547"/>
      <c r="JO30" s="721"/>
      <c r="JP30" s="722"/>
      <c r="JQ30" s="722"/>
      <c r="JR30" s="722"/>
      <c r="JS30" s="723"/>
      <c r="JT30" s="721"/>
      <c r="JU30" s="722"/>
      <c r="JV30" s="722"/>
      <c r="JW30" s="722"/>
      <c r="JX30" s="722"/>
      <c r="JY30" s="722"/>
      <c r="JZ30" s="723"/>
    </row>
    <row r="31" spans="1:292" ht="20.100000000000001" customHeight="1" x14ac:dyDescent="0.2">
      <c r="A31" s="615">
        <v>5</v>
      </c>
      <c r="B31" s="619" t="s">
        <v>97</v>
      </c>
      <c r="C31" s="2" t="s">
        <v>59</v>
      </c>
      <c r="D31" s="46">
        <f>SUM(K31:N31)</f>
        <v>8</v>
      </c>
      <c r="E31" s="563" t="s">
        <v>50</v>
      </c>
      <c r="F31" s="581"/>
      <c r="G31" s="584">
        <v>29</v>
      </c>
      <c r="H31" s="119" t="s">
        <v>27</v>
      </c>
      <c r="I31" s="97"/>
      <c r="J31" s="168"/>
      <c r="K31" s="245"/>
      <c r="L31" s="246">
        <v>5</v>
      </c>
      <c r="M31" s="246">
        <v>3</v>
      </c>
      <c r="N31" s="247"/>
      <c r="O31" s="42">
        <f>J32/18*K31</f>
        <v>0</v>
      </c>
      <c r="P31" s="42">
        <f>J32/18*L31</f>
        <v>551.83333333333326</v>
      </c>
      <c r="Q31" s="42">
        <f>J32/18*M31</f>
        <v>331.09999999999997</v>
      </c>
      <c r="R31" s="42">
        <f>J32/18*N31</f>
        <v>0</v>
      </c>
      <c r="S31" s="39"/>
      <c r="T31" s="10"/>
      <c r="U31" s="40"/>
      <c r="V31" s="39"/>
      <c r="W31" s="197">
        <v>0.25</v>
      </c>
      <c r="X31" s="70" t="s">
        <v>101</v>
      </c>
      <c r="Y31" s="10"/>
      <c r="Z31" s="10"/>
      <c r="AA31" s="10"/>
      <c r="AB31" s="10"/>
      <c r="AC31" s="10"/>
      <c r="AD31" s="10"/>
      <c r="AE31" s="10"/>
      <c r="AF31" s="10"/>
      <c r="AG31" s="40"/>
      <c r="AH31" s="84">
        <f>J31</f>
        <v>0</v>
      </c>
      <c r="AI31" s="90">
        <v>0.1</v>
      </c>
      <c r="AJ31" s="90">
        <f>IF(G31&gt;19,30%,IF(G31&gt;9,20%,IF(G31&gt;2,10%,0)))</f>
        <v>0.3</v>
      </c>
      <c r="AK31" s="76"/>
      <c r="AL31" s="536">
        <f>IF(I33=8,SUM(K31:M34),0)</f>
        <v>0</v>
      </c>
      <c r="AM31" s="539">
        <f>IF(AL31&gt;0,SUM(O31:Q34),0)</f>
        <v>0</v>
      </c>
      <c r="AN31" s="539">
        <f>AM31*AJ31</f>
        <v>0</v>
      </c>
      <c r="AO31" s="539">
        <f>AM31*AI31</f>
        <v>0</v>
      </c>
      <c r="AP31" s="539">
        <f>IF(AM31&gt;0,SUM(S35:U35),0)</f>
        <v>0</v>
      </c>
      <c r="AQ31" s="539">
        <f>IF(AM31&gt;0,V35+W35,0)</f>
        <v>0</v>
      </c>
      <c r="AR31" s="542">
        <f>IF(AM31&gt;0,SUM(X35:AG35),0)</f>
        <v>0</v>
      </c>
      <c r="AS31" s="536"/>
      <c r="AT31" s="539">
        <f>IF(AS31&gt;0,SUM(V31:X34),0)</f>
        <v>0</v>
      </c>
      <c r="AU31" s="539">
        <f>IF(AT31&gt;0,AQ32,0)</f>
        <v>0</v>
      </c>
      <c r="AV31" s="539">
        <f>IF(AT31&gt;0,AP32,0)</f>
        <v>0</v>
      </c>
      <c r="AW31" s="539">
        <f>IF(AT31&gt;0,SUM(Z35:AB35),0)</f>
        <v>0</v>
      </c>
      <c r="AX31" s="539">
        <f>IF(AT31&gt;0,AC35+AD35,0)</f>
        <v>0</v>
      </c>
      <c r="AY31" s="542">
        <f>IF(AT31&gt;0,SUM(AE35:AN35),0)</f>
        <v>0</v>
      </c>
      <c r="AZ31" s="536">
        <f>IF(I32=9,SUM(K31:M34),0)</f>
        <v>0</v>
      </c>
      <c r="BA31" s="539">
        <f>IF(I32=9,SUM(O31:Q34),0)</f>
        <v>0</v>
      </c>
      <c r="BB31" s="539">
        <f>BA31*AJ31</f>
        <v>0</v>
      </c>
      <c r="BC31" s="539">
        <f>BA31*AI31</f>
        <v>0</v>
      </c>
      <c r="BD31" s="539">
        <f>IF(BA31&gt;0,SUM(S35:U35),0)</f>
        <v>0</v>
      </c>
      <c r="BE31" s="539">
        <f>IF(BA31&gt;0,V35+W35,0)</f>
        <v>0</v>
      </c>
      <c r="BF31" s="542"/>
      <c r="BG31" s="464"/>
      <c r="BH31" s="464"/>
      <c r="BI31" s="464"/>
      <c r="BJ31" s="464"/>
      <c r="BK31" s="464"/>
      <c r="BL31" s="464"/>
      <c r="BM31" s="464"/>
      <c r="BN31" s="536"/>
      <c r="BO31" s="539">
        <f>IF(BN31&gt;0,SUM(AJ31:AL34),0)</f>
        <v>0</v>
      </c>
      <c r="BP31" s="539">
        <f>BO31*AJ31</f>
        <v>0</v>
      </c>
      <c r="BQ31" s="539">
        <f>BO31*AI31</f>
        <v>0</v>
      </c>
      <c r="BR31" s="539">
        <f>IF(BO31&gt;0,SUM(AN35:AP35),0)</f>
        <v>0</v>
      </c>
      <c r="BS31" s="539">
        <f>IF(BO31&gt;0,AQ35+AR35,0)</f>
        <v>0</v>
      </c>
      <c r="BT31" s="542">
        <f>IF(BO31&gt;0,SUM(AS35:BB35),0)</f>
        <v>0</v>
      </c>
      <c r="BU31" s="554">
        <f>IF(I33=10,SUM(K31:M34),0)</f>
        <v>0</v>
      </c>
      <c r="BV31" s="539">
        <f>IF(I33=10,SUM(O31:Q34),0)</f>
        <v>0</v>
      </c>
      <c r="BW31" s="539">
        <f>BV31*AJ31</f>
        <v>0</v>
      </c>
      <c r="BX31" s="539">
        <f>BV31*AI31</f>
        <v>0</v>
      </c>
      <c r="BY31" s="539">
        <f>IF(BV31&gt;0,SUM(S35:U35),0)</f>
        <v>0</v>
      </c>
      <c r="BZ31" s="539">
        <f>IF(BV31&gt;0,V35+W35,0)</f>
        <v>0</v>
      </c>
      <c r="CA31" s="545">
        <f>IF(BV31&gt;0,SUM(X35:AG35),0)</f>
        <v>0</v>
      </c>
      <c r="CB31" s="536"/>
      <c r="CC31" s="539">
        <f>IF(CB31&gt;0,SUM(O31:Q34),0)</f>
        <v>0</v>
      </c>
      <c r="CD31" s="539">
        <f>IF(CC31&gt;0,AJ35,0)</f>
        <v>0</v>
      </c>
      <c r="CE31" s="539">
        <f>IF(CC31&gt;0,AI35,0)</f>
        <v>0</v>
      </c>
      <c r="CF31" s="539">
        <f>IF(CC31&gt;0,SUM(S35:U35),0)</f>
        <v>0</v>
      </c>
      <c r="CG31" s="539">
        <f>IF(CC31&gt;0,V35+W35,0)</f>
        <v>0</v>
      </c>
      <c r="CH31" s="542">
        <f>IF(CC31&gt;0,SUM(X35:AG35),0)</f>
        <v>0</v>
      </c>
      <c r="CI31" s="536">
        <f>IF(I33=11,SUM(K31:M31),0)</f>
        <v>0</v>
      </c>
      <c r="CJ31" s="539">
        <f>IF(I33=11,SUM(O31:Q31),0)</f>
        <v>0</v>
      </c>
      <c r="CK31" s="539">
        <f>CJ31*AJ31</f>
        <v>0</v>
      </c>
      <c r="CL31" s="539">
        <f>CJ31*AI31</f>
        <v>0</v>
      </c>
      <c r="CM31" s="539">
        <f>IF(CJ31&gt;0,SUM(S35:U35),0)</f>
        <v>0</v>
      </c>
      <c r="CN31" s="539">
        <f>IF(CJ31&gt;0,V35+W35,0)</f>
        <v>0</v>
      </c>
      <c r="CO31" s="542">
        <f>IF(CJ31&gt;0,SUM(X35:AG35),0)</f>
        <v>0</v>
      </c>
      <c r="CP31" s="536">
        <v>0</v>
      </c>
      <c r="CQ31" s="539">
        <f>IF(CP31&gt;0,SUM(O32:Q34),0)</f>
        <v>0</v>
      </c>
      <c r="CR31" s="539">
        <f>CQ31*AJ31</f>
        <v>0</v>
      </c>
      <c r="CS31" s="539">
        <f>CQ31*AI31</f>
        <v>0</v>
      </c>
      <c r="CT31" s="539">
        <f>T34</f>
        <v>0</v>
      </c>
      <c r="CU31" s="539"/>
      <c r="CV31" s="542">
        <f>IF(CQ31&gt;0,SUM(X35:AG35),0)</f>
        <v>0</v>
      </c>
      <c r="CW31" s="536"/>
      <c r="CX31" s="539">
        <f>IF(CW31&gt;0,SUM(H31:J36),0)</f>
        <v>0</v>
      </c>
      <c r="CY31" s="539">
        <f>IF(CX31&gt;0,AJ32,0)</f>
        <v>0</v>
      </c>
      <c r="CZ31" s="539">
        <f>IF(CX31&gt;0,AI32,0)</f>
        <v>0</v>
      </c>
      <c r="DA31" s="539">
        <f>IF(CX31&gt;0,SUM(S37:U37),0)</f>
        <v>0</v>
      </c>
      <c r="DB31" s="539">
        <f>IF(CX31&gt;0,V37+W37,0)</f>
        <v>0</v>
      </c>
      <c r="DC31" s="542">
        <f>IF(CX31&gt;0,SUM(X37:AG37),0)</f>
        <v>0</v>
      </c>
      <c r="DD31" s="536">
        <f>IF(AND(H32="старший вчитель",I33=12),SUM(K31:M34),0)</f>
        <v>20.5</v>
      </c>
      <c r="DE31" s="539">
        <f>IF(DD31&gt;0,SUM(O31:Q34),0)</f>
        <v>2262.5166666666664</v>
      </c>
      <c r="DF31" s="539">
        <f>IF(DE31&gt;0,DE31*AJ31,0)</f>
        <v>678.75499999999988</v>
      </c>
      <c r="DG31" s="539">
        <f>IF(DE31&gt;0,DE31*AI31,0)</f>
        <v>226.25166666666667</v>
      </c>
      <c r="DH31" s="539">
        <f>IF(DE31&gt;0,SUM(S35:U35),0)</f>
        <v>0</v>
      </c>
      <c r="DI31" s="539">
        <f>IF(DE31&gt;0,V35+W35,0)</f>
        <v>248.32499999999999</v>
      </c>
      <c r="DJ31" s="542">
        <f>IF(DE31&gt;0,SUM(X35:AG35),0)</f>
        <v>198.66</v>
      </c>
      <c r="DK31" s="536">
        <f>IF(AND(H32="вчитель методист",I33=12),SUM(K31:M34),0)</f>
        <v>0</v>
      </c>
      <c r="DL31" s="539">
        <f>IF(DK31&gt;0,SUM(O31:Q34),0)</f>
        <v>0</v>
      </c>
      <c r="DM31" s="539">
        <f>IF(DL31&gt;0,AJ35,0)</f>
        <v>0</v>
      </c>
      <c r="DN31" s="539">
        <f>IF(DL31&gt;0,AI35,0)</f>
        <v>0</v>
      </c>
      <c r="DO31" s="539">
        <f>IF(DL31&gt;0,SUM(S35:U35),0)</f>
        <v>0</v>
      </c>
      <c r="DP31" s="539">
        <f>IF(DL31&gt;0,V35+W35,0)</f>
        <v>0</v>
      </c>
      <c r="DQ31" s="542">
        <f>IF(DL31&gt;0,SUM(X35:AG35),0)</f>
        <v>0</v>
      </c>
      <c r="DR31" s="536"/>
      <c r="DS31" s="539">
        <f>IF(DR31&gt;0,SUM(O31:Q34),0)</f>
        <v>0</v>
      </c>
      <c r="DT31" s="539">
        <f>IF(DS31&gt;0,AJ35,0)</f>
        <v>0</v>
      </c>
      <c r="DU31" s="539">
        <f>IF(DS31&gt;0,AI35,0)</f>
        <v>0</v>
      </c>
      <c r="DV31" s="539">
        <f>IF(DS31&gt;0,SUM(S35:U35),0)</f>
        <v>0</v>
      </c>
      <c r="DW31" s="539">
        <f>IF(DS31&gt;0,V35+W35,0)</f>
        <v>0</v>
      </c>
      <c r="DX31" s="542">
        <f>IF(DS31&gt;0,SUM(X35:AG35),0)</f>
        <v>0</v>
      </c>
      <c r="DY31" s="536">
        <f>D34</f>
        <v>0</v>
      </c>
      <c r="DZ31" s="539">
        <f>IF(DY31&gt;0,SUM(O34:Q34),0)</f>
        <v>0</v>
      </c>
      <c r="EA31" s="539">
        <f>DZ31*AJ31</f>
        <v>0</v>
      </c>
      <c r="EB31" s="539">
        <f>DZ31*AI31</f>
        <v>0</v>
      </c>
      <c r="EC31" s="539"/>
      <c r="ED31" s="539"/>
      <c r="EE31" s="542">
        <f>IF(DZ31&gt;0,SUM(X35:AG35),0)</f>
        <v>0</v>
      </c>
      <c r="EF31" s="536">
        <f>IF(AJ32="старший вчитель",SUM(AM31:AO34),0)</f>
        <v>0</v>
      </c>
      <c r="EG31" s="539">
        <f>IF(EF31&gt;0,SUM(O31:Q34),0)</f>
        <v>0</v>
      </c>
      <c r="EH31" s="539">
        <f>IF(EG31&gt;0,AJ35,0)</f>
        <v>0</v>
      </c>
      <c r="EI31" s="539">
        <f>IF(EG31&gt;0,AI35,0)</f>
        <v>0</v>
      </c>
      <c r="EJ31" s="539">
        <f>IF(EG31&gt;0,SUM(S35:U35),0)</f>
        <v>0</v>
      </c>
      <c r="EK31" s="539">
        <f>IF(EG31&gt;0,V35+W35,0)</f>
        <v>0</v>
      </c>
      <c r="EL31" s="542">
        <f>IF(EG31&gt;0,SUM(X35:AG35),0)</f>
        <v>0</v>
      </c>
      <c r="EM31" s="536">
        <f>IF(AQ32="старший вчитель",SUM(AT31:AV34),0)</f>
        <v>0</v>
      </c>
      <c r="EN31" s="539">
        <f>IF(EM31&gt;0,SUM(V31:X34),0)</f>
        <v>0</v>
      </c>
      <c r="EO31" s="539">
        <f>IF(EN31&gt;0,AQ35,0)</f>
        <v>0</v>
      </c>
      <c r="EP31" s="539">
        <f>IF(EN31&gt;0,AP35,0)</f>
        <v>0</v>
      </c>
      <c r="EQ31" s="539">
        <f>IF(EN31&gt;0,SUM(Z35:AB35),0)</f>
        <v>0</v>
      </c>
      <c r="ER31" s="539">
        <f>IF(EN31&gt;0,AC35+AD35,0)</f>
        <v>0</v>
      </c>
      <c r="ES31" s="542">
        <f>IF(EN31&gt;0,SUM(AE35:AN35),0)</f>
        <v>0</v>
      </c>
      <c r="EW31" s="536">
        <f>IF(AF32="старший вчитель",SUM(AI31:AK34),0)</f>
        <v>0</v>
      </c>
      <c r="EX31" s="539"/>
      <c r="EY31" s="539">
        <f>EX31*V31</f>
        <v>0</v>
      </c>
      <c r="EZ31" s="539">
        <f>EX31*U31</f>
        <v>0</v>
      </c>
      <c r="FA31" s="536">
        <f>IF(AM32="старший вчитель",SUM(AP31:AR34),0)</f>
        <v>0</v>
      </c>
      <c r="FB31" s="539"/>
      <c r="FC31" s="539">
        <f>FB31*AC31</f>
        <v>0</v>
      </c>
      <c r="FD31" s="539">
        <f>FB31*AB31</f>
        <v>0</v>
      </c>
      <c r="FE31" s="536">
        <f>IF(AP32="старший вчитель",SUM(AS31:AU34),0)</f>
        <v>0</v>
      </c>
      <c r="FF31" s="539"/>
      <c r="FG31" s="539">
        <f>FF31*AF31</f>
        <v>0</v>
      </c>
      <c r="FH31" s="539">
        <f>FF31*AE31</f>
        <v>0</v>
      </c>
      <c r="FI31" s="536">
        <f>IF(AT32="старший вчитель",SUM(AW31:AY34),0)</f>
        <v>0</v>
      </c>
      <c r="FJ31" s="539"/>
      <c r="FK31" s="539">
        <f>FJ31*AJ31</f>
        <v>0</v>
      </c>
      <c r="FL31" s="539">
        <f>FJ31*AI31</f>
        <v>0</v>
      </c>
      <c r="FM31" s="536"/>
      <c r="FN31" s="539">
        <f>IF(FM31&gt;0,SUM(AH31),0)</f>
        <v>0</v>
      </c>
      <c r="FO31" s="539">
        <f>FN31*AJ31</f>
        <v>0</v>
      </c>
      <c r="FP31" s="539">
        <f>FN31*AI31</f>
        <v>0</v>
      </c>
      <c r="FQ31" s="536"/>
      <c r="FR31" s="539">
        <f>IF(FQ31&gt;0,SUM(AO31),0)</f>
        <v>0</v>
      </c>
      <c r="FS31" s="539">
        <f>FR31*AQ31</f>
        <v>0</v>
      </c>
      <c r="FT31" s="542">
        <f>FR31*AP31</f>
        <v>0</v>
      </c>
      <c r="FU31" s="536"/>
      <c r="FV31" s="539">
        <f>IF(FU31&gt;0,SUM(AD31),0)</f>
        <v>0</v>
      </c>
      <c r="FW31" s="539">
        <f>FV31*AF31</f>
        <v>0</v>
      </c>
      <c r="FX31" s="542">
        <f>FV31*AE31</f>
        <v>0</v>
      </c>
      <c r="FY31" s="536"/>
      <c r="FZ31" s="539">
        <f>IF(FY31&gt;0,SUM(AH31),0)</f>
        <v>0</v>
      </c>
      <c r="GA31" s="539">
        <f>FZ31*AJ31</f>
        <v>0</v>
      </c>
      <c r="GB31" s="542">
        <f>FZ31*AI31</f>
        <v>0</v>
      </c>
      <c r="GC31" s="536"/>
      <c r="GD31" s="539">
        <f>IF(GC31&gt;0,SUM(AL31),0)</f>
        <v>0</v>
      </c>
      <c r="GE31" s="539">
        <f>GD31*AN31</f>
        <v>0</v>
      </c>
      <c r="GF31" s="542">
        <f>GD31*AM31</f>
        <v>0</v>
      </c>
      <c r="GG31" s="536"/>
      <c r="GH31" s="539">
        <f>IF(GG31&gt;0,SUM(AP31),0)</f>
        <v>0</v>
      </c>
      <c r="GI31" s="539">
        <f>GH31*AR31</f>
        <v>0</v>
      </c>
      <c r="GJ31" s="542">
        <f>GH31*AQ31</f>
        <v>0</v>
      </c>
      <c r="GK31" s="536"/>
      <c r="GL31" s="539">
        <f>IF(GK31&gt;0,SUM(AD31),0)</f>
        <v>0</v>
      </c>
      <c r="GM31" s="539">
        <f>GL31*AF31</f>
        <v>0</v>
      </c>
      <c r="GN31" s="542">
        <f>GL31*AE31</f>
        <v>0</v>
      </c>
      <c r="GO31" s="536"/>
      <c r="GP31" s="539">
        <f>IF(GO31&gt;0,SUM(AH31),0)</f>
        <v>0</v>
      </c>
      <c r="GQ31" s="539">
        <f>GP31*AJ31</f>
        <v>0</v>
      </c>
      <c r="GR31" s="542">
        <f>GP31*AI31</f>
        <v>0</v>
      </c>
      <c r="GS31" s="536"/>
      <c r="GT31" s="539">
        <f>IF(GS31&gt;0,SUM(AL31),0)</f>
        <v>0</v>
      </c>
      <c r="GU31" s="539">
        <f>GT31*AN31</f>
        <v>0</v>
      </c>
      <c r="GV31" s="542">
        <f>GT31*AM31</f>
        <v>0</v>
      </c>
      <c r="GW31" s="536"/>
      <c r="GX31" s="539">
        <f>IF(GW31&gt;0,SUM(AP31),0)</f>
        <v>0</v>
      </c>
      <c r="GY31" s="539">
        <f>GX31*AR31</f>
        <v>0</v>
      </c>
      <c r="GZ31" s="542">
        <f>GX31*AQ31</f>
        <v>0</v>
      </c>
      <c r="HA31" s="536"/>
      <c r="HB31" s="539">
        <f>IF(HA31&gt;0,SUM(Z31),0)</f>
        <v>0</v>
      </c>
      <c r="HC31" s="539">
        <f>HB31*AB31</f>
        <v>0</v>
      </c>
      <c r="HD31" s="542">
        <f>HB31*AA31</f>
        <v>0</v>
      </c>
      <c r="HE31" s="536"/>
      <c r="HF31" s="539">
        <f>IF(HE31&gt;0,SUM(AD31),0)</f>
        <v>0</v>
      </c>
      <c r="HG31" s="539">
        <f>HF31*AF31</f>
        <v>0</v>
      </c>
      <c r="HH31" s="542">
        <f>HF31*AE31</f>
        <v>0</v>
      </c>
      <c r="HI31" s="536"/>
      <c r="HJ31" s="539">
        <f>IF(HI31&gt;0,SUM(AH31),0)</f>
        <v>0</v>
      </c>
      <c r="HK31" s="539">
        <f>HJ31*AJ31</f>
        <v>0</v>
      </c>
      <c r="HL31" s="542">
        <f>HJ31*AI31</f>
        <v>0</v>
      </c>
      <c r="HM31" s="536"/>
      <c r="HN31" s="539">
        <f>IF(HM31&gt;0,SUM(AL31),0)</f>
        <v>0</v>
      </c>
      <c r="HO31" s="539">
        <f>HN31*AN31</f>
        <v>0</v>
      </c>
      <c r="HP31" s="542">
        <f>HN31*AM31</f>
        <v>0</v>
      </c>
      <c r="HQ31" s="536"/>
      <c r="HR31" s="539">
        <f>IF(HQ31&gt;0,SUM(AD31),0)</f>
        <v>0</v>
      </c>
      <c r="HS31" s="539">
        <f>HR31*AF31</f>
        <v>0</v>
      </c>
      <c r="HT31" s="542">
        <f>HR31*AE31</f>
        <v>0</v>
      </c>
      <c r="HU31" s="536"/>
      <c r="HV31" s="539">
        <f>IF(HU31&gt;0,SUM(AH31),0)</f>
        <v>0</v>
      </c>
      <c r="HW31" s="539">
        <f>HV31*AJ31</f>
        <v>0</v>
      </c>
      <c r="HX31" s="542">
        <f>HV31*AI31</f>
        <v>0</v>
      </c>
      <c r="HY31" s="536"/>
      <c r="HZ31" s="539">
        <f>IF(HY31&gt;0,SUM(AH31),0)</f>
        <v>0</v>
      </c>
      <c r="IA31" s="539">
        <f>HZ31*AJ31</f>
        <v>0</v>
      </c>
      <c r="IB31" s="542">
        <f>HZ31*AI31</f>
        <v>0</v>
      </c>
      <c r="IC31" s="536"/>
      <c r="ID31" s="539">
        <f>IF(IC31&gt;0,SUM(AL31),0)</f>
        <v>0</v>
      </c>
      <c r="IE31" s="539">
        <f>ID31*AN31</f>
        <v>0</v>
      </c>
      <c r="IF31" s="542">
        <f>ID31*AM31</f>
        <v>0</v>
      </c>
      <c r="IG31" s="536"/>
      <c r="IH31" s="539">
        <f>IF(IG31&gt;0,SUM(AP31),0)</f>
        <v>0</v>
      </c>
      <c r="II31" s="539">
        <f>IH31*AR31</f>
        <v>0</v>
      </c>
      <c r="IJ31" s="542">
        <f>IH31*AQ31</f>
        <v>0</v>
      </c>
      <c r="IK31" s="536"/>
      <c r="IL31" s="539">
        <f>IF(IK31&gt;0,SUM(AD31),0)</f>
        <v>0</v>
      </c>
      <c r="IM31" s="539">
        <f>IL31*AF31</f>
        <v>0</v>
      </c>
      <c r="IN31" s="542"/>
      <c r="IO31" s="536"/>
      <c r="IP31" s="539">
        <f>IF(IO31&gt;0,SUM(AH31),0)</f>
        <v>0</v>
      </c>
      <c r="IQ31" s="539">
        <f>IP31*AJ31</f>
        <v>0</v>
      </c>
      <c r="IR31" s="542"/>
      <c r="IS31" s="464"/>
      <c r="IT31" s="464"/>
      <c r="IU31" s="464"/>
      <c r="IV31" s="464"/>
      <c r="IW31" s="536"/>
      <c r="IX31" s="539">
        <f>IF(IW31&gt;0,SUM(AH31),0)</f>
        <v>0</v>
      </c>
      <c r="IY31" s="539">
        <f>IX31*AJ31</f>
        <v>0</v>
      </c>
      <c r="IZ31" s="539">
        <f>IX31*AI31</f>
        <v>0</v>
      </c>
      <c r="JA31" s="542">
        <f>AC35</f>
        <v>0</v>
      </c>
      <c r="JB31" s="464"/>
      <c r="JC31" s="464"/>
      <c r="JD31" s="464"/>
      <c r="JE31" s="464"/>
      <c r="JF31" s="464"/>
      <c r="JG31" s="536"/>
      <c r="JH31" s="539">
        <f>IF(JG31&gt;0,SUM(AQ31),0)</f>
        <v>0</v>
      </c>
      <c r="JI31" s="539">
        <f>JH31*AS31</f>
        <v>0</v>
      </c>
      <c r="JJ31" s="542"/>
      <c r="JK31" s="536"/>
      <c r="JL31" s="539">
        <f>IF(JK31&gt;0,SUM(AU31),0)</f>
        <v>0</v>
      </c>
      <c r="JM31" s="539">
        <f>JL31*AW31</f>
        <v>0</v>
      </c>
      <c r="JN31" s="542"/>
      <c r="JO31" s="536"/>
      <c r="JP31" s="539">
        <f>IF(JO31&gt;0,SUM(AM31),0)</f>
        <v>0</v>
      </c>
      <c r="JQ31" s="539">
        <f>JP31*AO31</f>
        <v>0</v>
      </c>
      <c r="JR31" s="539">
        <f>JP31*AN31</f>
        <v>0</v>
      </c>
      <c r="JS31" s="542">
        <f>AH35</f>
        <v>0</v>
      </c>
      <c r="JT31" s="536">
        <f>IF(CT32="старший вчитель",SUM(CW31:CY34),0)</f>
        <v>0</v>
      </c>
      <c r="JU31" s="539">
        <f>IF(JT31&gt;0,SUM(BY31:CA34),0)</f>
        <v>0</v>
      </c>
      <c r="JV31" s="539">
        <f>IF(JU31&gt;0,CT35,0)</f>
        <v>0</v>
      </c>
      <c r="JW31" s="539">
        <f>IF(JU31&gt;0,CS35,0)</f>
        <v>0</v>
      </c>
      <c r="JX31" s="539">
        <f>IF(JU31&gt;0,SUM(CC35:CE35),0)</f>
        <v>0</v>
      </c>
      <c r="JY31" s="539">
        <f>IF(JU31&gt;0,CF35+CG35,0)</f>
        <v>0</v>
      </c>
      <c r="JZ31" s="545">
        <f>IF(JU31&gt;0,SUM(CH35:CQ35),0)</f>
        <v>0</v>
      </c>
      <c r="KC31" s="769">
        <f>IZ31+IR31+IN31+HX31+HP31+HL31+GR31+GB31+FT31+FP31+FL31+FD31+EZ31+EP31+EI31+EB31+DU31+DN31+DG31+CZ31+CS31+CL31+CE31+BX31+BQ31+BC31+AV31+AO31</f>
        <v>226.25166666666667</v>
      </c>
      <c r="KD31" s="769">
        <f>IY31+IQ31+IM31+HW31+HO31+HK31+GQ31+GA31+FS31+FO31+FK31+FC31+EY31+EO31+EH31+EA31+DT31+DM31+DF31+CY31+CR31+CK31+CD31+BW31+BP31+BB31+AU31+AN31</f>
        <v>678.75499999999988</v>
      </c>
    </row>
    <row r="32" spans="1:292" ht="20.100000000000001" customHeight="1" x14ac:dyDescent="0.2">
      <c r="A32" s="616"/>
      <c r="B32" s="576"/>
      <c r="C32" s="51" t="s">
        <v>58</v>
      </c>
      <c r="D32" s="46">
        <f>SUM(K32:N32)</f>
        <v>12</v>
      </c>
      <c r="E32" s="564"/>
      <c r="F32" s="581"/>
      <c r="G32" s="584"/>
      <c r="H32" s="604" t="s">
        <v>28</v>
      </c>
      <c r="I32" s="60"/>
      <c r="J32" s="65">
        <f>J33+J34</f>
        <v>1986.6</v>
      </c>
      <c r="K32" s="248"/>
      <c r="L32" s="249">
        <v>9</v>
      </c>
      <c r="M32" s="249">
        <v>3</v>
      </c>
      <c r="N32" s="250"/>
      <c r="O32" s="42">
        <f>J32/18*K32</f>
        <v>0</v>
      </c>
      <c r="P32" s="42">
        <f>J32/18*L32</f>
        <v>993.3</v>
      </c>
      <c r="Q32" s="42">
        <f>J32/18*M32</f>
        <v>331.09999999999997</v>
      </c>
      <c r="R32" s="42">
        <f>J32/18*N32</f>
        <v>0</v>
      </c>
      <c r="S32" s="32"/>
      <c r="T32" s="57"/>
      <c r="U32" s="128"/>
      <c r="V32" s="32"/>
      <c r="W32" s="128">
        <v>0.5</v>
      </c>
      <c r="X32" s="195">
        <v>0.1</v>
      </c>
      <c r="Y32" s="7"/>
      <c r="Z32" s="7"/>
      <c r="AA32" s="7"/>
      <c r="AB32" s="7"/>
      <c r="AC32" s="7"/>
      <c r="AD32" s="7"/>
      <c r="AE32" s="7"/>
      <c r="AF32" s="7"/>
      <c r="AG32" s="12"/>
      <c r="AH32" s="32"/>
      <c r="AI32" s="43">
        <f>SUM(O31:R34,AH31:AH34)*AI31</f>
        <v>226.25166666666667</v>
      </c>
      <c r="AJ32" s="43">
        <f>SUM(O31:R34,AH31:AH34)*AJ31</f>
        <v>678.75499999999988</v>
      </c>
      <c r="AK32" s="45">
        <f>SUM(O31:R34,S33:AG33,AH31:AH34,AI32:AJ32)</f>
        <v>3614.5083333333323</v>
      </c>
      <c r="AL32" s="537"/>
      <c r="AM32" s="540"/>
      <c r="AN32" s="540"/>
      <c r="AO32" s="540"/>
      <c r="AP32" s="540"/>
      <c r="AQ32" s="540"/>
      <c r="AR32" s="543"/>
      <c r="AS32" s="537"/>
      <c r="AT32" s="540"/>
      <c r="AU32" s="540"/>
      <c r="AV32" s="540"/>
      <c r="AW32" s="540"/>
      <c r="AX32" s="540"/>
      <c r="AY32" s="543"/>
      <c r="AZ32" s="537"/>
      <c r="BA32" s="540"/>
      <c r="BB32" s="540"/>
      <c r="BC32" s="540"/>
      <c r="BD32" s="540"/>
      <c r="BE32" s="540"/>
      <c r="BF32" s="543"/>
      <c r="BG32" s="518"/>
      <c r="BH32" s="518"/>
      <c r="BI32" s="518"/>
      <c r="BJ32" s="518"/>
      <c r="BK32" s="518"/>
      <c r="BL32" s="518"/>
      <c r="BM32" s="518"/>
      <c r="BN32" s="537"/>
      <c r="BO32" s="540"/>
      <c r="BP32" s="540"/>
      <c r="BQ32" s="540"/>
      <c r="BR32" s="540"/>
      <c r="BS32" s="540"/>
      <c r="BT32" s="543"/>
      <c r="BU32" s="555"/>
      <c r="BV32" s="540"/>
      <c r="BW32" s="540"/>
      <c r="BX32" s="540"/>
      <c r="BY32" s="540"/>
      <c r="BZ32" s="540"/>
      <c r="CA32" s="546"/>
      <c r="CB32" s="537"/>
      <c r="CC32" s="540"/>
      <c r="CD32" s="540"/>
      <c r="CE32" s="540"/>
      <c r="CF32" s="540"/>
      <c r="CG32" s="540"/>
      <c r="CH32" s="543"/>
      <c r="CI32" s="537"/>
      <c r="CJ32" s="540"/>
      <c r="CK32" s="540"/>
      <c r="CL32" s="540"/>
      <c r="CM32" s="540"/>
      <c r="CN32" s="540"/>
      <c r="CO32" s="543"/>
      <c r="CP32" s="537"/>
      <c r="CQ32" s="540"/>
      <c r="CR32" s="540"/>
      <c r="CS32" s="540"/>
      <c r="CT32" s="540"/>
      <c r="CU32" s="540"/>
      <c r="CV32" s="543"/>
      <c r="CW32" s="537"/>
      <c r="CX32" s="540"/>
      <c r="CY32" s="540"/>
      <c r="CZ32" s="540"/>
      <c r="DA32" s="540"/>
      <c r="DB32" s="540"/>
      <c r="DC32" s="543"/>
      <c r="DD32" s="537">
        <f>IF(AND(DB32=3,DB33=4),SUM(DC35:DC37),0)</f>
        <v>0</v>
      </c>
      <c r="DE32" s="540"/>
      <c r="DF32" s="540"/>
      <c r="DG32" s="540"/>
      <c r="DH32" s="540"/>
      <c r="DI32" s="540"/>
      <c r="DJ32" s="543"/>
      <c r="DK32" s="537">
        <f>IF(AND(DI32=3,DI33=4),SUM(DJ35:DJ37),0)</f>
        <v>0</v>
      </c>
      <c r="DL32" s="540"/>
      <c r="DM32" s="540"/>
      <c r="DN32" s="540"/>
      <c r="DO32" s="540"/>
      <c r="DP32" s="540"/>
      <c r="DQ32" s="543"/>
      <c r="DR32" s="537"/>
      <c r="DS32" s="540"/>
      <c r="DT32" s="540"/>
      <c r="DU32" s="540"/>
      <c r="DV32" s="540"/>
      <c r="DW32" s="540"/>
      <c r="DX32" s="543"/>
      <c r="DY32" s="537"/>
      <c r="DZ32" s="540"/>
      <c r="EA32" s="540"/>
      <c r="EB32" s="540"/>
      <c r="EC32" s="540"/>
      <c r="ED32" s="540"/>
      <c r="EE32" s="543"/>
      <c r="EF32" s="537"/>
      <c r="EG32" s="540"/>
      <c r="EH32" s="540"/>
      <c r="EI32" s="540"/>
      <c r="EJ32" s="540"/>
      <c r="EK32" s="540"/>
      <c r="EL32" s="543"/>
      <c r="EM32" s="537"/>
      <c r="EN32" s="540"/>
      <c r="EO32" s="540"/>
      <c r="EP32" s="540"/>
      <c r="EQ32" s="540"/>
      <c r="ER32" s="540"/>
      <c r="ES32" s="543"/>
      <c r="ET32" s="225">
        <f>EF31+DY31+DR31+DK31+DD31+CW31+CP31+CI31+CB31+BU31+BN31+AZ31+AS31+AL31</f>
        <v>20.5</v>
      </c>
      <c r="EU32" s="157">
        <f>D35</f>
        <v>20.5</v>
      </c>
      <c r="EV32" s="480">
        <f>ET32-EU32</f>
        <v>0</v>
      </c>
      <c r="EW32" s="537"/>
      <c r="EX32" s="540"/>
      <c r="EY32" s="540"/>
      <c r="EZ32" s="540"/>
      <c r="FA32" s="537"/>
      <c r="FB32" s="540"/>
      <c r="FC32" s="540"/>
      <c r="FD32" s="540"/>
      <c r="FE32" s="537"/>
      <c r="FF32" s="540"/>
      <c r="FG32" s="540"/>
      <c r="FH32" s="540"/>
      <c r="FI32" s="537"/>
      <c r="FJ32" s="540"/>
      <c r="FK32" s="540"/>
      <c r="FL32" s="540"/>
      <c r="FM32" s="537"/>
      <c r="FN32" s="540"/>
      <c r="FO32" s="540"/>
      <c r="FP32" s="540"/>
      <c r="FQ32" s="537"/>
      <c r="FR32" s="540"/>
      <c r="FS32" s="540"/>
      <c r="FT32" s="543"/>
      <c r="FU32" s="537"/>
      <c r="FV32" s="540"/>
      <c r="FW32" s="540"/>
      <c r="FX32" s="543"/>
      <c r="FY32" s="537"/>
      <c r="FZ32" s="540"/>
      <c r="GA32" s="540"/>
      <c r="GB32" s="543"/>
      <c r="GC32" s="537"/>
      <c r="GD32" s="540"/>
      <c r="GE32" s="540"/>
      <c r="GF32" s="543"/>
      <c r="GG32" s="537"/>
      <c r="GH32" s="540"/>
      <c r="GI32" s="540"/>
      <c r="GJ32" s="543"/>
      <c r="GK32" s="537"/>
      <c r="GL32" s="540"/>
      <c r="GM32" s="540"/>
      <c r="GN32" s="543"/>
      <c r="GO32" s="537"/>
      <c r="GP32" s="540"/>
      <c r="GQ32" s="540"/>
      <c r="GR32" s="543"/>
      <c r="GS32" s="537"/>
      <c r="GT32" s="540"/>
      <c r="GU32" s="540"/>
      <c r="GV32" s="543"/>
      <c r="GW32" s="537"/>
      <c r="GX32" s="540"/>
      <c r="GY32" s="540"/>
      <c r="GZ32" s="543"/>
      <c r="HA32" s="537"/>
      <c r="HB32" s="540"/>
      <c r="HC32" s="540"/>
      <c r="HD32" s="543"/>
      <c r="HE32" s="537"/>
      <c r="HF32" s="540"/>
      <c r="HG32" s="540"/>
      <c r="HH32" s="543"/>
      <c r="HI32" s="537"/>
      <c r="HJ32" s="540"/>
      <c r="HK32" s="540"/>
      <c r="HL32" s="543"/>
      <c r="HM32" s="537"/>
      <c r="HN32" s="540"/>
      <c r="HO32" s="540"/>
      <c r="HP32" s="543"/>
      <c r="HQ32" s="537"/>
      <c r="HR32" s="540"/>
      <c r="HS32" s="540"/>
      <c r="HT32" s="543"/>
      <c r="HU32" s="537"/>
      <c r="HV32" s="540"/>
      <c r="HW32" s="540"/>
      <c r="HX32" s="543"/>
      <c r="HY32" s="537"/>
      <c r="HZ32" s="540"/>
      <c r="IA32" s="540"/>
      <c r="IB32" s="543"/>
      <c r="IC32" s="537"/>
      <c r="ID32" s="540"/>
      <c r="IE32" s="540"/>
      <c r="IF32" s="543"/>
      <c r="IG32" s="537"/>
      <c r="IH32" s="540"/>
      <c r="II32" s="540"/>
      <c r="IJ32" s="543"/>
      <c r="IK32" s="537"/>
      <c r="IL32" s="540"/>
      <c r="IM32" s="540"/>
      <c r="IN32" s="543"/>
      <c r="IO32" s="537"/>
      <c r="IP32" s="540"/>
      <c r="IQ32" s="540"/>
      <c r="IR32" s="543"/>
      <c r="IS32" s="513"/>
      <c r="IT32" s="513"/>
      <c r="IU32" s="513"/>
      <c r="IV32" s="513"/>
      <c r="IW32" s="537"/>
      <c r="IX32" s="540"/>
      <c r="IY32" s="540"/>
      <c r="IZ32" s="540"/>
      <c r="JA32" s="543"/>
      <c r="JB32" s="499"/>
      <c r="JC32" s="499"/>
      <c r="JD32" s="499"/>
      <c r="JE32" s="499"/>
      <c r="JF32" s="499"/>
      <c r="JG32" s="537"/>
      <c r="JH32" s="540"/>
      <c r="JI32" s="540"/>
      <c r="JJ32" s="543"/>
      <c r="JK32" s="537"/>
      <c r="JL32" s="540"/>
      <c r="JM32" s="540"/>
      <c r="JN32" s="543"/>
      <c r="JO32" s="537"/>
      <c r="JP32" s="540"/>
      <c r="JQ32" s="540"/>
      <c r="JR32" s="540"/>
      <c r="JS32" s="543"/>
      <c r="JT32" s="537"/>
      <c r="JU32" s="540"/>
      <c r="JV32" s="540"/>
      <c r="JW32" s="540"/>
      <c r="JX32" s="540"/>
      <c r="JY32" s="540"/>
      <c r="JZ32" s="546"/>
      <c r="KC32" s="769"/>
      <c r="KD32" s="769"/>
    </row>
    <row r="33" spans="1:292" ht="20.100000000000001" customHeight="1" x14ac:dyDescent="0.3">
      <c r="A33" s="617"/>
      <c r="B33" s="620"/>
      <c r="C33" s="52" t="s">
        <v>88</v>
      </c>
      <c r="D33" s="46">
        <f>SUM(K33:N33)</f>
        <v>0.5</v>
      </c>
      <c r="E33" s="564"/>
      <c r="F33" s="581"/>
      <c r="G33" s="584"/>
      <c r="H33" s="604"/>
      <c r="I33" s="61">
        <f>IF(H31="вища",12,IF(H31="І кат.",11,IF(H31="ІІ кат.",10,IF(H31="спец.",9))))</f>
        <v>12</v>
      </c>
      <c r="J33" s="48">
        <f>IF(I33=12,'тарифна сітка'!$C$15,IF(I33=11,'тарифна сітка'!$C$14,IF(I33=10,'тарифна сітка'!$C$13,IF(I33=9,'тарифна сітка'!$C$12,IF(I33=8,'тарифна сітка'!$C$11)))))</f>
        <v>1806</v>
      </c>
      <c r="K33" s="248"/>
      <c r="L33" s="249"/>
      <c r="M33" s="249">
        <v>0.5</v>
      </c>
      <c r="N33" s="250"/>
      <c r="O33" s="42">
        <f>J32/18*K33</f>
        <v>0</v>
      </c>
      <c r="P33" s="42">
        <f>J32/18*L33</f>
        <v>0</v>
      </c>
      <c r="Q33" s="42">
        <f>J32/18*M33</f>
        <v>55.18333333333333</v>
      </c>
      <c r="R33" s="42">
        <f>J32/18*N33</f>
        <v>0</v>
      </c>
      <c r="S33" s="34"/>
      <c r="T33" s="27"/>
      <c r="U33" s="28"/>
      <c r="V33" s="34"/>
      <c r="W33" s="149">
        <f>J32*W31*W32</f>
        <v>248.32499999999999</v>
      </c>
      <c r="X33" s="145">
        <f>J32*X32</f>
        <v>198.66</v>
      </c>
      <c r="Y33" s="7"/>
      <c r="Z33" s="7"/>
      <c r="AA33" s="7"/>
      <c r="AB33" s="7"/>
      <c r="AC33" s="7"/>
      <c r="AD33" s="7"/>
      <c r="AE33" s="7"/>
      <c r="AF33" s="7"/>
      <c r="AG33" s="12"/>
      <c r="AH33" s="32"/>
      <c r="AI33" s="7"/>
      <c r="AJ33" s="7"/>
      <c r="AK33" s="12"/>
      <c r="AL33" s="537"/>
      <c r="AM33" s="540"/>
      <c r="AN33" s="540"/>
      <c r="AO33" s="540"/>
      <c r="AP33" s="540"/>
      <c r="AQ33" s="540"/>
      <c r="AR33" s="543"/>
      <c r="AS33" s="537"/>
      <c r="AT33" s="540"/>
      <c r="AU33" s="540"/>
      <c r="AV33" s="540"/>
      <c r="AW33" s="540"/>
      <c r="AX33" s="540"/>
      <c r="AY33" s="543"/>
      <c r="AZ33" s="537"/>
      <c r="BA33" s="540"/>
      <c r="BB33" s="540"/>
      <c r="BC33" s="540"/>
      <c r="BD33" s="540"/>
      <c r="BE33" s="540"/>
      <c r="BF33" s="543"/>
      <c r="BG33" s="518"/>
      <c r="BH33" s="518"/>
      <c r="BI33" s="518"/>
      <c r="BJ33" s="518"/>
      <c r="BK33" s="518"/>
      <c r="BL33" s="518"/>
      <c r="BM33" s="518"/>
      <c r="BN33" s="537"/>
      <c r="BO33" s="540"/>
      <c r="BP33" s="540"/>
      <c r="BQ33" s="540"/>
      <c r="BR33" s="540"/>
      <c r="BS33" s="540"/>
      <c r="BT33" s="543"/>
      <c r="BU33" s="555"/>
      <c r="BV33" s="540"/>
      <c r="BW33" s="540"/>
      <c r="BX33" s="540"/>
      <c r="BY33" s="540"/>
      <c r="BZ33" s="540"/>
      <c r="CA33" s="546"/>
      <c r="CB33" s="537"/>
      <c r="CC33" s="540"/>
      <c r="CD33" s="540"/>
      <c r="CE33" s="540"/>
      <c r="CF33" s="540"/>
      <c r="CG33" s="540"/>
      <c r="CH33" s="543"/>
      <c r="CI33" s="537"/>
      <c r="CJ33" s="540"/>
      <c r="CK33" s="540"/>
      <c r="CL33" s="540"/>
      <c r="CM33" s="540"/>
      <c r="CN33" s="540"/>
      <c r="CO33" s="543"/>
      <c r="CP33" s="537"/>
      <c r="CQ33" s="540"/>
      <c r="CR33" s="540"/>
      <c r="CS33" s="540"/>
      <c r="CT33" s="540"/>
      <c r="CU33" s="540"/>
      <c r="CV33" s="543"/>
      <c r="CW33" s="537"/>
      <c r="CX33" s="540"/>
      <c r="CY33" s="540"/>
      <c r="CZ33" s="540"/>
      <c r="DA33" s="540"/>
      <c r="DB33" s="540"/>
      <c r="DC33" s="543"/>
      <c r="DD33" s="537">
        <f>IF(AND(DB33=3,DB34=4),SUM(DC36:DC38),0)</f>
        <v>0</v>
      </c>
      <c r="DE33" s="540"/>
      <c r="DF33" s="540"/>
      <c r="DG33" s="540"/>
      <c r="DH33" s="540"/>
      <c r="DI33" s="540"/>
      <c r="DJ33" s="543"/>
      <c r="DK33" s="537">
        <f>IF(AND(DI33=3,DI34=4),SUM(DJ36:DJ38),0)</f>
        <v>0</v>
      </c>
      <c r="DL33" s="540"/>
      <c r="DM33" s="540"/>
      <c r="DN33" s="540"/>
      <c r="DO33" s="540"/>
      <c r="DP33" s="540"/>
      <c r="DQ33" s="543"/>
      <c r="DR33" s="537"/>
      <c r="DS33" s="540"/>
      <c r="DT33" s="540"/>
      <c r="DU33" s="540"/>
      <c r="DV33" s="540"/>
      <c r="DW33" s="540"/>
      <c r="DX33" s="543"/>
      <c r="DY33" s="537"/>
      <c r="DZ33" s="540"/>
      <c r="EA33" s="540"/>
      <c r="EB33" s="540"/>
      <c r="EC33" s="540"/>
      <c r="ED33" s="540"/>
      <c r="EE33" s="543"/>
      <c r="EF33" s="537"/>
      <c r="EG33" s="540"/>
      <c r="EH33" s="540"/>
      <c r="EI33" s="540"/>
      <c r="EJ33" s="540"/>
      <c r="EK33" s="540"/>
      <c r="EL33" s="543"/>
      <c r="EM33" s="537"/>
      <c r="EN33" s="540"/>
      <c r="EO33" s="540"/>
      <c r="EP33" s="540"/>
      <c r="EQ33" s="540"/>
      <c r="ER33" s="540"/>
      <c r="ES33" s="543"/>
      <c r="ET33" s="225">
        <f>SUM(EG31:EL35,DZ31:EE35,DS31:DX35,DL31:DQ35,DE31:DJ35,CX31:DC35,CQ31:CV35,CJ31:CO35,CC31:CH35,BV31:CA35,BO31:BT35,BA31:BF35,AT31:AY35,AM31:AR35,EX31:EZ35,FB31:FD35,FJ31:FL35,FN31:FP35,FR31:FT35,FZ31:GB35,HJ31:HL35,HV31:HX35,IP31:IR35,IX31:JA35,GP31:GR35)</f>
        <v>3614.5083333333328</v>
      </c>
      <c r="EU33" s="225">
        <f>AK32</f>
        <v>3614.5083333333323</v>
      </c>
      <c r="EV33" s="177">
        <f>EU33-ET33</f>
        <v>0</v>
      </c>
      <c r="EW33" s="537"/>
      <c r="EX33" s="540"/>
      <c r="EY33" s="540"/>
      <c r="EZ33" s="540"/>
      <c r="FA33" s="537"/>
      <c r="FB33" s="540"/>
      <c r="FC33" s="540"/>
      <c r="FD33" s="540"/>
      <c r="FE33" s="537"/>
      <c r="FF33" s="540"/>
      <c r="FG33" s="540"/>
      <c r="FH33" s="540"/>
      <c r="FI33" s="537"/>
      <c r="FJ33" s="540"/>
      <c r="FK33" s="540"/>
      <c r="FL33" s="540"/>
      <c r="FM33" s="537"/>
      <c r="FN33" s="540"/>
      <c r="FO33" s="540"/>
      <c r="FP33" s="540"/>
      <c r="FQ33" s="537"/>
      <c r="FR33" s="540"/>
      <c r="FS33" s="540"/>
      <c r="FT33" s="543"/>
      <c r="FU33" s="537"/>
      <c r="FV33" s="540"/>
      <c r="FW33" s="540"/>
      <c r="FX33" s="543"/>
      <c r="FY33" s="537"/>
      <c r="FZ33" s="540"/>
      <c r="GA33" s="540"/>
      <c r="GB33" s="543"/>
      <c r="GC33" s="537"/>
      <c r="GD33" s="540"/>
      <c r="GE33" s="540"/>
      <c r="GF33" s="543"/>
      <c r="GG33" s="537"/>
      <c r="GH33" s="540"/>
      <c r="GI33" s="540"/>
      <c r="GJ33" s="543"/>
      <c r="GK33" s="537"/>
      <c r="GL33" s="540"/>
      <c r="GM33" s="540"/>
      <c r="GN33" s="543"/>
      <c r="GO33" s="537"/>
      <c r="GP33" s="540"/>
      <c r="GQ33" s="540"/>
      <c r="GR33" s="543"/>
      <c r="GS33" s="537"/>
      <c r="GT33" s="540"/>
      <c r="GU33" s="540"/>
      <c r="GV33" s="543"/>
      <c r="GW33" s="537"/>
      <c r="GX33" s="540"/>
      <c r="GY33" s="540"/>
      <c r="GZ33" s="543"/>
      <c r="HA33" s="537"/>
      <c r="HB33" s="540"/>
      <c r="HC33" s="540"/>
      <c r="HD33" s="543"/>
      <c r="HE33" s="537"/>
      <c r="HF33" s="540"/>
      <c r="HG33" s="540"/>
      <c r="HH33" s="543"/>
      <c r="HI33" s="537"/>
      <c r="HJ33" s="540"/>
      <c r="HK33" s="540"/>
      <c r="HL33" s="543"/>
      <c r="HM33" s="537"/>
      <c r="HN33" s="540"/>
      <c r="HO33" s="540"/>
      <c r="HP33" s="543"/>
      <c r="HQ33" s="537"/>
      <c r="HR33" s="540"/>
      <c r="HS33" s="540"/>
      <c r="HT33" s="543"/>
      <c r="HU33" s="537"/>
      <c r="HV33" s="540"/>
      <c r="HW33" s="540"/>
      <c r="HX33" s="543"/>
      <c r="HY33" s="537"/>
      <c r="HZ33" s="540"/>
      <c r="IA33" s="540"/>
      <c r="IB33" s="543"/>
      <c r="IC33" s="537"/>
      <c r="ID33" s="540"/>
      <c r="IE33" s="540"/>
      <c r="IF33" s="543"/>
      <c r="IG33" s="537"/>
      <c r="IH33" s="540"/>
      <c r="II33" s="540"/>
      <c r="IJ33" s="543"/>
      <c r="IK33" s="537"/>
      <c r="IL33" s="540"/>
      <c r="IM33" s="540"/>
      <c r="IN33" s="543"/>
      <c r="IO33" s="537"/>
      <c r="IP33" s="540"/>
      <c r="IQ33" s="540"/>
      <c r="IR33" s="543"/>
      <c r="IS33" s="513"/>
      <c r="IT33" s="513"/>
      <c r="IU33" s="513"/>
      <c r="IV33" s="513"/>
      <c r="IW33" s="537"/>
      <c r="IX33" s="540"/>
      <c r="IY33" s="540"/>
      <c r="IZ33" s="540"/>
      <c r="JA33" s="543"/>
      <c r="JB33" s="499"/>
      <c r="JC33" s="499"/>
      <c r="JD33" s="499"/>
      <c r="JE33" s="499"/>
      <c r="JF33" s="499"/>
      <c r="JG33" s="537"/>
      <c r="JH33" s="540"/>
      <c r="JI33" s="540"/>
      <c r="JJ33" s="543"/>
      <c r="JK33" s="537"/>
      <c r="JL33" s="540"/>
      <c r="JM33" s="540"/>
      <c r="JN33" s="543"/>
      <c r="JO33" s="537"/>
      <c r="JP33" s="540"/>
      <c r="JQ33" s="540"/>
      <c r="JR33" s="540"/>
      <c r="JS33" s="543"/>
      <c r="JT33" s="537"/>
      <c r="JU33" s="540"/>
      <c r="JV33" s="540"/>
      <c r="JW33" s="540"/>
      <c r="JX33" s="540"/>
      <c r="JY33" s="540"/>
      <c r="JZ33" s="546"/>
      <c r="KB33" s="771">
        <v>5</v>
      </c>
      <c r="KC33" s="769"/>
      <c r="KD33" s="769"/>
      <c r="KE33" s="770">
        <f>AJ32</f>
        <v>678.75499999999988</v>
      </c>
      <c r="KF33" s="770">
        <f>AI32</f>
        <v>226.25166666666667</v>
      </c>
    </row>
    <row r="34" spans="1:292" ht="20.100000000000001" customHeight="1" thickBot="1" x14ac:dyDescent="0.25">
      <c r="A34" s="618"/>
      <c r="B34" s="577"/>
      <c r="C34" s="53"/>
      <c r="D34" s="50">
        <f>SUM(K34:N34)</f>
        <v>0</v>
      </c>
      <c r="E34" s="579"/>
      <c r="F34" s="582"/>
      <c r="G34" s="585"/>
      <c r="H34" s="605"/>
      <c r="I34" s="219">
        <v>0.1</v>
      </c>
      <c r="J34" s="71">
        <f>J33*I34</f>
        <v>180.60000000000002</v>
      </c>
      <c r="K34" s="251"/>
      <c r="L34" s="252"/>
      <c r="M34" s="252"/>
      <c r="N34" s="253"/>
      <c r="O34" s="54">
        <f>J32/18*K34</f>
        <v>0</v>
      </c>
      <c r="P34" s="55">
        <f>J32/18*L34</f>
        <v>0</v>
      </c>
      <c r="Q34" s="55">
        <f>J32/18*M34</f>
        <v>0</v>
      </c>
      <c r="R34" s="56">
        <f>J32/18*N34</f>
        <v>0</v>
      </c>
      <c r="S34" s="35"/>
      <c r="T34" s="13"/>
      <c r="U34" s="14"/>
      <c r="V34" s="35"/>
      <c r="W34" s="14"/>
      <c r="X34" s="31"/>
      <c r="Y34" s="13"/>
      <c r="Z34" s="13"/>
      <c r="AA34" s="13"/>
      <c r="AB34" s="13"/>
      <c r="AC34" s="13"/>
      <c r="AD34" s="13"/>
      <c r="AE34" s="13"/>
      <c r="AF34" s="13"/>
      <c r="AG34" s="14"/>
      <c r="AH34" s="35"/>
      <c r="AI34" s="13"/>
      <c r="AJ34" s="13"/>
      <c r="AK34" s="89"/>
      <c r="AL34" s="537"/>
      <c r="AM34" s="540"/>
      <c r="AN34" s="540"/>
      <c r="AO34" s="540"/>
      <c r="AP34" s="540"/>
      <c r="AQ34" s="540"/>
      <c r="AR34" s="543"/>
      <c r="AS34" s="537"/>
      <c r="AT34" s="540"/>
      <c r="AU34" s="540"/>
      <c r="AV34" s="540"/>
      <c r="AW34" s="540"/>
      <c r="AX34" s="540"/>
      <c r="AY34" s="543"/>
      <c r="AZ34" s="537"/>
      <c r="BA34" s="540"/>
      <c r="BB34" s="540"/>
      <c r="BC34" s="540"/>
      <c r="BD34" s="540"/>
      <c r="BE34" s="540"/>
      <c r="BF34" s="543"/>
      <c r="BG34" s="518"/>
      <c r="BH34" s="518"/>
      <c r="BI34" s="518"/>
      <c r="BJ34" s="518"/>
      <c r="BK34" s="518"/>
      <c r="BL34" s="518"/>
      <c r="BM34" s="518"/>
      <c r="BN34" s="537"/>
      <c r="BO34" s="540"/>
      <c r="BP34" s="540"/>
      <c r="BQ34" s="540"/>
      <c r="BR34" s="540"/>
      <c r="BS34" s="540"/>
      <c r="BT34" s="543"/>
      <c r="BU34" s="555"/>
      <c r="BV34" s="540"/>
      <c r="BW34" s="540"/>
      <c r="BX34" s="540"/>
      <c r="BY34" s="540"/>
      <c r="BZ34" s="540"/>
      <c r="CA34" s="546"/>
      <c r="CB34" s="537"/>
      <c r="CC34" s="540"/>
      <c r="CD34" s="540"/>
      <c r="CE34" s="540"/>
      <c r="CF34" s="540"/>
      <c r="CG34" s="540"/>
      <c r="CH34" s="543"/>
      <c r="CI34" s="537"/>
      <c r="CJ34" s="540"/>
      <c r="CK34" s="540"/>
      <c r="CL34" s="540"/>
      <c r="CM34" s="540"/>
      <c r="CN34" s="540"/>
      <c r="CO34" s="543"/>
      <c r="CP34" s="537"/>
      <c r="CQ34" s="540"/>
      <c r="CR34" s="540"/>
      <c r="CS34" s="540"/>
      <c r="CT34" s="540"/>
      <c r="CU34" s="540"/>
      <c r="CV34" s="543"/>
      <c r="CW34" s="537"/>
      <c r="CX34" s="540"/>
      <c r="CY34" s="540"/>
      <c r="CZ34" s="540"/>
      <c r="DA34" s="540"/>
      <c r="DB34" s="540"/>
      <c r="DC34" s="543"/>
      <c r="DD34" s="537">
        <f>IF(AND(DB34=3,DB35=4),SUM(DC37:DC39),0)</f>
        <v>0</v>
      </c>
      <c r="DE34" s="540"/>
      <c r="DF34" s="540"/>
      <c r="DG34" s="540"/>
      <c r="DH34" s="540"/>
      <c r="DI34" s="540"/>
      <c r="DJ34" s="543"/>
      <c r="DK34" s="537">
        <f>IF(AND(DI34=3,DI35=4),SUM(DJ37:DJ39),0)</f>
        <v>0</v>
      </c>
      <c r="DL34" s="540"/>
      <c r="DM34" s="540"/>
      <c r="DN34" s="540"/>
      <c r="DO34" s="540"/>
      <c r="DP34" s="540"/>
      <c r="DQ34" s="543"/>
      <c r="DR34" s="537"/>
      <c r="DS34" s="540"/>
      <c r="DT34" s="540"/>
      <c r="DU34" s="540"/>
      <c r="DV34" s="540"/>
      <c r="DW34" s="540"/>
      <c r="DX34" s="543"/>
      <c r="DY34" s="537"/>
      <c r="DZ34" s="540"/>
      <c r="EA34" s="540"/>
      <c r="EB34" s="540"/>
      <c r="EC34" s="540"/>
      <c r="ED34" s="540"/>
      <c r="EE34" s="543"/>
      <c r="EF34" s="537"/>
      <c r="EG34" s="540"/>
      <c r="EH34" s="540"/>
      <c r="EI34" s="540"/>
      <c r="EJ34" s="540"/>
      <c r="EK34" s="540"/>
      <c r="EL34" s="543"/>
      <c r="EM34" s="537"/>
      <c r="EN34" s="540"/>
      <c r="EO34" s="540"/>
      <c r="EP34" s="540"/>
      <c r="EQ34" s="540"/>
      <c r="ER34" s="540"/>
      <c r="ES34" s="543"/>
      <c r="EW34" s="537"/>
      <c r="EX34" s="540"/>
      <c r="EY34" s="540"/>
      <c r="EZ34" s="540"/>
      <c r="FA34" s="537"/>
      <c r="FB34" s="540"/>
      <c r="FC34" s="540"/>
      <c r="FD34" s="540"/>
      <c r="FE34" s="537"/>
      <c r="FF34" s="540"/>
      <c r="FG34" s="540"/>
      <c r="FH34" s="540"/>
      <c r="FI34" s="537"/>
      <c r="FJ34" s="540"/>
      <c r="FK34" s="540"/>
      <c r="FL34" s="540"/>
      <c r="FM34" s="537"/>
      <c r="FN34" s="540"/>
      <c r="FO34" s="540"/>
      <c r="FP34" s="540"/>
      <c r="FQ34" s="537"/>
      <c r="FR34" s="540"/>
      <c r="FS34" s="540"/>
      <c r="FT34" s="543"/>
      <c r="FU34" s="537"/>
      <c r="FV34" s="540"/>
      <c r="FW34" s="540"/>
      <c r="FX34" s="543"/>
      <c r="FY34" s="537"/>
      <c r="FZ34" s="540"/>
      <c r="GA34" s="540"/>
      <c r="GB34" s="543"/>
      <c r="GC34" s="537"/>
      <c r="GD34" s="540"/>
      <c r="GE34" s="540"/>
      <c r="GF34" s="543"/>
      <c r="GG34" s="537"/>
      <c r="GH34" s="540"/>
      <c r="GI34" s="540"/>
      <c r="GJ34" s="543"/>
      <c r="GK34" s="537"/>
      <c r="GL34" s="540"/>
      <c r="GM34" s="540"/>
      <c r="GN34" s="543"/>
      <c r="GO34" s="537"/>
      <c r="GP34" s="540"/>
      <c r="GQ34" s="540"/>
      <c r="GR34" s="543"/>
      <c r="GS34" s="537"/>
      <c r="GT34" s="540"/>
      <c r="GU34" s="540"/>
      <c r="GV34" s="543"/>
      <c r="GW34" s="537"/>
      <c r="GX34" s="540"/>
      <c r="GY34" s="540"/>
      <c r="GZ34" s="543"/>
      <c r="HA34" s="537"/>
      <c r="HB34" s="540"/>
      <c r="HC34" s="540"/>
      <c r="HD34" s="543"/>
      <c r="HE34" s="537"/>
      <c r="HF34" s="540"/>
      <c r="HG34" s="540"/>
      <c r="HH34" s="543"/>
      <c r="HI34" s="537"/>
      <c r="HJ34" s="540"/>
      <c r="HK34" s="540"/>
      <c r="HL34" s="543"/>
      <c r="HM34" s="537"/>
      <c r="HN34" s="540"/>
      <c r="HO34" s="540"/>
      <c r="HP34" s="543"/>
      <c r="HQ34" s="537"/>
      <c r="HR34" s="540"/>
      <c r="HS34" s="540"/>
      <c r="HT34" s="543"/>
      <c r="HU34" s="537"/>
      <c r="HV34" s="540"/>
      <c r="HW34" s="540"/>
      <c r="HX34" s="543"/>
      <c r="HY34" s="537"/>
      <c r="HZ34" s="540"/>
      <c r="IA34" s="540"/>
      <c r="IB34" s="543"/>
      <c r="IC34" s="537"/>
      <c r="ID34" s="540"/>
      <c r="IE34" s="540"/>
      <c r="IF34" s="543"/>
      <c r="IG34" s="537"/>
      <c r="IH34" s="540"/>
      <c r="II34" s="540"/>
      <c r="IJ34" s="543"/>
      <c r="IK34" s="537"/>
      <c r="IL34" s="540"/>
      <c r="IM34" s="540"/>
      <c r="IN34" s="543"/>
      <c r="IO34" s="537"/>
      <c r="IP34" s="540"/>
      <c r="IQ34" s="540"/>
      <c r="IR34" s="543"/>
      <c r="IS34" s="513"/>
      <c r="IT34" s="513"/>
      <c r="IU34" s="513"/>
      <c r="IV34" s="513"/>
      <c r="IW34" s="537"/>
      <c r="IX34" s="540"/>
      <c r="IY34" s="540"/>
      <c r="IZ34" s="540"/>
      <c r="JA34" s="543"/>
      <c r="JB34" s="499"/>
      <c r="JC34" s="499"/>
      <c r="JD34" s="499"/>
      <c r="JE34" s="499"/>
      <c r="JF34" s="499"/>
      <c r="JG34" s="537"/>
      <c r="JH34" s="540"/>
      <c r="JI34" s="540"/>
      <c r="JJ34" s="543"/>
      <c r="JK34" s="537"/>
      <c r="JL34" s="540"/>
      <c r="JM34" s="540"/>
      <c r="JN34" s="543"/>
      <c r="JO34" s="537"/>
      <c r="JP34" s="540"/>
      <c r="JQ34" s="540"/>
      <c r="JR34" s="540"/>
      <c r="JS34" s="543"/>
      <c r="JT34" s="537"/>
      <c r="JU34" s="540"/>
      <c r="JV34" s="540"/>
      <c r="JW34" s="540"/>
      <c r="JX34" s="540"/>
      <c r="JY34" s="540"/>
      <c r="JZ34" s="546"/>
      <c r="KC34" s="769"/>
      <c r="KD34" s="769"/>
      <c r="KE34" s="770">
        <f>KE33-KD31</f>
        <v>0</v>
      </c>
      <c r="KF34" s="770">
        <f>KF33-KC31</f>
        <v>0</v>
      </c>
    </row>
    <row r="35" spans="1:292" ht="20.100000000000001" customHeight="1" thickBot="1" x14ac:dyDescent="0.25">
      <c r="A35" s="621" t="s">
        <v>60</v>
      </c>
      <c r="B35" s="622"/>
      <c r="C35" s="205">
        <f>SUM(O35:Q35)</f>
        <v>2262.5166666666664</v>
      </c>
      <c r="D35" s="124">
        <f>SUM(D31:D34)</f>
        <v>20.5</v>
      </c>
      <c r="E35" s="125">
        <f>D35/18</f>
        <v>1.1388888888888888</v>
      </c>
      <c r="F35" s="126"/>
      <c r="G35" s="267"/>
      <c r="H35" s="274" t="s">
        <v>61</v>
      </c>
      <c r="I35" s="188" t="s">
        <v>61</v>
      </c>
      <c r="J35" s="221" t="s">
        <v>61</v>
      </c>
      <c r="K35" s="110">
        <f>SUM(K31:K34)</f>
        <v>0</v>
      </c>
      <c r="L35" s="99">
        <f t="shared" ref="L35:R35" si="9">SUM(L31:L34)</f>
        <v>14</v>
      </c>
      <c r="M35" s="99">
        <f t="shared" si="9"/>
        <v>6.5</v>
      </c>
      <c r="N35" s="111">
        <f t="shared" si="9"/>
        <v>0</v>
      </c>
      <c r="O35" s="109">
        <f t="shared" si="9"/>
        <v>0</v>
      </c>
      <c r="P35" s="100">
        <f t="shared" si="9"/>
        <v>1545.1333333333332</v>
      </c>
      <c r="Q35" s="100">
        <f t="shared" si="9"/>
        <v>717.38333333333321</v>
      </c>
      <c r="R35" s="103">
        <f t="shared" si="9"/>
        <v>0</v>
      </c>
      <c r="S35" s="105">
        <f t="shared" ref="S35:X35" si="10">SUM(S33:S34)</f>
        <v>0</v>
      </c>
      <c r="T35" s="100">
        <f t="shared" si="10"/>
        <v>0</v>
      </c>
      <c r="U35" s="106">
        <f t="shared" si="10"/>
        <v>0</v>
      </c>
      <c r="V35" s="105">
        <f t="shared" si="10"/>
        <v>0</v>
      </c>
      <c r="W35" s="106">
        <f t="shared" si="10"/>
        <v>248.32499999999999</v>
      </c>
      <c r="X35" s="104">
        <f t="shared" si="10"/>
        <v>198.66</v>
      </c>
      <c r="Y35" s="100">
        <f t="shared" ref="Y35:AH35" si="11">SUM(Y31:Y34)</f>
        <v>0</v>
      </c>
      <c r="Z35" s="100">
        <f t="shared" si="11"/>
        <v>0</v>
      </c>
      <c r="AA35" s="100">
        <f t="shared" si="11"/>
        <v>0</v>
      </c>
      <c r="AB35" s="100">
        <f t="shared" si="11"/>
        <v>0</v>
      </c>
      <c r="AC35" s="100">
        <f t="shared" si="11"/>
        <v>0</v>
      </c>
      <c r="AD35" s="100">
        <f t="shared" si="11"/>
        <v>0</v>
      </c>
      <c r="AE35" s="100">
        <f t="shared" si="11"/>
        <v>0</v>
      </c>
      <c r="AF35" s="100">
        <f t="shared" si="11"/>
        <v>0</v>
      </c>
      <c r="AG35" s="100">
        <f t="shared" si="11"/>
        <v>0</v>
      </c>
      <c r="AH35" s="185">
        <f t="shared" si="11"/>
        <v>0</v>
      </c>
      <c r="AI35" s="139">
        <f>SUM(AI32:AI34)</f>
        <v>226.25166666666667</v>
      </c>
      <c r="AJ35" s="139">
        <f>SUM(AJ32:AJ34)</f>
        <v>678.75499999999988</v>
      </c>
      <c r="AK35" s="186">
        <f>SUM(O35:AJ35)</f>
        <v>3614.5083333333323</v>
      </c>
      <c r="AL35" s="538"/>
      <c r="AM35" s="541"/>
      <c r="AN35" s="541"/>
      <c r="AO35" s="541"/>
      <c r="AP35" s="541"/>
      <c r="AQ35" s="541"/>
      <c r="AR35" s="544"/>
      <c r="AS35" s="538"/>
      <c r="AT35" s="541"/>
      <c r="AU35" s="541"/>
      <c r="AV35" s="541"/>
      <c r="AW35" s="541"/>
      <c r="AX35" s="541"/>
      <c r="AY35" s="544"/>
      <c r="AZ35" s="538"/>
      <c r="BA35" s="541"/>
      <c r="BB35" s="541"/>
      <c r="BC35" s="541"/>
      <c r="BD35" s="541"/>
      <c r="BE35" s="541"/>
      <c r="BF35" s="544"/>
      <c r="BG35" s="465"/>
      <c r="BH35" s="465"/>
      <c r="BI35" s="465"/>
      <c r="BJ35" s="465"/>
      <c r="BK35" s="465"/>
      <c r="BL35" s="465"/>
      <c r="BM35" s="465"/>
      <c r="BN35" s="538"/>
      <c r="BO35" s="541"/>
      <c r="BP35" s="541"/>
      <c r="BQ35" s="541"/>
      <c r="BR35" s="541"/>
      <c r="BS35" s="541"/>
      <c r="BT35" s="544"/>
      <c r="BU35" s="556"/>
      <c r="BV35" s="541"/>
      <c r="BW35" s="541"/>
      <c r="BX35" s="541"/>
      <c r="BY35" s="541"/>
      <c r="BZ35" s="541"/>
      <c r="CA35" s="547"/>
      <c r="CB35" s="538"/>
      <c r="CC35" s="541"/>
      <c r="CD35" s="541"/>
      <c r="CE35" s="541"/>
      <c r="CF35" s="541"/>
      <c r="CG35" s="541"/>
      <c r="CH35" s="544"/>
      <c r="CI35" s="538"/>
      <c r="CJ35" s="541"/>
      <c r="CK35" s="541"/>
      <c r="CL35" s="541"/>
      <c r="CM35" s="541"/>
      <c r="CN35" s="541"/>
      <c r="CO35" s="544"/>
      <c r="CP35" s="538"/>
      <c r="CQ35" s="541"/>
      <c r="CR35" s="541"/>
      <c r="CS35" s="541"/>
      <c r="CT35" s="541"/>
      <c r="CU35" s="541"/>
      <c r="CV35" s="544"/>
      <c r="CW35" s="538"/>
      <c r="CX35" s="541"/>
      <c r="CY35" s="541"/>
      <c r="CZ35" s="541"/>
      <c r="DA35" s="541"/>
      <c r="DB35" s="541"/>
      <c r="DC35" s="544"/>
      <c r="DD35" s="538">
        <f>IF(AND(DB35=3,DB36=4),SUM(DC38:DC40),0)</f>
        <v>0</v>
      </c>
      <c r="DE35" s="541"/>
      <c r="DF35" s="541"/>
      <c r="DG35" s="541"/>
      <c r="DH35" s="541"/>
      <c r="DI35" s="541"/>
      <c r="DJ35" s="544"/>
      <c r="DK35" s="538">
        <f>IF(AND(DI35=3,DI36=4),SUM(DJ38:DJ40),0)</f>
        <v>0</v>
      </c>
      <c r="DL35" s="541"/>
      <c r="DM35" s="541"/>
      <c r="DN35" s="541"/>
      <c r="DO35" s="541"/>
      <c r="DP35" s="541"/>
      <c r="DQ35" s="544"/>
      <c r="DR35" s="538"/>
      <c r="DS35" s="541"/>
      <c r="DT35" s="541"/>
      <c r="DU35" s="541"/>
      <c r="DV35" s="541"/>
      <c r="DW35" s="541"/>
      <c r="DX35" s="544"/>
      <c r="DY35" s="538"/>
      <c r="DZ35" s="541"/>
      <c r="EA35" s="541"/>
      <c r="EB35" s="541"/>
      <c r="EC35" s="541"/>
      <c r="ED35" s="541"/>
      <c r="EE35" s="544"/>
      <c r="EF35" s="538"/>
      <c r="EG35" s="541"/>
      <c r="EH35" s="541"/>
      <c r="EI35" s="541"/>
      <c r="EJ35" s="541"/>
      <c r="EK35" s="541"/>
      <c r="EL35" s="544"/>
      <c r="EM35" s="538"/>
      <c r="EN35" s="541"/>
      <c r="EO35" s="541"/>
      <c r="EP35" s="541"/>
      <c r="EQ35" s="541"/>
      <c r="ER35" s="541"/>
      <c r="ES35" s="544"/>
      <c r="EW35" s="538"/>
      <c r="EX35" s="541"/>
      <c r="EY35" s="541"/>
      <c r="EZ35" s="541"/>
      <c r="FA35" s="538"/>
      <c r="FB35" s="541"/>
      <c r="FC35" s="541"/>
      <c r="FD35" s="541"/>
      <c r="FE35" s="538"/>
      <c r="FF35" s="541"/>
      <c r="FG35" s="541"/>
      <c r="FH35" s="541"/>
      <c r="FI35" s="538"/>
      <c r="FJ35" s="541"/>
      <c r="FK35" s="541"/>
      <c r="FL35" s="541"/>
      <c r="FM35" s="538"/>
      <c r="FN35" s="541"/>
      <c r="FO35" s="541"/>
      <c r="FP35" s="541"/>
      <c r="FQ35" s="538"/>
      <c r="FR35" s="541"/>
      <c r="FS35" s="541"/>
      <c r="FT35" s="544"/>
      <c r="FU35" s="538"/>
      <c r="FV35" s="541"/>
      <c r="FW35" s="541"/>
      <c r="FX35" s="544"/>
      <c r="FY35" s="538"/>
      <c r="FZ35" s="541"/>
      <c r="GA35" s="541"/>
      <c r="GB35" s="544"/>
      <c r="GC35" s="538"/>
      <c r="GD35" s="541"/>
      <c r="GE35" s="541"/>
      <c r="GF35" s="544"/>
      <c r="GG35" s="538"/>
      <c r="GH35" s="541"/>
      <c r="GI35" s="541"/>
      <c r="GJ35" s="544"/>
      <c r="GK35" s="538"/>
      <c r="GL35" s="541"/>
      <c r="GM35" s="541"/>
      <c r="GN35" s="544"/>
      <c r="GO35" s="538"/>
      <c r="GP35" s="541"/>
      <c r="GQ35" s="541"/>
      <c r="GR35" s="544"/>
      <c r="GS35" s="538"/>
      <c r="GT35" s="541"/>
      <c r="GU35" s="541"/>
      <c r="GV35" s="544"/>
      <c r="GW35" s="538"/>
      <c r="GX35" s="541"/>
      <c r="GY35" s="541"/>
      <c r="GZ35" s="544"/>
      <c r="HA35" s="538"/>
      <c r="HB35" s="541"/>
      <c r="HC35" s="541"/>
      <c r="HD35" s="544"/>
      <c r="HE35" s="538"/>
      <c r="HF35" s="541"/>
      <c r="HG35" s="541"/>
      <c r="HH35" s="544"/>
      <c r="HI35" s="538"/>
      <c r="HJ35" s="541"/>
      <c r="HK35" s="541"/>
      <c r="HL35" s="544"/>
      <c r="HM35" s="538"/>
      <c r="HN35" s="541"/>
      <c r="HO35" s="541"/>
      <c r="HP35" s="544"/>
      <c r="HQ35" s="538"/>
      <c r="HR35" s="541"/>
      <c r="HS35" s="541"/>
      <c r="HT35" s="544"/>
      <c r="HU35" s="538"/>
      <c r="HV35" s="541"/>
      <c r="HW35" s="541"/>
      <c r="HX35" s="544"/>
      <c r="HY35" s="538"/>
      <c r="HZ35" s="541"/>
      <c r="IA35" s="541"/>
      <c r="IB35" s="544"/>
      <c r="IC35" s="538"/>
      <c r="ID35" s="541"/>
      <c r="IE35" s="541"/>
      <c r="IF35" s="544"/>
      <c r="IG35" s="538"/>
      <c r="IH35" s="541"/>
      <c r="II35" s="541"/>
      <c r="IJ35" s="544"/>
      <c r="IK35" s="538"/>
      <c r="IL35" s="541"/>
      <c r="IM35" s="541"/>
      <c r="IN35" s="544"/>
      <c r="IO35" s="538"/>
      <c r="IP35" s="541"/>
      <c r="IQ35" s="541"/>
      <c r="IR35" s="544"/>
      <c r="IS35" s="465"/>
      <c r="IT35" s="465"/>
      <c r="IU35" s="465"/>
      <c r="IV35" s="465"/>
      <c r="IW35" s="538"/>
      <c r="IX35" s="541"/>
      <c r="IY35" s="541"/>
      <c r="IZ35" s="541"/>
      <c r="JA35" s="544"/>
      <c r="JB35" s="465"/>
      <c r="JC35" s="465"/>
      <c r="JD35" s="465"/>
      <c r="JE35" s="465"/>
      <c r="JF35" s="465"/>
      <c r="JG35" s="538"/>
      <c r="JH35" s="541"/>
      <c r="JI35" s="541"/>
      <c r="JJ35" s="544"/>
      <c r="JK35" s="538"/>
      <c r="JL35" s="541"/>
      <c r="JM35" s="541"/>
      <c r="JN35" s="544"/>
      <c r="JO35" s="538"/>
      <c r="JP35" s="541"/>
      <c r="JQ35" s="541"/>
      <c r="JR35" s="541"/>
      <c r="JS35" s="544"/>
      <c r="JT35" s="538"/>
      <c r="JU35" s="541"/>
      <c r="JV35" s="541"/>
      <c r="JW35" s="541"/>
      <c r="JX35" s="541"/>
      <c r="JY35" s="541"/>
      <c r="JZ35" s="547"/>
      <c r="KC35" s="769"/>
      <c r="KD35" s="769"/>
    </row>
    <row r="36" spans="1:292" ht="21.95" customHeight="1" x14ac:dyDescent="0.2">
      <c r="A36" s="615">
        <v>6</v>
      </c>
      <c r="B36" s="619" t="s">
        <v>99</v>
      </c>
      <c r="C36" s="58" t="s">
        <v>70</v>
      </c>
      <c r="D36" s="2">
        <v>0.5</v>
      </c>
      <c r="E36" s="563" t="s">
        <v>50</v>
      </c>
      <c r="F36" s="581"/>
      <c r="G36" s="662">
        <v>20</v>
      </c>
      <c r="H36" s="271"/>
      <c r="I36" s="272">
        <v>8</v>
      </c>
      <c r="J36" s="273">
        <f>IF(I36=12,'тарифна сітка'!$C$15,IF(I36=11,'тарифна сітка'!$C$14,IF(I36=10,'тарифна сітка'!$C$13,IF(I36=9,'тарифна сітка'!$C$12,IF(I36=8,'тарифна сітка'!$C$11)))))</f>
        <v>1397</v>
      </c>
      <c r="K36" s="39"/>
      <c r="L36" s="10"/>
      <c r="M36" s="10"/>
      <c r="N36" s="40"/>
      <c r="O36" s="42">
        <f>J37/18*K36</f>
        <v>0</v>
      </c>
      <c r="P36" s="42">
        <f>J37/18*L36</f>
        <v>0</v>
      </c>
      <c r="Q36" s="42">
        <f>J37/18*M36</f>
        <v>0</v>
      </c>
      <c r="R36" s="101">
        <f>J37/18*N36</f>
        <v>0</v>
      </c>
      <c r="S36" s="39"/>
      <c r="T36" s="10"/>
      <c r="U36" s="40"/>
      <c r="V36" s="39"/>
      <c r="W36" s="40"/>
      <c r="X36" s="70"/>
      <c r="Y36" s="10"/>
      <c r="Z36" s="10"/>
      <c r="AA36" s="10"/>
      <c r="AB36" s="10"/>
      <c r="AC36" s="10"/>
      <c r="AD36" s="10"/>
      <c r="AE36" s="10"/>
      <c r="AF36" s="10"/>
      <c r="AG36" s="41"/>
      <c r="AH36" s="313">
        <f>J36*D36</f>
        <v>698.5</v>
      </c>
      <c r="AI36" s="57">
        <v>0.1</v>
      </c>
      <c r="AJ36" s="44">
        <f>IF(G36&gt;19,30%,IF(G36&gt;9,20%,IF(G36&gt;2,10%,0)))</f>
        <v>0.3</v>
      </c>
      <c r="AK36" s="40"/>
      <c r="AL36" s="536">
        <f>IF(I38=8,SUM(K36:M39),0)</f>
        <v>0</v>
      </c>
      <c r="AM36" s="539">
        <f>IF(AL36&gt;0,SUM(O36:Q39),0)</f>
        <v>0</v>
      </c>
      <c r="AN36" s="539">
        <f>AM36*AJ36</f>
        <v>0</v>
      </c>
      <c r="AO36" s="539">
        <f>AM36*AI36</f>
        <v>0</v>
      </c>
      <c r="AP36" s="539">
        <f>IF(AM36&gt;0,SUM(S40:U40),0)</f>
        <v>0</v>
      </c>
      <c r="AQ36" s="539">
        <f>IF(AM36&gt;0,V40+W40,0)</f>
        <v>0</v>
      </c>
      <c r="AR36" s="542">
        <f>IF(AM36&gt;0,SUM(X40:AG40),0)</f>
        <v>0</v>
      </c>
      <c r="AS36" s="536"/>
      <c r="AT36" s="539">
        <f>IF(AS36&gt;0,SUM(V36:X39),0)</f>
        <v>0</v>
      </c>
      <c r="AU36" s="539">
        <f>IF(AT36&gt;0,AQ37,0)</f>
        <v>0</v>
      </c>
      <c r="AV36" s="539">
        <f>IF(AT36&gt;0,AP37,0)</f>
        <v>0</v>
      </c>
      <c r="AW36" s="539">
        <f>IF(AT36&gt;0,SUM(Z40:AB40),0)</f>
        <v>0</v>
      </c>
      <c r="AX36" s="539">
        <f>IF(AT36&gt;0,AC40+AD40,0)</f>
        <v>0</v>
      </c>
      <c r="AY36" s="542">
        <f>IF(AT36&gt;0,SUM(AE40:AN40),0)</f>
        <v>0</v>
      </c>
      <c r="AZ36" s="536">
        <f>IF(I37=9,SUM(K36:M39),0)</f>
        <v>0</v>
      </c>
      <c r="BA36" s="539">
        <f>IF(I37=9,SUM(O36:Q39),0)</f>
        <v>0</v>
      </c>
      <c r="BB36" s="539">
        <f>BA36*AJ36</f>
        <v>0</v>
      </c>
      <c r="BC36" s="539">
        <f>BA36*AI36</f>
        <v>0</v>
      </c>
      <c r="BD36" s="539">
        <f>IF(BA36&gt;0,SUM(S40:U40),0)</f>
        <v>0</v>
      </c>
      <c r="BE36" s="539">
        <f>IF(BA36&gt;0,V40+W40,0)</f>
        <v>0</v>
      </c>
      <c r="BF36" s="542"/>
      <c r="BG36" s="464"/>
      <c r="BH36" s="464"/>
      <c r="BI36" s="464"/>
      <c r="BJ36" s="464"/>
      <c r="BK36" s="464"/>
      <c r="BL36" s="464"/>
      <c r="BM36" s="464"/>
      <c r="BN36" s="536"/>
      <c r="BO36" s="539">
        <f>IF(BN36&gt;0,SUM(AJ36:AL39),0)</f>
        <v>0</v>
      </c>
      <c r="BP36" s="539">
        <f>BO36*AJ36</f>
        <v>0</v>
      </c>
      <c r="BQ36" s="539">
        <f>BO36*AI36</f>
        <v>0</v>
      </c>
      <c r="BR36" s="539">
        <f>IF(BO36&gt;0,SUM(AN40:AP40),0)</f>
        <v>0</v>
      </c>
      <c r="BS36" s="539">
        <f>IF(BO36&gt;0,AQ40+AR40,0)</f>
        <v>0</v>
      </c>
      <c r="BT36" s="542">
        <f>IF(BO36&gt;0,SUM(AS40:BB40),0)</f>
        <v>0</v>
      </c>
      <c r="BU36" s="554">
        <f>IF(I38=10,SUM(K36:M39),0)</f>
        <v>0</v>
      </c>
      <c r="BV36" s="539">
        <f>IF(I38=10,SUM(O36:Q39),0)</f>
        <v>0</v>
      </c>
      <c r="BW36" s="539">
        <f>BV36*AJ36</f>
        <v>0</v>
      </c>
      <c r="BX36" s="539">
        <f>BV36*AI36</f>
        <v>0</v>
      </c>
      <c r="BY36" s="539">
        <f>IF(BV36&gt;0,SUM(S40:U40),0)</f>
        <v>0</v>
      </c>
      <c r="BZ36" s="539">
        <f>IF(BV36&gt;0,V40+W40,0)</f>
        <v>0</v>
      </c>
      <c r="CA36" s="545">
        <f>IF(BV36&gt;0,SUM(X40:AG40),0)</f>
        <v>0</v>
      </c>
      <c r="CB36" s="536"/>
      <c r="CC36" s="539">
        <f>IF(CB36&gt;0,SUM(O36:Q39),0)</f>
        <v>0</v>
      </c>
      <c r="CD36" s="539">
        <f>IF(CC36&gt;0,AJ40,0)</f>
        <v>0</v>
      </c>
      <c r="CE36" s="539">
        <f>IF(CC36&gt;0,AI40,0)</f>
        <v>0</v>
      </c>
      <c r="CF36" s="539">
        <f>IF(CC36&gt;0,SUM(S40:U40),0)</f>
        <v>0</v>
      </c>
      <c r="CG36" s="539">
        <f>IF(CC36&gt;0,V40+W40,0)</f>
        <v>0</v>
      </c>
      <c r="CH36" s="542">
        <f>IF(CC36&gt;0,SUM(X40:AG40),0)</f>
        <v>0</v>
      </c>
      <c r="CI36" s="536">
        <f>IF(I38=11,SUM(K36:M36),0)</f>
        <v>0</v>
      </c>
      <c r="CJ36" s="539">
        <f>IF(I38=11,SUM(O36:Q36),0)</f>
        <v>0</v>
      </c>
      <c r="CK36" s="539">
        <f>CJ36*AJ36</f>
        <v>0</v>
      </c>
      <c r="CL36" s="539">
        <f>CJ36*AI36</f>
        <v>0</v>
      </c>
      <c r="CM36" s="539">
        <f>IF(CJ36&gt;0,SUM(S40:U40),0)</f>
        <v>0</v>
      </c>
      <c r="CN36" s="539">
        <f>IF(CJ36&gt;0,V40+W40,0)</f>
        <v>0</v>
      </c>
      <c r="CO36" s="542">
        <f>IF(CJ36&gt;0,SUM(X40:AG40),0)</f>
        <v>0</v>
      </c>
      <c r="CP36" s="536">
        <v>0</v>
      </c>
      <c r="CQ36" s="539">
        <f>IF(CP36&gt;0,SUM(O37:Q39),0)</f>
        <v>0</v>
      </c>
      <c r="CR36" s="539">
        <f>CQ36*AJ36</f>
        <v>0</v>
      </c>
      <c r="CS36" s="539">
        <f>CQ36*AI36</f>
        <v>0</v>
      </c>
      <c r="CT36" s="539">
        <f>T39</f>
        <v>0</v>
      </c>
      <c r="CU36" s="539"/>
      <c r="CV36" s="542">
        <f>IF(CQ36&gt;0,SUM(X40:AG40),0)</f>
        <v>0</v>
      </c>
      <c r="CW36" s="536"/>
      <c r="CX36" s="539">
        <f>IF(CW36&gt;0,SUM(H36:J41),0)</f>
        <v>0</v>
      </c>
      <c r="CY36" s="539">
        <f>IF(CX36&gt;0,AJ37,0)</f>
        <v>0</v>
      </c>
      <c r="CZ36" s="539">
        <f>IF(CX36&gt;0,AI37,0)</f>
        <v>0</v>
      </c>
      <c r="DA36" s="539">
        <f>IF(CX36&gt;0,SUM(S42:U42),0)</f>
        <v>0</v>
      </c>
      <c r="DB36" s="539">
        <f>IF(CX36&gt;0,V42+W42,0)</f>
        <v>0</v>
      </c>
      <c r="DC36" s="542">
        <f>IF(CX36&gt;0,SUM(X42:AG42),0)</f>
        <v>0</v>
      </c>
      <c r="DD36" s="536">
        <f>IF(AND(H37="старший вчитель",I38=12),SUM(K36:M39),0)</f>
        <v>0</v>
      </c>
      <c r="DE36" s="539">
        <f>IF(DD36&gt;0,SUM(O36:Q39),0)</f>
        <v>0</v>
      </c>
      <c r="DF36" s="539">
        <f>IF(DE36&gt;0,DE36*AJ36,0)</f>
        <v>0</v>
      </c>
      <c r="DG36" s="539">
        <f>IF(DE36&gt;0,DE36*AI36,0)</f>
        <v>0</v>
      </c>
      <c r="DH36" s="539">
        <f>IF(DE36&gt;0,SUM(S40:U40),0)</f>
        <v>0</v>
      </c>
      <c r="DI36" s="539">
        <f>IF(DE36&gt;0,V40+W40,0)</f>
        <v>0</v>
      </c>
      <c r="DJ36" s="542">
        <f>IF(DE36&gt;0,SUM(X40:AG40),0)</f>
        <v>0</v>
      </c>
      <c r="DK36" s="536">
        <f>IF(AND(H37="вчитель методист",I38=12),SUM(K36:M39),0)</f>
        <v>0</v>
      </c>
      <c r="DL36" s="539">
        <f>IF(DK36&gt;0,SUM(O36:Q39),0)</f>
        <v>0</v>
      </c>
      <c r="DM36" s="539">
        <f>IF(DL36&gt;0,AJ40,0)</f>
        <v>0</v>
      </c>
      <c r="DN36" s="539">
        <f>IF(DL36&gt;0,AI40,0)</f>
        <v>0</v>
      </c>
      <c r="DO36" s="539">
        <f>IF(DL36&gt;0,SUM(S40:U40),0)</f>
        <v>0</v>
      </c>
      <c r="DP36" s="539">
        <f>IF(DL36&gt;0,V40+W40,0)</f>
        <v>0</v>
      </c>
      <c r="DQ36" s="542">
        <f>IF(DL36&gt;0,SUM(X40:AG40),0)</f>
        <v>0</v>
      </c>
      <c r="DR36" s="536"/>
      <c r="DS36" s="539">
        <f>IF(DR36&gt;0,SUM(O36:Q39),0)</f>
        <v>0</v>
      </c>
      <c r="DT36" s="539">
        <f>IF(DS36&gt;0,AJ40,0)</f>
        <v>0</v>
      </c>
      <c r="DU36" s="539">
        <f>IF(DS36&gt;0,AI40,0)</f>
        <v>0</v>
      </c>
      <c r="DV36" s="539">
        <f>IF(DS36&gt;0,SUM(S40:U40),0)</f>
        <v>0</v>
      </c>
      <c r="DW36" s="539">
        <f>IF(DS36&gt;0,V40+W40,0)</f>
        <v>0</v>
      </c>
      <c r="DX36" s="542">
        <f>IF(DS36&gt;0,SUM(X40:AG40),0)</f>
        <v>0</v>
      </c>
      <c r="DY36" s="536">
        <f>D39</f>
        <v>0</v>
      </c>
      <c r="DZ36" s="539">
        <f>IF(DY36&gt;0,SUM(O39:Q39),0)</f>
        <v>0</v>
      </c>
      <c r="EA36" s="539">
        <f>DZ36*AJ36</f>
        <v>0</v>
      </c>
      <c r="EB36" s="539">
        <f>DZ36*AI36</f>
        <v>0</v>
      </c>
      <c r="EC36" s="539"/>
      <c r="ED36" s="539"/>
      <c r="EE36" s="542">
        <f>IF(DZ36&gt;0,SUM(X40:AG40),0)</f>
        <v>0</v>
      </c>
      <c r="EF36" s="536">
        <f>IF(AJ37="старший вчитель",SUM(AM36:AO39),0)</f>
        <v>0</v>
      </c>
      <c r="EG36" s="539">
        <f>IF(EF36&gt;0,SUM(O36:Q39),0)</f>
        <v>0</v>
      </c>
      <c r="EH36" s="539">
        <f>IF(EG36&gt;0,AJ40,0)</f>
        <v>0</v>
      </c>
      <c r="EI36" s="539">
        <f>IF(EG36&gt;0,AI40,0)</f>
        <v>0</v>
      </c>
      <c r="EJ36" s="539">
        <f>IF(EG36&gt;0,SUM(S40:U40),0)</f>
        <v>0</v>
      </c>
      <c r="EK36" s="539">
        <f>IF(EG36&gt;0,V40+W40,0)</f>
        <v>0</v>
      </c>
      <c r="EL36" s="542">
        <f>IF(EG36&gt;0,SUM(X40:AG40),0)</f>
        <v>0</v>
      </c>
      <c r="EM36" s="536">
        <f>IF(AQ37="старший вчитель",SUM(AT36:AV39),0)</f>
        <v>0</v>
      </c>
      <c r="EN36" s="539">
        <f>IF(EM36&gt;0,SUM(V36:X39),0)</f>
        <v>0</v>
      </c>
      <c r="EO36" s="539">
        <f>IF(EN36&gt;0,AQ40,0)</f>
        <v>0</v>
      </c>
      <c r="EP36" s="539">
        <f>IF(EN36&gt;0,AP40,0)</f>
        <v>0</v>
      </c>
      <c r="EQ36" s="539">
        <f>IF(EN36&gt;0,SUM(Z40:AB40),0)</f>
        <v>0</v>
      </c>
      <c r="ER36" s="539">
        <f>IF(EN36&gt;0,AC40+AD40,0)</f>
        <v>0</v>
      </c>
      <c r="ES36" s="542">
        <f>IF(EN36&gt;0,SUM(AE40:AN40),0)</f>
        <v>0</v>
      </c>
      <c r="EW36" s="536">
        <f>IF(AF37="старший вчитель",SUM(AI36:AK39),0)</f>
        <v>0</v>
      </c>
      <c r="EX36" s="539"/>
      <c r="EY36" s="539">
        <f>EX36*V36</f>
        <v>0</v>
      </c>
      <c r="EZ36" s="539">
        <f>EX36*U36</f>
        <v>0</v>
      </c>
      <c r="FA36" s="536">
        <f>IF(AM37="старший вчитель",SUM(AP36:AR39),0)</f>
        <v>0</v>
      </c>
      <c r="FB36" s="539"/>
      <c r="FC36" s="539">
        <f>FB36*AC36</f>
        <v>0</v>
      </c>
      <c r="FD36" s="539">
        <f>FB36*AB36</f>
        <v>0</v>
      </c>
      <c r="FE36" s="536">
        <f>IF(AP37="старший вчитель",SUM(AS36:AU39),0)</f>
        <v>0</v>
      </c>
      <c r="FF36" s="539"/>
      <c r="FG36" s="539">
        <f>FF36*AF36</f>
        <v>0</v>
      </c>
      <c r="FH36" s="539">
        <f>FF36*AE36</f>
        <v>0</v>
      </c>
      <c r="FI36" s="536">
        <f>IF(AT37="старший вчитель",SUM(AW36:AY39),0)</f>
        <v>0</v>
      </c>
      <c r="FJ36" s="539"/>
      <c r="FK36" s="539">
        <f>FJ36*AJ36</f>
        <v>0</v>
      </c>
      <c r="FL36" s="539">
        <f>FJ36*AI36</f>
        <v>0</v>
      </c>
      <c r="FM36" s="536"/>
      <c r="FN36" s="539">
        <f>IF(FM36&gt;0,SUM(AH36),0)</f>
        <v>0</v>
      </c>
      <c r="FO36" s="539">
        <f>FN36*AJ36</f>
        <v>0</v>
      </c>
      <c r="FP36" s="539">
        <f>FN36*AI36</f>
        <v>0</v>
      </c>
      <c r="FQ36" s="536"/>
      <c r="FR36" s="539">
        <f>IF(FQ36&gt;0,SUM(AO36),0)</f>
        <v>0</v>
      </c>
      <c r="FS36" s="539">
        <f>FR36*AQ36</f>
        <v>0</v>
      </c>
      <c r="FT36" s="542">
        <f>FR36*AP36</f>
        <v>0</v>
      </c>
      <c r="FU36" s="536"/>
      <c r="FV36" s="539">
        <f>IF(FU36&gt;0,SUM(AD36),0)</f>
        <v>0</v>
      </c>
      <c r="FW36" s="539">
        <f>FV36*AF36</f>
        <v>0</v>
      </c>
      <c r="FX36" s="542">
        <f>FV36*AE36</f>
        <v>0</v>
      </c>
      <c r="FY36" s="536"/>
      <c r="FZ36" s="539">
        <f>IF(FY36&gt;0,SUM(AH36),0)</f>
        <v>0</v>
      </c>
      <c r="GA36" s="539">
        <f>FZ36*AJ36</f>
        <v>0</v>
      </c>
      <c r="GB36" s="542">
        <f>FZ36*AI36</f>
        <v>0</v>
      </c>
      <c r="GC36" s="536"/>
      <c r="GD36" s="539">
        <f>IF(GC36&gt;0,SUM(AL36),0)</f>
        <v>0</v>
      </c>
      <c r="GE36" s="539">
        <f>GD36*AN36</f>
        <v>0</v>
      </c>
      <c r="GF36" s="542">
        <f>GD36*AM36</f>
        <v>0</v>
      </c>
      <c r="GG36" s="536"/>
      <c r="GH36" s="539">
        <f>IF(GG36&gt;0,SUM(AP36),0)</f>
        <v>0</v>
      </c>
      <c r="GI36" s="539">
        <f>GH36*AR36</f>
        <v>0</v>
      </c>
      <c r="GJ36" s="542">
        <f>GH36*AQ36</f>
        <v>0</v>
      </c>
      <c r="GK36" s="536"/>
      <c r="GL36" s="539">
        <f>IF(GK36&gt;0,SUM(AD36),0)</f>
        <v>0</v>
      </c>
      <c r="GM36" s="539">
        <f>GL36*AF36</f>
        <v>0</v>
      </c>
      <c r="GN36" s="542">
        <f>GL36*AE36</f>
        <v>0</v>
      </c>
      <c r="GO36" s="536"/>
      <c r="GP36" s="539">
        <f>IF(GO36&gt;0,SUM(AH36),0)</f>
        <v>0</v>
      </c>
      <c r="GQ36" s="539">
        <f>GP36*AJ36</f>
        <v>0</v>
      </c>
      <c r="GR36" s="542">
        <f>GP36*AI36</f>
        <v>0</v>
      </c>
      <c r="GS36" s="536"/>
      <c r="GT36" s="539">
        <f>IF(GS36&gt;0,SUM(AL36),0)</f>
        <v>0</v>
      </c>
      <c r="GU36" s="539">
        <f>GT36*AN36</f>
        <v>0</v>
      </c>
      <c r="GV36" s="542">
        <f>GT36*AM36</f>
        <v>0</v>
      </c>
      <c r="GW36" s="536"/>
      <c r="GX36" s="539">
        <f>IF(GW36&gt;0,SUM(AP36),0)</f>
        <v>0</v>
      </c>
      <c r="GY36" s="539">
        <f>GX36*AR36</f>
        <v>0</v>
      </c>
      <c r="GZ36" s="542">
        <f>GX36*AQ36</f>
        <v>0</v>
      </c>
      <c r="HA36" s="536"/>
      <c r="HB36" s="539">
        <f>IF(HA36&gt;0,SUM(Z36),0)</f>
        <v>0</v>
      </c>
      <c r="HC36" s="539">
        <f>HB36*AB36</f>
        <v>0</v>
      </c>
      <c r="HD36" s="542">
        <f>HB36*AA36</f>
        <v>0</v>
      </c>
      <c r="HE36" s="536"/>
      <c r="HF36" s="539">
        <f>IF(HE36&gt;0,SUM(AD36),0)</f>
        <v>0</v>
      </c>
      <c r="HG36" s="539">
        <f>HF36*AF36</f>
        <v>0</v>
      </c>
      <c r="HH36" s="542">
        <f>HF36*AE36</f>
        <v>0</v>
      </c>
      <c r="HI36" s="536"/>
      <c r="HJ36" s="539">
        <f>IF(HI36&gt;0,SUM(AH36),0)</f>
        <v>0</v>
      </c>
      <c r="HK36" s="539">
        <f>HJ36*AJ36</f>
        <v>0</v>
      </c>
      <c r="HL36" s="542">
        <f>HJ36*AI36</f>
        <v>0</v>
      </c>
      <c r="HM36" s="536">
        <f>D37</f>
        <v>1</v>
      </c>
      <c r="HN36" s="539">
        <f>IF(HM36&gt;0,SUM(AH37),0)</f>
        <v>1678</v>
      </c>
      <c r="HO36" s="539">
        <f>HN36*AJ36</f>
        <v>503.4</v>
      </c>
      <c r="HP36" s="542">
        <f>HN36*AI36</f>
        <v>167.8</v>
      </c>
      <c r="HQ36" s="536"/>
      <c r="HR36" s="539">
        <f>IF(HQ36&gt;0,SUM(AD36),0)</f>
        <v>0</v>
      </c>
      <c r="HS36" s="539">
        <f>HR36*AF36</f>
        <v>0</v>
      </c>
      <c r="HT36" s="542">
        <f>HR36*AE36</f>
        <v>0</v>
      </c>
      <c r="HU36" s="536"/>
      <c r="HV36" s="539">
        <f>IF(HU36&gt;0,SUM(AH36),0)</f>
        <v>0</v>
      </c>
      <c r="HW36" s="539">
        <f>HV36*AJ36</f>
        <v>0</v>
      </c>
      <c r="HX36" s="542">
        <f>HV36*AI36</f>
        <v>0</v>
      </c>
      <c r="HY36" s="536"/>
      <c r="HZ36" s="539">
        <f>IF(HY36&gt;0,SUM(AH36),0)</f>
        <v>0</v>
      </c>
      <c r="IA36" s="539">
        <f>HZ36*AJ36</f>
        <v>0</v>
      </c>
      <c r="IB36" s="542">
        <f>HZ36*AI36</f>
        <v>0</v>
      </c>
      <c r="IC36" s="536"/>
      <c r="ID36" s="539">
        <f>IF(IC36&gt;0,SUM(AL36),0)</f>
        <v>0</v>
      </c>
      <c r="IE36" s="539">
        <f>ID36*AN36</f>
        <v>0</v>
      </c>
      <c r="IF36" s="542">
        <f>ID36*AM36</f>
        <v>0</v>
      </c>
      <c r="IG36" s="536"/>
      <c r="IH36" s="539">
        <f>IF(IG36&gt;0,SUM(AP36),0)</f>
        <v>0</v>
      </c>
      <c r="II36" s="539">
        <f>IH36*AR36</f>
        <v>0</v>
      </c>
      <c r="IJ36" s="542">
        <f>IH36*AQ36</f>
        <v>0</v>
      </c>
      <c r="IK36" s="536"/>
      <c r="IL36" s="539">
        <f>IF(IK36&gt;0,SUM(AD36),0)</f>
        <v>0</v>
      </c>
      <c r="IM36" s="539">
        <f>IL36*AF36</f>
        <v>0</v>
      </c>
      <c r="IN36" s="542"/>
      <c r="IO36" s="536"/>
      <c r="IP36" s="539">
        <f>IF(IO36&gt;0,SUM(AH36),0)</f>
        <v>0</v>
      </c>
      <c r="IQ36" s="539">
        <f>IP36*AJ36</f>
        <v>0</v>
      </c>
      <c r="IR36" s="542"/>
      <c r="IS36" s="464"/>
      <c r="IT36" s="464"/>
      <c r="IU36" s="464"/>
      <c r="IV36" s="464"/>
      <c r="IW36" s="536">
        <f>D36</f>
        <v>0.5</v>
      </c>
      <c r="IX36" s="539">
        <f>IF(IW36&gt;0,SUM(AH36),0)</f>
        <v>698.5</v>
      </c>
      <c r="IY36" s="539"/>
      <c r="IZ36" s="539">
        <f>IX36*AI38</f>
        <v>174.625</v>
      </c>
      <c r="JA36" s="542">
        <f>AC40</f>
        <v>104.77499999999999</v>
      </c>
      <c r="JB36" s="464"/>
      <c r="JC36" s="464"/>
      <c r="JD36" s="464"/>
      <c r="JE36" s="464"/>
      <c r="JF36" s="464"/>
      <c r="JG36" s="536"/>
      <c r="JH36" s="539">
        <f>IF(JG36&gt;0,SUM(AQ36),0)</f>
        <v>0</v>
      </c>
      <c r="JI36" s="539">
        <f>JH36*AS36</f>
        <v>0</v>
      </c>
      <c r="JJ36" s="542"/>
      <c r="JK36" s="536"/>
      <c r="JL36" s="539">
        <f>IF(JK36&gt;0,SUM(AU36),0)</f>
        <v>0</v>
      </c>
      <c r="JM36" s="539">
        <f>JL36*AW36</f>
        <v>0</v>
      </c>
      <c r="JN36" s="542"/>
      <c r="JO36" s="536"/>
      <c r="JP36" s="539">
        <f>IF(JO36&gt;0,SUM(AM36),0)</f>
        <v>0</v>
      </c>
      <c r="JQ36" s="539">
        <f>JP36*AO36</f>
        <v>0</v>
      </c>
      <c r="JR36" s="539">
        <f>JP36*AN36</f>
        <v>0</v>
      </c>
      <c r="JS36" s="542"/>
      <c r="JT36" s="536">
        <f>IF(CT37="старший вчитель",SUM(CW36:CY39),0)</f>
        <v>0</v>
      </c>
      <c r="JU36" s="539">
        <f>IF(JT36&gt;0,SUM(BY36:CA39),0)</f>
        <v>0</v>
      </c>
      <c r="JV36" s="539">
        <f>IF(JU36&gt;0,CT40,0)</f>
        <v>0</v>
      </c>
      <c r="JW36" s="539">
        <f>IF(JU36&gt;0,CS40,0)</f>
        <v>0</v>
      </c>
      <c r="JX36" s="539">
        <f>IF(JU36&gt;0,SUM(CC40:CE40),0)</f>
        <v>0</v>
      </c>
      <c r="JY36" s="539">
        <f>IF(JU36&gt;0,CF40+CG40,0)</f>
        <v>0</v>
      </c>
      <c r="JZ36" s="545">
        <f>IF(JU36&gt;0,SUM(CH40:CQ40),0)</f>
        <v>0</v>
      </c>
      <c r="KC36" s="769">
        <f>IZ36+IR36+IN36+HX36+HP36+HL36+GR36+GB36+FT36+FP36+FL36+FD36+EZ36+EP36+EI36+EB36+DU36+DN36+DG36+CZ36+CS36+CL36+CE36+BX36+BQ36+BC36+AV36+AO36</f>
        <v>342.42500000000001</v>
      </c>
      <c r="KD36" s="769">
        <f>IY36+IQ36+IM36+HW36+HO36+HK36+GQ36+GA36+FS36+FO36+FK36+FC36+EY36+EO36+EH36+EA36+DT36+DM36+DF36+CY36+CR36+CK36+CD36+BW36+BP36+BB36+AU36+AN36</f>
        <v>503.4</v>
      </c>
    </row>
    <row r="37" spans="1:292" ht="21.95" customHeight="1" x14ac:dyDescent="0.2">
      <c r="A37" s="616"/>
      <c r="B37" s="576"/>
      <c r="C37" s="58" t="s">
        <v>100</v>
      </c>
      <c r="D37" s="46">
        <v>1</v>
      </c>
      <c r="E37" s="564"/>
      <c r="F37" s="581"/>
      <c r="G37" s="662"/>
      <c r="H37" s="269" t="s">
        <v>31</v>
      </c>
      <c r="I37" s="61">
        <f>IF(H37="вища",12,IF(H37="І кат.",11,IF(H37="ІІ кат.",10,IF(H37="спец.",9))))</f>
        <v>11</v>
      </c>
      <c r="J37" s="65">
        <f>IF(I37=12,'тарифна сітка'!$C$15,IF(I37=11,'тарифна сітка'!$C$14,IF(I37=10,'тарифна сітка'!$C$13,IF(I37=9,'тарифна сітка'!$C$12,IF(I37=8,'тарифна сітка'!$C$11)))))</f>
        <v>1678</v>
      </c>
      <c r="K37" s="32"/>
      <c r="L37" s="120"/>
      <c r="M37" s="120"/>
      <c r="N37" s="33"/>
      <c r="O37" s="42">
        <f>J37/18*K37</f>
        <v>0</v>
      </c>
      <c r="P37" s="164">
        <f>J37/18*L37</f>
        <v>0</v>
      </c>
      <c r="Q37" s="42">
        <f>J37/18*M37</f>
        <v>0</v>
      </c>
      <c r="R37" s="101">
        <f>J37/18*N37</f>
        <v>0</v>
      </c>
      <c r="S37" s="32"/>
      <c r="T37" s="57"/>
      <c r="U37" s="12"/>
      <c r="V37" s="32"/>
      <c r="W37" s="12"/>
      <c r="X37" s="11"/>
      <c r="Y37" s="57"/>
      <c r="Z37" s="7"/>
      <c r="AA37" s="7"/>
      <c r="AB37" s="37"/>
      <c r="AC37" s="57">
        <v>0.15</v>
      </c>
      <c r="AD37" s="7"/>
      <c r="AE37" s="7"/>
      <c r="AF37" s="7"/>
      <c r="AG37" s="37"/>
      <c r="AH37" s="396">
        <f>J37*D37</f>
        <v>1678</v>
      </c>
      <c r="AI37" s="43">
        <f>SUM(O36:R39,AH37:AH39)*AI36</f>
        <v>167.8</v>
      </c>
      <c r="AJ37" s="43">
        <f>AH37*AJ36</f>
        <v>503.4</v>
      </c>
      <c r="AK37" s="45">
        <f>SUM(O36:R39,S38:AG38,AH36:AH39,AI37:AJ37,AI39:AJ39)</f>
        <v>3327.1000000000004</v>
      </c>
      <c r="AL37" s="537"/>
      <c r="AM37" s="540"/>
      <c r="AN37" s="540"/>
      <c r="AO37" s="540"/>
      <c r="AP37" s="540"/>
      <c r="AQ37" s="540"/>
      <c r="AR37" s="543"/>
      <c r="AS37" s="537"/>
      <c r="AT37" s="540"/>
      <c r="AU37" s="540"/>
      <c r="AV37" s="540"/>
      <c r="AW37" s="540"/>
      <c r="AX37" s="540"/>
      <c r="AY37" s="543"/>
      <c r="AZ37" s="537"/>
      <c r="BA37" s="540"/>
      <c r="BB37" s="540"/>
      <c r="BC37" s="540"/>
      <c r="BD37" s="540"/>
      <c r="BE37" s="540"/>
      <c r="BF37" s="543"/>
      <c r="BG37" s="518"/>
      <c r="BH37" s="518"/>
      <c r="BI37" s="518"/>
      <c r="BJ37" s="518"/>
      <c r="BK37" s="518"/>
      <c r="BL37" s="518"/>
      <c r="BM37" s="518"/>
      <c r="BN37" s="537"/>
      <c r="BO37" s="540"/>
      <c r="BP37" s="540"/>
      <c r="BQ37" s="540"/>
      <c r="BR37" s="540"/>
      <c r="BS37" s="540"/>
      <c r="BT37" s="543"/>
      <c r="BU37" s="555"/>
      <c r="BV37" s="540"/>
      <c r="BW37" s="540"/>
      <c r="BX37" s="540"/>
      <c r="BY37" s="540"/>
      <c r="BZ37" s="540"/>
      <c r="CA37" s="546"/>
      <c r="CB37" s="537"/>
      <c r="CC37" s="540"/>
      <c r="CD37" s="540"/>
      <c r="CE37" s="540"/>
      <c r="CF37" s="540"/>
      <c r="CG37" s="540"/>
      <c r="CH37" s="543"/>
      <c r="CI37" s="537"/>
      <c r="CJ37" s="540"/>
      <c r="CK37" s="540"/>
      <c r="CL37" s="540"/>
      <c r="CM37" s="540"/>
      <c r="CN37" s="540"/>
      <c r="CO37" s="543"/>
      <c r="CP37" s="537"/>
      <c r="CQ37" s="540"/>
      <c r="CR37" s="540"/>
      <c r="CS37" s="540"/>
      <c r="CT37" s="540"/>
      <c r="CU37" s="540"/>
      <c r="CV37" s="543"/>
      <c r="CW37" s="537"/>
      <c r="CX37" s="540"/>
      <c r="CY37" s="540"/>
      <c r="CZ37" s="540"/>
      <c r="DA37" s="540"/>
      <c r="DB37" s="540"/>
      <c r="DC37" s="543"/>
      <c r="DD37" s="537">
        <f>IF(AND(DB37=3,DB38=4),SUM(DC40:DC42),0)</f>
        <v>0</v>
      </c>
      <c r="DE37" s="540"/>
      <c r="DF37" s="540"/>
      <c r="DG37" s="540"/>
      <c r="DH37" s="540"/>
      <c r="DI37" s="540"/>
      <c r="DJ37" s="543"/>
      <c r="DK37" s="537">
        <f>IF(AND(DI37=3,DI38=4),SUM(DJ40:DJ42),0)</f>
        <v>0</v>
      </c>
      <c r="DL37" s="540"/>
      <c r="DM37" s="540"/>
      <c r="DN37" s="540"/>
      <c r="DO37" s="540"/>
      <c r="DP37" s="540"/>
      <c r="DQ37" s="543"/>
      <c r="DR37" s="537"/>
      <c r="DS37" s="540"/>
      <c r="DT37" s="540"/>
      <c r="DU37" s="540"/>
      <c r="DV37" s="540"/>
      <c r="DW37" s="540"/>
      <c r="DX37" s="543"/>
      <c r="DY37" s="537"/>
      <c r="DZ37" s="540"/>
      <c r="EA37" s="540"/>
      <c r="EB37" s="540"/>
      <c r="EC37" s="540"/>
      <c r="ED37" s="540"/>
      <c r="EE37" s="543"/>
      <c r="EF37" s="537"/>
      <c r="EG37" s="540"/>
      <c r="EH37" s="540"/>
      <c r="EI37" s="540"/>
      <c r="EJ37" s="540"/>
      <c r="EK37" s="540"/>
      <c r="EL37" s="543"/>
      <c r="EM37" s="537"/>
      <c r="EN37" s="540"/>
      <c r="EO37" s="540"/>
      <c r="EP37" s="540"/>
      <c r="EQ37" s="540"/>
      <c r="ER37" s="540"/>
      <c r="ES37" s="543"/>
      <c r="ET37" s="225">
        <f>EF36+DY36+DR36+DK36+DD36+CW36+CP36+CI36+CB36+BU36+BN36+AZ36+AS36+AL36</f>
        <v>0</v>
      </c>
      <c r="EU37" s="157">
        <f>D40</f>
        <v>0</v>
      </c>
      <c r="EV37" s="480">
        <f>ET37-EU37</f>
        <v>0</v>
      </c>
      <c r="EW37" s="537"/>
      <c r="EX37" s="540"/>
      <c r="EY37" s="540"/>
      <c r="EZ37" s="540"/>
      <c r="FA37" s="537"/>
      <c r="FB37" s="540"/>
      <c r="FC37" s="540"/>
      <c r="FD37" s="540"/>
      <c r="FE37" s="537"/>
      <c r="FF37" s="540"/>
      <c r="FG37" s="540"/>
      <c r="FH37" s="540"/>
      <c r="FI37" s="537"/>
      <c r="FJ37" s="540"/>
      <c r="FK37" s="540"/>
      <c r="FL37" s="540"/>
      <c r="FM37" s="537"/>
      <c r="FN37" s="540"/>
      <c r="FO37" s="540"/>
      <c r="FP37" s="540"/>
      <c r="FQ37" s="537"/>
      <c r="FR37" s="540"/>
      <c r="FS37" s="540"/>
      <c r="FT37" s="543"/>
      <c r="FU37" s="537"/>
      <c r="FV37" s="540"/>
      <c r="FW37" s="540"/>
      <c r="FX37" s="543"/>
      <c r="FY37" s="537"/>
      <c r="FZ37" s="540"/>
      <c r="GA37" s="540"/>
      <c r="GB37" s="543"/>
      <c r="GC37" s="537"/>
      <c r="GD37" s="540"/>
      <c r="GE37" s="540"/>
      <c r="GF37" s="543"/>
      <c r="GG37" s="537"/>
      <c r="GH37" s="540"/>
      <c r="GI37" s="540"/>
      <c r="GJ37" s="543"/>
      <c r="GK37" s="537"/>
      <c r="GL37" s="540"/>
      <c r="GM37" s="540"/>
      <c r="GN37" s="543"/>
      <c r="GO37" s="537"/>
      <c r="GP37" s="540"/>
      <c r="GQ37" s="540"/>
      <c r="GR37" s="543"/>
      <c r="GS37" s="537"/>
      <c r="GT37" s="540"/>
      <c r="GU37" s="540"/>
      <c r="GV37" s="543"/>
      <c r="GW37" s="537"/>
      <c r="GX37" s="540"/>
      <c r="GY37" s="540"/>
      <c r="GZ37" s="543"/>
      <c r="HA37" s="537"/>
      <c r="HB37" s="540"/>
      <c r="HC37" s="540"/>
      <c r="HD37" s="543"/>
      <c r="HE37" s="537"/>
      <c r="HF37" s="540"/>
      <c r="HG37" s="540"/>
      <c r="HH37" s="543"/>
      <c r="HI37" s="537"/>
      <c r="HJ37" s="540"/>
      <c r="HK37" s="540"/>
      <c r="HL37" s="543"/>
      <c r="HM37" s="537"/>
      <c r="HN37" s="540"/>
      <c r="HO37" s="540"/>
      <c r="HP37" s="543"/>
      <c r="HQ37" s="537"/>
      <c r="HR37" s="540"/>
      <c r="HS37" s="540"/>
      <c r="HT37" s="543"/>
      <c r="HU37" s="537"/>
      <c r="HV37" s="540"/>
      <c r="HW37" s="540"/>
      <c r="HX37" s="543"/>
      <c r="HY37" s="537"/>
      <c r="HZ37" s="540"/>
      <c r="IA37" s="540"/>
      <c r="IB37" s="543"/>
      <c r="IC37" s="537"/>
      <c r="ID37" s="540"/>
      <c r="IE37" s="540"/>
      <c r="IF37" s="543"/>
      <c r="IG37" s="537"/>
      <c r="IH37" s="540"/>
      <c r="II37" s="540"/>
      <c r="IJ37" s="543"/>
      <c r="IK37" s="537"/>
      <c r="IL37" s="540"/>
      <c r="IM37" s="540"/>
      <c r="IN37" s="543"/>
      <c r="IO37" s="537"/>
      <c r="IP37" s="540"/>
      <c r="IQ37" s="540"/>
      <c r="IR37" s="543"/>
      <c r="IS37" s="513"/>
      <c r="IT37" s="513"/>
      <c r="IU37" s="513"/>
      <c r="IV37" s="513"/>
      <c r="IW37" s="537"/>
      <c r="IX37" s="540"/>
      <c r="IY37" s="540"/>
      <c r="IZ37" s="540"/>
      <c r="JA37" s="543"/>
      <c r="JB37" s="499"/>
      <c r="JC37" s="499"/>
      <c r="JD37" s="499"/>
      <c r="JE37" s="499"/>
      <c r="JF37" s="499"/>
      <c r="JG37" s="537"/>
      <c r="JH37" s="540"/>
      <c r="JI37" s="540"/>
      <c r="JJ37" s="543"/>
      <c r="JK37" s="537"/>
      <c r="JL37" s="540"/>
      <c r="JM37" s="540"/>
      <c r="JN37" s="543"/>
      <c r="JO37" s="537"/>
      <c r="JP37" s="540"/>
      <c r="JQ37" s="540"/>
      <c r="JR37" s="540"/>
      <c r="JS37" s="543"/>
      <c r="JT37" s="537"/>
      <c r="JU37" s="540"/>
      <c r="JV37" s="540"/>
      <c r="JW37" s="540"/>
      <c r="JX37" s="540"/>
      <c r="JY37" s="540"/>
      <c r="JZ37" s="546"/>
      <c r="KC37" s="769"/>
      <c r="KD37" s="769"/>
    </row>
    <row r="38" spans="1:292" ht="21.95" customHeight="1" x14ac:dyDescent="0.3">
      <c r="A38" s="617"/>
      <c r="B38" s="620"/>
      <c r="C38" s="52"/>
      <c r="D38" s="46">
        <f>SUM(K38:N38)</f>
        <v>0</v>
      </c>
      <c r="E38" s="564"/>
      <c r="F38" s="581"/>
      <c r="G38" s="662"/>
      <c r="H38" s="269"/>
      <c r="I38" s="155">
        <v>11</v>
      </c>
      <c r="J38" s="48"/>
      <c r="K38" s="32"/>
      <c r="L38" s="120"/>
      <c r="M38" s="120"/>
      <c r="N38" s="33"/>
      <c r="O38" s="42">
        <f>J37/18*K38</f>
        <v>0</v>
      </c>
      <c r="P38" s="42">
        <f>J37/18*L38</f>
        <v>0</v>
      </c>
      <c r="Q38" s="42">
        <f>J37/18*M38</f>
        <v>0</v>
      </c>
      <c r="R38" s="101">
        <f>J37/18*N38</f>
        <v>0</v>
      </c>
      <c r="S38" s="34"/>
      <c r="T38" s="27">
        <f>J37/18*T36*20%*T37</f>
        <v>0</v>
      </c>
      <c r="U38" s="28"/>
      <c r="V38" s="34"/>
      <c r="W38" s="28"/>
      <c r="X38" s="11"/>
      <c r="Y38" s="43"/>
      <c r="Z38" s="7"/>
      <c r="AA38" s="7"/>
      <c r="AB38" s="37"/>
      <c r="AC38" s="43">
        <f>AH36*AC37</f>
        <v>104.77499999999999</v>
      </c>
      <c r="AD38" s="7"/>
      <c r="AE38" s="7"/>
      <c r="AF38" s="7"/>
      <c r="AG38" s="37"/>
      <c r="AH38" s="32"/>
      <c r="AI38" s="57">
        <v>0.25</v>
      </c>
      <c r="AJ38" s="44">
        <f>IF(G38&gt;19,30%,IF(G38&gt;9,20%,IF(G38&gt;2,10%,0)))</f>
        <v>0</v>
      </c>
      <c r="AK38" s="12"/>
      <c r="AL38" s="537"/>
      <c r="AM38" s="540"/>
      <c r="AN38" s="540"/>
      <c r="AO38" s="540"/>
      <c r="AP38" s="540"/>
      <c r="AQ38" s="540"/>
      <c r="AR38" s="543"/>
      <c r="AS38" s="537"/>
      <c r="AT38" s="540"/>
      <c r="AU38" s="540"/>
      <c r="AV38" s="540"/>
      <c r="AW38" s="540"/>
      <c r="AX38" s="540"/>
      <c r="AY38" s="543"/>
      <c r="AZ38" s="537"/>
      <c r="BA38" s="540"/>
      <c r="BB38" s="540"/>
      <c r="BC38" s="540"/>
      <c r="BD38" s="540"/>
      <c r="BE38" s="540"/>
      <c r="BF38" s="543"/>
      <c r="BG38" s="518"/>
      <c r="BH38" s="518"/>
      <c r="BI38" s="518"/>
      <c r="BJ38" s="518"/>
      <c r="BK38" s="518"/>
      <c r="BL38" s="518"/>
      <c r="BM38" s="518"/>
      <c r="BN38" s="537"/>
      <c r="BO38" s="540"/>
      <c r="BP38" s="540"/>
      <c r="BQ38" s="540"/>
      <c r="BR38" s="540"/>
      <c r="BS38" s="540"/>
      <c r="BT38" s="543"/>
      <c r="BU38" s="555"/>
      <c r="BV38" s="540"/>
      <c r="BW38" s="540"/>
      <c r="BX38" s="540"/>
      <c r="BY38" s="540"/>
      <c r="BZ38" s="540"/>
      <c r="CA38" s="546"/>
      <c r="CB38" s="537"/>
      <c r="CC38" s="540"/>
      <c r="CD38" s="540"/>
      <c r="CE38" s="540"/>
      <c r="CF38" s="540"/>
      <c r="CG38" s="540"/>
      <c r="CH38" s="543"/>
      <c r="CI38" s="537"/>
      <c r="CJ38" s="540"/>
      <c r="CK38" s="540"/>
      <c r="CL38" s="540"/>
      <c r="CM38" s="540"/>
      <c r="CN38" s="540"/>
      <c r="CO38" s="543"/>
      <c r="CP38" s="537"/>
      <c r="CQ38" s="540"/>
      <c r="CR38" s="540"/>
      <c r="CS38" s="540"/>
      <c r="CT38" s="540"/>
      <c r="CU38" s="540"/>
      <c r="CV38" s="543"/>
      <c r="CW38" s="537"/>
      <c r="CX38" s="540"/>
      <c r="CY38" s="540"/>
      <c r="CZ38" s="540"/>
      <c r="DA38" s="540"/>
      <c r="DB38" s="540"/>
      <c r="DC38" s="543"/>
      <c r="DD38" s="537">
        <f>IF(AND(DB38=3,DB39=4),SUM(DC41:DC43),0)</f>
        <v>0</v>
      </c>
      <c r="DE38" s="540"/>
      <c r="DF38" s="540"/>
      <c r="DG38" s="540"/>
      <c r="DH38" s="540"/>
      <c r="DI38" s="540"/>
      <c r="DJ38" s="543"/>
      <c r="DK38" s="537">
        <f>IF(AND(DI38=3,DI39=4),SUM(DJ41:DJ43),0)</f>
        <v>0</v>
      </c>
      <c r="DL38" s="540"/>
      <c r="DM38" s="540"/>
      <c r="DN38" s="540"/>
      <c r="DO38" s="540"/>
      <c r="DP38" s="540"/>
      <c r="DQ38" s="543"/>
      <c r="DR38" s="537"/>
      <c r="DS38" s="540"/>
      <c r="DT38" s="540"/>
      <c r="DU38" s="540"/>
      <c r="DV38" s="540"/>
      <c r="DW38" s="540"/>
      <c r="DX38" s="543"/>
      <c r="DY38" s="537"/>
      <c r="DZ38" s="540"/>
      <c r="EA38" s="540"/>
      <c r="EB38" s="540"/>
      <c r="EC38" s="540"/>
      <c r="ED38" s="540"/>
      <c r="EE38" s="543"/>
      <c r="EF38" s="537"/>
      <c r="EG38" s="540"/>
      <c r="EH38" s="540"/>
      <c r="EI38" s="540"/>
      <c r="EJ38" s="540"/>
      <c r="EK38" s="540"/>
      <c r="EL38" s="543"/>
      <c r="EM38" s="537"/>
      <c r="EN38" s="540"/>
      <c r="EO38" s="540"/>
      <c r="EP38" s="540"/>
      <c r="EQ38" s="540"/>
      <c r="ER38" s="540"/>
      <c r="ES38" s="543"/>
      <c r="ET38" s="225">
        <f>SUM(EG36:EL40,DZ36:EE40,DS36:DX40,DL36:DQ40,DE36:DJ40,CX36:DC40,CQ36:CV40,CJ36:CO40,CC36:CH40,BV36:CA40,BO36:BT40,BA36:BF40,AT36:AY40,AM36:AR40,EX36:EZ40,FB36:FD40,FJ36:FL40,FN36:FP40,FR36:FT40,FZ36:GB40,HJ36:HL40,HV36:HX40,IP36:IR40,IX36:JA40,GP36:GR40,HN36:HP40)</f>
        <v>3327.1000000000004</v>
      </c>
      <c r="EU38" s="225">
        <f>AK37</f>
        <v>3327.1000000000004</v>
      </c>
      <c r="EV38" s="177">
        <f>EU38-ET38</f>
        <v>0</v>
      </c>
      <c r="EW38" s="537"/>
      <c r="EX38" s="540"/>
      <c r="EY38" s="540"/>
      <c r="EZ38" s="540"/>
      <c r="FA38" s="537"/>
      <c r="FB38" s="540"/>
      <c r="FC38" s="540"/>
      <c r="FD38" s="540"/>
      <c r="FE38" s="537"/>
      <c r="FF38" s="540"/>
      <c r="FG38" s="540"/>
      <c r="FH38" s="540"/>
      <c r="FI38" s="537"/>
      <c r="FJ38" s="540"/>
      <c r="FK38" s="540"/>
      <c r="FL38" s="540"/>
      <c r="FM38" s="537"/>
      <c r="FN38" s="540"/>
      <c r="FO38" s="540"/>
      <c r="FP38" s="540"/>
      <c r="FQ38" s="537"/>
      <c r="FR38" s="540"/>
      <c r="FS38" s="540"/>
      <c r="FT38" s="543"/>
      <c r="FU38" s="537"/>
      <c r="FV38" s="540"/>
      <c r="FW38" s="540"/>
      <c r="FX38" s="543"/>
      <c r="FY38" s="537"/>
      <c r="FZ38" s="540"/>
      <c r="GA38" s="540"/>
      <c r="GB38" s="543"/>
      <c r="GC38" s="537"/>
      <c r="GD38" s="540"/>
      <c r="GE38" s="540"/>
      <c r="GF38" s="543"/>
      <c r="GG38" s="537"/>
      <c r="GH38" s="540"/>
      <c r="GI38" s="540"/>
      <c r="GJ38" s="543"/>
      <c r="GK38" s="537"/>
      <c r="GL38" s="540"/>
      <c r="GM38" s="540"/>
      <c r="GN38" s="543"/>
      <c r="GO38" s="537"/>
      <c r="GP38" s="540"/>
      <c r="GQ38" s="540"/>
      <c r="GR38" s="543"/>
      <c r="GS38" s="537"/>
      <c r="GT38" s="540"/>
      <c r="GU38" s="540"/>
      <c r="GV38" s="543"/>
      <c r="GW38" s="537"/>
      <c r="GX38" s="540"/>
      <c r="GY38" s="540"/>
      <c r="GZ38" s="543"/>
      <c r="HA38" s="537"/>
      <c r="HB38" s="540"/>
      <c r="HC38" s="540"/>
      <c r="HD38" s="543"/>
      <c r="HE38" s="537"/>
      <c r="HF38" s="540"/>
      <c r="HG38" s="540"/>
      <c r="HH38" s="543"/>
      <c r="HI38" s="537"/>
      <c r="HJ38" s="540"/>
      <c r="HK38" s="540"/>
      <c r="HL38" s="543"/>
      <c r="HM38" s="537"/>
      <c r="HN38" s="540"/>
      <c r="HO38" s="540"/>
      <c r="HP38" s="543"/>
      <c r="HQ38" s="537"/>
      <c r="HR38" s="540"/>
      <c r="HS38" s="540"/>
      <c r="HT38" s="543"/>
      <c r="HU38" s="537"/>
      <c r="HV38" s="540"/>
      <c r="HW38" s="540"/>
      <c r="HX38" s="543"/>
      <c r="HY38" s="537"/>
      <c r="HZ38" s="540"/>
      <c r="IA38" s="540"/>
      <c r="IB38" s="543"/>
      <c r="IC38" s="537"/>
      <c r="ID38" s="540"/>
      <c r="IE38" s="540"/>
      <c r="IF38" s="543"/>
      <c r="IG38" s="537"/>
      <c r="IH38" s="540"/>
      <c r="II38" s="540"/>
      <c r="IJ38" s="543"/>
      <c r="IK38" s="537"/>
      <c r="IL38" s="540"/>
      <c r="IM38" s="540"/>
      <c r="IN38" s="543"/>
      <c r="IO38" s="537"/>
      <c r="IP38" s="540"/>
      <c r="IQ38" s="540"/>
      <c r="IR38" s="543"/>
      <c r="IS38" s="513"/>
      <c r="IT38" s="513"/>
      <c r="IU38" s="513"/>
      <c r="IV38" s="513"/>
      <c r="IW38" s="537"/>
      <c r="IX38" s="540"/>
      <c r="IY38" s="540"/>
      <c r="IZ38" s="540"/>
      <c r="JA38" s="543"/>
      <c r="JB38" s="499"/>
      <c r="JC38" s="499"/>
      <c r="JD38" s="499"/>
      <c r="JE38" s="499"/>
      <c r="JF38" s="499"/>
      <c r="JG38" s="537"/>
      <c r="JH38" s="540"/>
      <c r="JI38" s="540"/>
      <c r="JJ38" s="543"/>
      <c r="JK38" s="537"/>
      <c r="JL38" s="540"/>
      <c r="JM38" s="540"/>
      <c r="JN38" s="543"/>
      <c r="JO38" s="537"/>
      <c r="JP38" s="540"/>
      <c r="JQ38" s="540"/>
      <c r="JR38" s="540"/>
      <c r="JS38" s="543"/>
      <c r="JT38" s="537"/>
      <c r="JU38" s="540"/>
      <c r="JV38" s="540"/>
      <c r="JW38" s="540"/>
      <c r="JX38" s="540"/>
      <c r="JY38" s="540"/>
      <c r="JZ38" s="546"/>
      <c r="KB38" s="771">
        <v>5</v>
      </c>
      <c r="KC38" s="769"/>
      <c r="KD38" s="769"/>
      <c r="KE38" s="770">
        <f>AJ37</f>
        <v>503.4</v>
      </c>
      <c r="KF38" s="770">
        <f>AI37</f>
        <v>167.8</v>
      </c>
    </row>
    <row r="39" spans="1:292" ht="21.95" customHeight="1" thickBot="1" x14ac:dyDescent="0.25">
      <c r="A39" s="618"/>
      <c r="B39" s="577"/>
      <c r="C39" s="53"/>
      <c r="D39" s="50">
        <f>SUM(K39:N39)</f>
        <v>0</v>
      </c>
      <c r="E39" s="579"/>
      <c r="F39" s="582"/>
      <c r="G39" s="663"/>
      <c r="H39" s="288"/>
      <c r="I39" s="15"/>
      <c r="J39" s="49">
        <f>J38*I39</f>
        <v>0</v>
      </c>
      <c r="K39" s="35"/>
      <c r="L39" s="121"/>
      <c r="M39" s="121"/>
      <c r="N39" s="36"/>
      <c r="O39" s="54">
        <f>J37/18*K39</f>
        <v>0</v>
      </c>
      <c r="P39" s="55">
        <f>J37/18*L39</f>
        <v>0</v>
      </c>
      <c r="Q39" s="55">
        <f>J37/18*M39</f>
        <v>0</v>
      </c>
      <c r="R39" s="102">
        <f>J37/18*N39</f>
        <v>0</v>
      </c>
      <c r="S39" s="35"/>
      <c r="T39" s="13"/>
      <c r="U39" s="14"/>
      <c r="V39" s="35"/>
      <c r="W39" s="14"/>
      <c r="X39" s="11"/>
      <c r="Y39" s="7"/>
      <c r="Z39" s="7"/>
      <c r="AA39" s="7"/>
      <c r="AB39" s="37"/>
      <c r="AC39" s="7"/>
      <c r="AD39" s="7"/>
      <c r="AE39" s="7"/>
      <c r="AF39" s="7"/>
      <c r="AG39" s="37"/>
      <c r="AH39" s="32"/>
      <c r="AI39" s="43">
        <f>AH36*AI38</f>
        <v>174.625</v>
      </c>
      <c r="AJ39" s="43">
        <f>AH38*AJ38</f>
        <v>0</v>
      </c>
      <c r="AK39" s="45"/>
      <c r="AL39" s="537"/>
      <c r="AM39" s="540"/>
      <c r="AN39" s="540"/>
      <c r="AO39" s="540"/>
      <c r="AP39" s="540"/>
      <c r="AQ39" s="540"/>
      <c r="AR39" s="543"/>
      <c r="AS39" s="537"/>
      <c r="AT39" s="540"/>
      <c r="AU39" s="540"/>
      <c r="AV39" s="540"/>
      <c r="AW39" s="540"/>
      <c r="AX39" s="540"/>
      <c r="AY39" s="543"/>
      <c r="AZ39" s="537"/>
      <c r="BA39" s="540"/>
      <c r="BB39" s="540"/>
      <c r="BC39" s="540"/>
      <c r="BD39" s="540"/>
      <c r="BE39" s="540"/>
      <c r="BF39" s="543"/>
      <c r="BG39" s="518"/>
      <c r="BH39" s="518"/>
      <c r="BI39" s="518"/>
      <c r="BJ39" s="518"/>
      <c r="BK39" s="518"/>
      <c r="BL39" s="518"/>
      <c r="BM39" s="518"/>
      <c r="BN39" s="537"/>
      <c r="BO39" s="540"/>
      <c r="BP39" s="540"/>
      <c r="BQ39" s="540"/>
      <c r="BR39" s="540"/>
      <c r="BS39" s="540"/>
      <c r="BT39" s="543"/>
      <c r="BU39" s="555"/>
      <c r="BV39" s="540"/>
      <c r="BW39" s="540"/>
      <c r="BX39" s="540"/>
      <c r="BY39" s="540"/>
      <c r="BZ39" s="540"/>
      <c r="CA39" s="546"/>
      <c r="CB39" s="537"/>
      <c r="CC39" s="540"/>
      <c r="CD39" s="540"/>
      <c r="CE39" s="540"/>
      <c r="CF39" s="540"/>
      <c r="CG39" s="540"/>
      <c r="CH39" s="543"/>
      <c r="CI39" s="537"/>
      <c r="CJ39" s="540"/>
      <c r="CK39" s="540"/>
      <c r="CL39" s="540"/>
      <c r="CM39" s="540"/>
      <c r="CN39" s="540"/>
      <c r="CO39" s="543"/>
      <c r="CP39" s="537"/>
      <c r="CQ39" s="540"/>
      <c r="CR39" s="540"/>
      <c r="CS39" s="540"/>
      <c r="CT39" s="540"/>
      <c r="CU39" s="540"/>
      <c r="CV39" s="543"/>
      <c r="CW39" s="537"/>
      <c r="CX39" s="540"/>
      <c r="CY39" s="540"/>
      <c r="CZ39" s="540"/>
      <c r="DA39" s="540"/>
      <c r="DB39" s="540"/>
      <c r="DC39" s="543"/>
      <c r="DD39" s="537">
        <f>IF(AND(DB39=3,DB40=4),SUM(DC42:DC44),0)</f>
        <v>0</v>
      </c>
      <c r="DE39" s="540"/>
      <c r="DF39" s="540"/>
      <c r="DG39" s="540"/>
      <c r="DH39" s="540"/>
      <c r="DI39" s="540"/>
      <c r="DJ39" s="543"/>
      <c r="DK39" s="537">
        <f>IF(AND(DI39=3,DI40=4),SUM(DJ42:DJ44),0)</f>
        <v>0</v>
      </c>
      <c r="DL39" s="540"/>
      <c r="DM39" s="540"/>
      <c r="DN39" s="540"/>
      <c r="DO39" s="540"/>
      <c r="DP39" s="540"/>
      <c r="DQ39" s="543"/>
      <c r="DR39" s="537"/>
      <c r="DS39" s="540"/>
      <c r="DT39" s="540"/>
      <c r="DU39" s="540"/>
      <c r="DV39" s="540"/>
      <c r="DW39" s="540"/>
      <c r="DX39" s="543"/>
      <c r="DY39" s="537"/>
      <c r="DZ39" s="540"/>
      <c r="EA39" s="540"/>
      <c r="EB39" s="540"/>
      <c r="EC39" s="540"/>
      <c r="ED39" s="540"/>
      <c r="EE39" s="543"/>
      <c r="EF39" s="537"/>
      <c r="EG39" s="540"/>
      <c r="EH39" s="540"/>
      <c r="EI39" s="540"/>
      <c r="EJ39" s="540"/>
      <c r="EK39" s="540"/>
      <c r="EL39" s="543"/>
      <c r="EM39" s="537"/>
      <c r="EN39" s="540"/>
      <c r="EO39" s="540"/>
      <c r="EP39" s="540"/>
      <c r="EQ39" s="540"/>
      <c r="ER39" s="540"/>
      <c r="ES39" s="543"/>
      <c r="EW39" s="537"/>
      <c r="EX39" s="540"/>
      <c r="EY39" s="540"/>
      <c r="EZ39" s="540"/>
      <c r="FA39" s="537"/>
      <c r="FB39" s="540"/>
      <c r="FC39" s="540"/>
      <c r="FD39" s="540"/>
      <c r="FE39" s="537"/>
      <c r="FF39" s="540"/>
      <c r="FG39" s="540"/>
      <c r="FH39" s="540"/>
      <c r="FI39" s="537"/>
      <c r="FJ39" s="540"/>
      <c r="FK39" s="540"/>
      <c r="FL39" s="540"/>
      <c r="FM39" s="537"/>
      <c r="FN39" s="540"/>
      <c r="FO39" s="540"/>
      <c r="FP39" s="540"/>
      <c r="FQ39" s="537"/>
      <c r="FR39" s="540"/>
      <c r="FS39" s="540"/>
      <c r="FT39" s="543"/>
      <c r="FU39" s="537"/>
      <c r="FV39" s="540"/>
      <c r="FW39" s="540"/>
      <c r="FX39" s="543"/>
      <c r="FY39" s="537"/>
      <c r="FZ39" s="540"/>
      <c r="GA39" s="540"/>
      <c r="GB39" s="543"/>
      <c r="GC39" s="537"/>
      <c r="GD39" s="540"/>
      <c r="GE39" s="540"/>
      <c r="GF39" s="543"/>
      <c r="GG39" s="537"/>
      <c r="GH39" s="540"/>
      <c r="GI39" s="540"/>
      <c r="GJ39" s="543"/>
      <c r="GK39" s="537"/>
      <c r="GL39" s="540"/>
      <c r="GM39" s="540"/>
      <c r="GN39" s="543"/>
      <c r="GO39" s="537"/>
      <c r="GP39" s="540"/>
      <c r="GQ39" s="540"/>
      <c r="GR39" s="543"/>
      <c r="GS39" s="537"/>
      <c r="GT39" s="540"/>
      <c r="GU39" s="540"/>
      <c r="GV39" s="543"/>
      <c r="GW39" s="537"/>
      <c r="GX39" s="540"/>
      <c r="GY39" s="540"/>
      <c r="GZ39" s="543"/>
      <c r="HA39" s="537"/>
      <c r="HB39" s="540"/>
      <c r="HC39" s="540"/>
      <c r="HD39" s="543"/>
      <c r="HE39" s="537"/>
      <c r="HF39" s="540"/>
      <c r="HG39" s="540"/>
      <c r="HH39" s="543"/>
      <c r="HI39" s="537"/>
      <c r="HJ39" s="540"/>
      <c r="HK39" s="540"/>
      <c r="HL39" s="543"/>
      <c r="HM39" s="537"/>
      <c r="HN39" s="540"/>
      <c r="HO39" s="540"/>
      <c r="HP39" s="543"/>
      <c r="HQ39" s="537"/>
      <c r="HR39" s="540"/>
      <c r="HS39" s="540"/>
      <c r="HT39" s="543"/>
      <c r="HU39" s="537"/>
      <c r="HV39" s="540"/>
      <c r="HW39" s="540"/>
      <c r="HX39" s="543"/>
      <c r="HY39" s="537"/>
      <c r="HZ39" s="540"/>
      <c r="IA39" s="540"/>
      <c r="IB39" s="543"/>
      <c r="IC39" s="537"/>
      <c r="ID39" s="540"/>
      <c r="IE39" s="540"/>
      <c r="IF39" s="543"/>
      <c r="IG39" s="537"/>
      <c r="IH39" s="540"/>
      <c r="II39" s="540"/>
      <c r="IJ39" s="543"/>
      <c r="IK39" s="537"/>
      <c r="IL39" s="540"/>
      <c r="IM39" s="540"/>
      <c r="IN39" s="543"/>
      <c r="IO39" s="537"/>
      <c r="IP39" s="540"/>
      <c r="IQ39" s="540"/>
      <c r="IR39" s="543"/>
      <c r="IS39" s="513"/>
      <c r="IT39" s="513"/>
      <c r="IU39" s="513"/>
      <c r="IV39" s="513"/>
      <c r="IW39" s="537"/>
      <c r="IX39" s="540"/>
      <c r="IY39" s="540"/>
      <c r="IZ39" s="540"/>
      <c r="JA39" s="543"/>
      <c r="JB39" s="499"/>
      <c r="JC39" s="499"/>
      <c r="JD39" s="499"/>
      <c r="JE39" s="499"/>
      <c r="JF39" s="499"/>
      <c r="JG39" s="537"/>
      <c r="JH39" s="540"/>
      <c r="JI39" s="540"/>
      <c r="JJ39" s="543"/>
      <c r="JK39" s="537"/>
      <c r="JL39" s="540"/>
      <c r="JM39" s="540"/>
      <c r="JN39" s="543"/>
      <c r="JO39" s="537"/>
      <c r="JP39" s="540"/>
      <c r="JQ39" s="540"/>
      <c r="JR39" s="540"/>
      <c r="JS39" s="543"/>
      <c r="JT39" s="537"/>
      <c r="JU39" s="540"/>
      <c r="JV39" s="540"/>
      <c r="JW39" s="540"/>
      <c r="JX39" s="540"/>
      <c r="JY39" s="540"/>
      <c r="JZ39" s="546"/>
      <c r="KC39" s="769"/>
      <c r="KD39" s="769"/>
      <c r="KE39" s="770">
        <f>KE38-KD36</f>
        <v>0</v>
      </c>
      <c r="KF39" s="770">
        <f>KF38-KC36</f>
        <v>-174.625</v>
      </c>
    </row>
    <row r="40" spans="1:292" ht="21.95" customHeight="1" thickBot="1" x14ac:dyDescent="0.25">
      <c r="A40" s="621" t="s">
        <v>60</v>
      </c>
      <c r="B40" s="622"/>
      <c r="C40" s="220">
        <f>SUM(O40:Q40)</f>
        <v>0</v>
      </c>
      <c r="D40" s="198">
        <f>SUM(D38:D39)</f>
        <v>0</v>
      </c>
      <c r="E40" s="199">
        <f>D40/18</f>
        <v>0</v>
      </c>
      <c r="F40" s="223">
        <f>D36+D37</f>
        <v>1.5</v>
      </c>
      <c r="G40" s="268"/>
      <c r="H40" s="270" t="s">
        <v>61</v>
      </c>
      <c r="I40" s="130" t="s">
        <v>61</v>
      </c>
      <c r="J40" s="287" t="s">
        <v>61</v>
      </c>
      <c r="K40" s="113">
        <f>SUM(K36:K39)</f>
        <v>0</v>
      </c>
      <c r="L40" s="114">
        <f t="shared" ref="L40:R40" si="12">SUM(L36:L39)</f>
        <v>0</v>
      </c>
      <c r="M40" s="114">
        <f t="shared" si="12"/>
        <v>0</v>
      </c>
      <c r="N40" s="115">
        <f t="shared" si="12"/>
        <v>0</v>
      </c>
      <c r="O40" s="117">
        <f t="shared" si="12"/>
        <v>0</v>
      </c>
      <c r="P40" s="117">
        <f t="shared" si="12"/>
        <v>0</v>
      </c>
      <c r="Q40" s="117">
        <f t="shared" si="12"/>
        <v>0</v>
      </c>
      <c r="R40" s="117">
        <f t="shared" si="12"/>
        <v>0</v>
      </c>
      <c r="S40" s="116">
        <f>SUM(S38:S39)</f>
        <v>0</v>
      </c>
      <c r="T40" s="117">
        <f>SUM(T38:T39)</f>
        <v>0</v>
      </c>
      <c r="U40" s="118">
        <f>SUM(U38:U39)</f>
        <v>0</v>
      </c>
      <c r="V40" s="116">
        <f>SUM(V38:V39)</f>
        <v>0</v>
      </c>
      <c r="W40" s="118">
        <f>SUM(W38:W39)</f>
        <v>0</v>
      </c>
      <c r="X40" s="203">
        <f>SUM(X36:X39)</f>
        <v>0</v>
      </c>
      <c r="Y40" s="117">
        <f>SUM(Y36:Y39)</f>
        <v>0</v>
      </c>
      <c r="Z40" s="117">
        <f>SUM(Z36:Z39)</f>
        <v>0</v>
      </c>
      <c r="AA40" s="117">
        <f>SUM(AA36:AA39)</f>
        <v>0</v>
      </c>
      <c r="AB40" s="117">
        <f>SUM(AB36:AB39)</f>
        <v>0</v>
      </c>
      <c r="AC40" s="117">
        <f>SUM(AC38:AC39)</f>
        <v>104.77499999999999</v>
      </c>
      <c r="AD40" s="117">
        <f>SUM(AD36:AD39)</f>
        <v>0</v>
      </c>
      <c r="AE40" s="117">
        <f>SUM(AE36:AE39)</f>
        <v>0</v>
      </c>
      <c r="AF40" s="117">
        <f>SUM(AF36:AF39)</f>
        <v>0</v>
      </c>
      <c r="AG40" s="117">
        <f>SUM(AG36:AG39)</f>
        <v>0</v>
      </c>
      <c r="AH40" s="203">
        <f>SUM(AH36:AH39)</f>
        <v>2376.5</v>
      </c>
      <c r="AI40" s="117">
        <f>AI37+AI39</f>
        <v>342.42500000000001</v>
      </c>
      <c r="AJ40" s="117">
        <f>SUM(AJ37:AJ39)</f>
        <v>503.4</v>
      </c>
      <c r="AK40" s="118">
        <f>SUM(O40:AJ40)</f>
        <v>3327.1000000000004</v>
      </c>
      <c r="AL40" s="538"/>
      <c r="AM40" s="541"/>
      <c r="AN40" s="541"/>
      <c r="AO40" s="541"/>
      <c r="AP40" s="541"/>
      <c r="AQ40" s="541"/>
      <c r="AR40" s="544"/>
      <c r="AS40" s="538"/>
      <c r="AT40" s="541"/>
      <c r="AU40" s="541"/>
      <c r="AV40" s="541"/>
      <c r="AW40" s="541"/>
      <c r="AX40" s="541"/>
      <c r="AY40" s="544"/>
      <c r="AZ40" s="538"/>
      <c r="BA40" s="541"/>
      <c r="BB40" s="541"/>
      <c r="BC40" s="541"/>
      <c r="BD40" s="541"/>
      <c r="BE40" s="541"/>
      <c r="BF40" s="544"/>
      <c r="BG40" s="465"/>
      <c r="BH40" s="465"/>
      <c r="BI40" s="465"/>
      <c r="BJ40" s="465"/>
      <c r="BK40" s="465"/>
      <c r="BL40" s="465"/>
      <c r="BM40" s="465"/>
      <c r="BN40" s="538"/>
      <c r="BO40" s="541"/>
      <c r="BP40" s="541"/>
      <c r="BQ40" s="541"/>
      <c r="BR40" s="541"/>
      <c r="BS40" s="541"/>
      <c r="BT40" s="544"/>
      <c r="BU40" s="556"/>
      <c r="BV40" s="541"/>
      <c r="BW40" s="541"/>
      <c r="BX40" s="541"/>
      <c r="BY40" s="541"/>
      <c r="BZ40" s="541"/>
      <c r="CA40" s="547"/>
      <c r="CB40" s="538"/>
      <c r="CC40" s="541"/>
      <c r="CD40" s="541"/>
      <c r="CE40" s="541"/>
      <c r="CF40" s="541"/>
      <c r="CG40" s="541"/>
      <c r="CH40" s="544"/>
      <c r="CI40" s="538"/>
      <c r="CJ40" s="541"/>
      <c r="CK40" s="541"/>
      <c r="CL40" s="541"/>
      <c r="CM40" s="541"/>
      <c r="CN40" s="541"/>
      <c r="CO40" s="544"/>
      <c r="CP40" s="538"/>
      <c r="CQ40" s="541"/>
      <c r="CR40" s="541"/>
      <c r="CS40" s="541"/>
      <c r="CT40" s="541"/>
      <c r="CU40" s="541"/>
      <c r="CV40" s="544"/>
      <c r="CW40" s="538"/>
      <c r="CX40" s="541"/>
      <c r="CY40" s="541"/>
      <c r="CZ40" s="541"/>
      <c r="DA40" s="541"/>
      <c r="DB40" s="541"/>
      <c r="DC40" s="544"/>
      <c r="DD40" s="538">
        <f>IF(AND(DB40=3,DB41=4),SUM(DC43:DC45),0)</f>
        <v>0</v>
      </c>
      <c r="DE40" s="541"/>
      <c r="DF40" s="541"/>
      <c r="DG40" s="541"/>
      <c r="DH40" s="541"/>
      <c r="DI40" s="541"/>
      <c r="DJ40" s="544"/>
      <c r="DK40" s="538">
        <f>IF(AND(DI40=3,DI41=4),SUM(DJ43:DJ45),0)</f>
        <v>0</v>
      </c>
      <c r="DL40" s="541"/>
      <c r="DM40" s="541"/>
      <c r="DN40" s="541"/>
      <c r="DO40" s="541"/>
      <c r="DP40" s="541"/>
      <c r="DQ40" s="544"/>
      <c r="DR40" s="538"/>
      <c r="DS40" s="541"/>
      <c r="DT40" s="541"/>
      <c r="DU40" s="541"/>
      <c r="DV40" s="541"/>
      <c r="DW40" s="541"/>
      <c r="DX40" s="544"/>
      <c r="DY40" s="538"/>
      <c r="DZ40" s="541"/>
      <c r="EA40" s="541"/>
      <c r="EB40" s="541"/>
      <c r="EC40" s="541"/>
      <c r="ED40" s="541"/>
      <c r="EE40" s="544"/>
      <c r="EF40" s="538"/>
      <c r="EG40" s="541"/>
      <c r="EH40" s="541"/>
      <c r="EI40" s="541"/>
      <c r="EJ40" s="541"/>
      <c r="EK40" s="541"/>
      <c r="EL40" s="544"/>
      <c r="EM40" s="538"/>
      <c r="EN40" s="541"/>
      <c r="EO40" s="541"/>
      <c r="EP40" s="541"/>
      <c r="EQ40" s="541"/>
      <c r="ER40" s="541"/>
      <c r="ES40" s="544"/>
      <c r="EW40" s="538"/>
      <c r="EX40" s="541"/>
      <c r="EY40" s="541"/>
      <c r="EZ40" s="541"/>
      <c r="FA40" s="538"/>
      <c r="FB40" s="541"/>
      <c r="FC40" s="541"/>
      <c r="FD40" s="541"/>
      <c r="FE40" s="538"/>
      <c r="FF40" s="541"/>
      <c r="FG40" s="541"/>
      <c r="FH40" s="541"/>
      <c r="FI40" s="538"/>
      <c r="FJ40" s="541"/>
      <c r="FK40" s="541"/>
      <c r="FL40" s="541"/>
      <c r="FM40" s="538"/>
      <c r="FN40" s="541"/>
      <c r="FO40" s="541"/>
      <c r="FP40" s="541"/>
      <c r="FQ40" s="538"/>
      <c r="FR40" s="541"/>
      <c r="FS40" s="541"/>
      <c r="FT40" s="544"/>
      <c r="FU40" s="538"/>
      <c r="FV40" s="541"/>
      <c r="FW40" s="541"/>
      <c r="FX40" s="544"/>
      <c r="FY40" s="538"/>
      <c r="FZ40" s="541"/>
      <c r="GA40" s="541"/>
      <c r="GB40" s="544"/>
      <c r="GC40" s="538"/>
      <c r="GD40" s="541"/>
      <c r="GE40" s="541"/>
      <c r="GF40" s="544"/>
      <c r="GG40" s="538"/>
      <c r="GH40" s="541"/>
      <c r="GI40" s="541"/>
      <c r="GJ40" s="544"/>
      <c r="GK40" s="538"/>
      <c r="GL40" s="541"/>
      <c r="GM40" s="541"/>
      <c r="GN40" s="544"/>
      <c r="GO40" s="538"/>
      <c r="GP40" s="541"/>
      <c r="GQ40" s="541"/>
      <c r="GR40" s="544"/>
      <c r="GS40" s="538"/>
      <c r="GT40" s="541"/>
      <c r="GU40" s="541"/>
      <c r="GV40" s="544"/>
      <c r="GW40" s="538"/>
      <c r="GX40" s="541"/>
      <c r="GY40" s="541"/>
      <c r="GZ40" s="544"/>
      <c r="HA40" s="538"/>
      <c r="HB40" s="541"/>
      <c r="HC40" s="541"/>
      <c r="HD40" s="544"/>
      <c r="HE40" s="538"/>
      <c r="HF40" s="541"/>
      <c r="HG40" s="541"/>
      <c r="HH40" s="544"/>
      <c r="HI40" s="538"/>
      <c r="HJ40" s="541"/>
      <c r="HK40" s="541"/>
      <c r="HL40" s="544"/>
      <c r="HM40" s="538"/>
      <c r="HN40" s="541"/>
      <c r="HO40" s="541"/>
      <c r="HP40" s="544"/>
      <c r="HQ40" s="538"/>
      <c r="HR40" s="541"/>
      <c r="HS40" s="541"/>
      <c r="HT40" s="544"/>
      <c r="HU40" s="538"/>
      <c r="HV40" s="541"/>
      <c r="HW40" s="541"/>
      <c r="HX40" s="544"/>
      <c r="HY40" s="538"/>
      <c r="HZ40" s="541"/>
      <c r="IA40" s="541"/>
      <c r="IB40" s="544"/>
      <c r="IC40" s="538"/>
      <c r="ID40" s="541"/>
      <c r="IE40" s="541"/>
      <c r="IF40" s="544"/>
      <c r="IG40" s="538"/>
      <c r="IH40" s="541"/>
      <c r="II40" s="541"/>
      <c r="IJ40" s="544"/>
      <c r="IK40" s="538"/>
      <c r="IL40" s="541"/>
      <c r="IM40" s="541"/>
      <c r="IN40" s="544"/>
      <c r="IO40" s="538"/>
      <c r="IP40" s="541"/>
      <c r="IQ40" s="541"/>
      <c r="IR40" s="544"/>
      <c r="IS40" s="465"/>
      <c r="IT40" s="465"/>
      <c r="IU40" s="465"/>
      <c r="IV40" s="465"/>
      <c r="IW40" s="538"/>
      <c r="IX40" s="541"/>
      <c r="IY40" s="541"/>
      <c r="IZ40" s="541"/>
      <c r="JA40" s="544"/>
      <c r="JB40" s="465"/>
      <c r="JC40" s="465"/>
      <c r="JD40" s="465"/>
      <c r="JE40" s="465"/>
      <c r="JF40" s="465"/>
      <c r="JG40" s="538"/>
      <c r="JH40" s="541"/>
      <c r="JI40" s="541"/>
      <c r="JJ40" s="544"/>
      <c r="JK40" s="538"/>
      <c r="JL40" s="541"/>
      <c r="JM40" s="541"/>
      <c r="JN40" s="544"/>
      <c r="JO40" s="538"/>
      <c r="JP40" s="541"/>
      <c r="JQ40" s="541"/>
      <c r="JR40" s="541"/>
      <c r="JS40" s="544"/>
      <c r="JT40" s="538"/>
      <c r="JU40" s="541"/>
      <c r="JV40" s="541"/>
      <c r="JW40" s="541"/>
      <c r="JX40" s="541"/>
      <c r="JY40" s="541"/>
      <c r="JZ40" s="547"/>
      <c r="KC40" s="769"/>
      <c r="KD40" s="769"/>
    </row>
    <row r="41" spans="1:292" ht="21.95" customHeight="1" x14ac:dyDescent="0.2">
      <c r="A41" s="615">
        <v>7</v>
      </c>
      <c r="B41" s="665" t="s">
        <v>102</v>
      </c>
      <c r="C41" s="58" t="s">
        <v>64</v>
      </c>
      <c r="D41" s="2">
        <f>SUM(K41:N41)</f>
        <v>20</v>
      </c>
      <c r="E41" s="563" t="s">
        <v>222</v>
      </c>
      <c r="F41" s="581"/>
      <c r="G41" s="584">
        <v>28</v>
      </c>
      <c r="H41" s="583" t="s">
        <v>66</v>
      </c>
      <c r="I41" s="9"/>
      <c r="J41" s="47"/>
      <c r="K41" s="245">
        <v>20</v>
      </c>
      <c r="L41" s="246"/>
      <c r="M41" s="246"/>
      <c r="N41" s="247"/>
      <c r="O41" s="93">
        <f>J42/18*K41</f>
        <v>1637.7777777777778</v>
      </c>
      <c r="P41" s="93">
        <f>J42/18*L41</f>
        <v>0</v>
      </c>
      <c r="Q41" s="93">
        <f>J42/18*M41</f>
        <v>0</v>
      </c>
      <c r="R41" s="150">
        <f>J42/18*N41</f>
        <v>0</v>
      </c>
      <c r="S41" s="151">
        <v>0.15</v>
      </c>
      <c r="T41" s="94"/>
      <c r="U41" s="76"/>
      <c r="V41" s="146">
        <v>0.2</v>
      </c>
      <c r="W41" s="142"/>
      <c r="X41" s="138"/>
      <c r="Y41" s="94"/>
      <c r="Z41" s="94"/>
      <c r="AA41" s="94"/>
      <c r="AB41" s="94"/>
      <c r="AC41" s="94"/>
      <c r="AD41" s="94"/>
      <c r="AE41" s="94"/>
      <c r="AF41" s="94"/>
      <c r="AG41" s="76"/>
      <c r="AH41" s="84"/>
      <c r="AI41" s="90">
        <v>0.1</v>
      </c>
      <c r="AJ41" s="90">
        <f>IF(G41&gt;19,30%,IF(G41&gt;9,20%,IF(G41&gt;2,10%,0)))</f>
        <v>0.3</v>
      </c>
      <c r="AK41" s="76"/>
      <c r="AL41" s="536">
        <f>IF(I43=8,SUM(K41:M44),0)</f>
        <v>0</v>
      </c>
      <c r="AM41" s="539">
        <f>IF(AL41&gt;0,SUM(O41:Q44),0)</f>
        <v>0</v>
      </c>
      <c r="AN41" s="539">
        <f>AM41*AJ41</f>
        <v>0</v>
      </c>
      <c r="AO41" s="539">
        <f>AM41*AI41</f>
        <v>0</v>
      </c>
      <c r="AP41" s="539">
        <f>IF(AM41&gt;0,SUM(S45:U45),0)</f>
        <v>0</v>
      </c>
      <c r="AQ41" s="539">
        <f>IF(AM41&gt;0,V45+W45,0)</f>
        <v>0</v>
      </c>
      <c r="AR41" s="542">
        <f>IF(AM41&gt;0,SUM(X45:AG45),0)</f>
        <v>0</v>
      </c>
      <c r="AS41" s="536"/>
      <c r="AT41" s="539">
        <f>IF(AS41&gt;0,SUM(V41:X44),0)</f>
        <v>0</v>
      </c>
      <c r="AU41" s="539">
        <f>IF(AT41&gt;0,AQ42,0)</f>
        <v>0</v>
      </c>
      <c r="AV41" s="539">
        <f>IF(AT41&gt;0,AP42,0)</f>
        <v>0</v>
      </c>
      <c r="AW41" s="539">
        <f>IF(AT41&gt;0,SUM(Z45:AB45),0)</f>
        <v>0</v>
      </c>
      <c r="AX41" s="539">
        <f>IF(AT41&gt;0,AC45+AD45,0)</f>
        <v>0</v>
      </c>
      <c r="AY41" s="542">
        <f>IF(AT41&gt;0,SUM(AE45:AN45),0)</f>
        <v>0</v>
      </c>
      <c r="AZ41" s="536">
        <f>IF(I42=9,SUM(K41:M44),0)</f>
        <v>21</v>
      </c>
      <c r="BA41" s="539">
        <f>IF(I42=9,SUM(O41:Q44),0)</f>
        <v>1719.6666666666667</v>
      </c>
      <c r="BB41" s="539">
        <f>BA41*AJ41</f>
        <v>515.9</v>
      </c>
      <c r="BC41" s="539">
        <f>BA41*AI41</f>
        <v>171.9666666666667</v>
      </c>
      <c r="BD41" s="539">
        <f>IF(BA41&gt;0,SUM(S45:U45),0)</f>
        <v>110.55</v>
      </c>
      <c r="BE41" s="539">
        <f>IF(BA41&gt;0,V45+W45,0)</f>
        <v>147.4</v>
      </c>
      <c r="BF41" s="542"/>
      <c r="BG41" s="464"/>
      <c r="BH41" s="464"/>
      <c r="BI41" s="464"/>
      <c r="BJ41" s="464"/>
      <c r="BK41" s="464"/>
      <c r="BL41" s="464"/>
      <c r="BM41" s="464"/>
      <c r="BN41" s="536"/>
      <c r="BO41" s="539">
        <f>IF(BN41&gt;0,SUM(AJ41:AL44),0)</f>
        <v>0</v>
      </c>
      <c r="BP41" s="539">
        <f>BO41*AJ41</f>
        <v>0</v>
      </c>
      <c r="BQ41" s="539">
        <f>BO41*AI41</f>
        <v>0</v>
      </c>
      <c r="BR41" s="539">
        <f>IF(BO41&gt;0,SUM(AN45:AP45),0)</f>
        <v>0</v>
      </c>
      <c r="BS41" s="539">
        <f>IF(BO41&gt;0,AQ45+AR45,0)</f>
        <v>0</v>
      </c>
      <c r="BT41" s="542">
        <f>IF(BO41&gt;0,SUM(AS45:BB45),0)</f>
        <v>0</v>
      </c>
      <c r="BU41" s="554">
        <f>IF(I43=10,SUM(K41:M44),0)</f>
        <v>0</v>
      </c>
      <c r="BV41" s="539">
        <f>IF(I43=10,SUM(O41:Q44),0)</f>
        <v>0</v>
      </c>
      <c r="BW41" s="539">
        <f>BV41*AJ41</f>
        <v>0</v>
      </c>
      <c r="BX41" s="539">
        <f>BV41*AI41</f>
        <v>0</v>
      </c>
      <c r="BY41" s="539">
        <f>IF(BV41&gt;0,SUM(S45:U45),0)</f>
        <v>0</v>
      </c>
      <c r="BZ41" s="539">
        <f>IF(BV41&gt;0,V45+W45,0)</f>
        <v>0</v>
      </c>
      <c r="CA41" s="545">
        <f>IF(BV41&gt;0,SUM(X45:AG45),0)</f>
        <v>0</v>
      </c>
      <c r="CB41" s="536"/>
      <c r="CC41" s="539">
        <f>IF(CB41&gt;0,SUM(O41:Q44),0)</f>
        <v>0</v>
      </c>
      <c r="CD41" s="539">
        <f>IF(CC41&gt;0,AJ45,0)</f>
        <v>0</v>
      </c>
      <c r="CE41" s="539">
        <f>IF(CC41&gt;0,AI45,0)</f>
        <v>0</v>
      </c>
      <c r="CF41" s="539">
        <f>IF(CC41&gt;0,SUM(S45:U45),0)</f>
        <v>0</v>
      </c>
      <c r="CG41" s="539">
        <f>IF(CC41&gt;0,V45+W45,0)</f>
        <v>0</v>
      </c>
      <c r="CH41" s="542">
        <f>IF(CC41&gt;0,SUM(X45:AG45),0)</f>
        <v>0</v>
      </c>
      <c r="CI41" s="536">
        <f>IF(I43=11,SUM(K41:M41),0)</f>
        <v>0</v>
      </c>
      <c r="CJ41" s="539">
        <f>IF(I43=11,SUM(O41:Q41),0)</f>
        <v>0</v>
      </c>
      <c r="CK41" s="539">
        <f>CJ41*AJ41</f>
        <v>0</v>
      </c>
      <c r="CL41" s="539">
        <f>CJ41*AI41</f>
        <v>0</v>
      </c>
      <c r="CM41" s="539">
        <f>IF(CJ41&gt;0,SUM(S45:U45),0)</f>
        <v>0</v>
      </c>
      <c r="CN41" s="539">
        <f>IF(CJ41&gt;0,V45+W45,0)</f>
        <v>0</v>
      </c>
      <c r="CO41" s="542">
        <f>IF(CJ41&gt;0,SUM(X45:AG45),0)</f>
        <v>0</v>
      </c>
      <c r="CP41" s="536">
        <v>0</v>
      </c>
      <c r="CQ41" s="539">
        <f>IF(CP41&gt;0,SUM(O42:Q44),0)</f>
        <v>0</v>
      </c>
      <c r="CR41" s="539">
        <f>CQ41*AJ41</f>
        <v>0</v>
      </c>
      <c r="CS41" s="539">
        <f>CQ41*AI41</f>
        <v>0</v>
      </c>
      <c r="CT41" s="539">
        <f>T44</f>
        <v>0</v>
      </c>
      <c r="CU41" s="539"/>
      <c r="CV41" s="542">
        <f>IF(CQ41&gt;0,SUM(X45:AG45),0)</f>
        <v>0</v>
      </c>
      <c r="CW41" s="536"/>
      <c r="CX41" s="539">
        <f>IF(CW41&gt;0,SUM(H41:J46),0)</f>
        <v>0</v>
      </c>
      <c r="CY41" s="539">
        <f>IF(CX41&gt;0,AJ42,0)</f>
        <v>0</v>
      </c>
      <c r="CZ41" s="539">
        <f>IF(CX41&gt;0,AI42,0)</f>
        <v>0</v>
      </c>
      <c r="DA41" s="539">
        <f>IF(CX41&gt;0,SUM(S47:U47),0)</f>
        <v>0</v>
      </c>
      <c r="DB41" s="539">
        <f>IF(CX41&gt;0,V47+W47,0)</f>
        <v>0</v>
      </c>
      <c r="DC41" s="542">
        <f>IF(CX41&gt;0,SUM(X47:AG47),0)</f>
        <v>0</v>
      </c>
      <c r="DD41" s="536">
        <f>IF(AND(H42="старший вчитель",I43=12),SUM(K41:M44),0)</f>
        <v>0</v>
      </c>
      <c r="DE41" s="539">
        <f>IF(DD41&gt;0,SUM(O41:Q44),0)</f>
        <v>0</v>
      </c>
      <c r="DF41" s="539">
        <f>IF(DE41&gt;0,DE41*AJ41,0)</f>
        <v>0</v>
      </c>
      <c r="DG41" s="539">
        <f>IF(DE41&gt;0,DE41*AI41,0)</f>
        <v>0</v>
      </c>
      <c r="DH41" s="539">
        <f>IF(DE41&gt;0,SUM(S45:U45),0)</f>
        <v>0</v>
      </c>
      <c r="DI41" s="539">
        <f>IF(DE41&gt;0,V45+W45,0)</f>
        <v>0</v>
      </c>
      <c r="DJ41" s="542">
        <f>IF(DE41&gt;0,SUM(X45:AG45),0)</f>
        <v>0</v>
      </c>
      <c r="DK41" s="536">
        <f>IF(AND(H42="вчитель методист",I43=12),SUM(K41:M44),0)</f>
        <v>0</v>
      </c>
      <c r="DL41" s="539">
        <f>IF(DK41&gt;0,SUM(O41:Q44),0)</f>
        <v>0</v>
      </c>
      <c r="DM41" s="539">
        <f>IF(DL41&gt;0,AJ45,0)</f>
        <v>0</v>
      </c>
      <c r="DN41" s="539">
        <f>IF(DL41&gt;0,AI45,0)</f>
        <v>0</v>
      </c>
      <c r="DO41" s="539">
        <f>IF(DL41&gt;0,SUM(S45:U45),0)</f>
        <v>0</v>
      </c>
      <c r="DP41" s="539">
        <f>IF(DL41&gt;0,V45+W45,0)</f>
        <v>0</v>
      </c>
      <c r="DQ41" s="542">
        <f>IF(DL41&gt;0,SUM(X45:AG45),0)</f>
        <v>0</v>
      </c>
      <c r="DR41" s="536"/>
      <c r="DS41" s="539">
        <f>IF(DR41&gt;0,SUM(O41:Q44),0)</f>
        <v>0</v>
      </c>
      <c r="DT41" s="539">
        <f>IF(DS41&gt;0,AJ45,0)</f>
        <v>0</v>
      </c>
      <c r="DU41" s="539">
        <f>IF(DS41&gt;0,AI45,0)</f>
        <v>0</v>
      </c>
      <c r="DV41" s="539">
        <f>IF(DS41&gt;0,SUM(S45:U45),0)</f>
        <v>0</v>
      </c>
      <c r="DW41" s="539">
        <f>IF(DS41&gt;0,V45+W45,0)</f>
        <v>0</v>
      </c>
      <c r="DX41" s="542">
        <f>IF(DS41&gt;0,SUM(X45:AG45),0)</f>
        <v>0</v>
      </c>
      <c r="DY41" s="536"/>
      <c r="DZ41" s="539">
        <f>IF(DY41&gt;0,SUM(O44:Q44),0)</f>
        <v>0</v>
      </c>
      <c r="EA41" s="539">
        <f>DZ41*AJ41</f>
        <v>0</v>
      </c>
      <c r="EB41" s="539">
        <f>DZ41*AI41</f>
        <v>0</v>
      </c>
      <c r="EC41" s="539"/>
      <c r="ED41" s="539"/>
      <c r="EE41" s="542">
        <f>IF(DZ41&gt;0,SUM(X45:AG45),0)</f>
        <v>0</v>
      </c>
      <c r="EF41" s="536">
        <f>IF(AJ42="старший вчитель",SUM(AM41:AO44),0)</f>
        <v>0</v>
      </c>
      <c r="EG41" s="539">
        <f>IF(EF41&gt;0,SUM(O41:Q44),0)</f>
        <v>0</v>
      </c>
      <c r="EH41" s="539">
        <f>IF(EG41&gt;0,AJ45,0)</f>
        <v>0</v>
      </c>
      <c r="EI41" s="539">
        <f>IF(EG41&gt;0,AI45,0)</f>
        <v>0</v>
      </c>
      <c r="EJ41" s="539">
        <f>IF(EG41&gt;0,SUM(S45:U45),0)</f>
        <v>0</v>
      </c>
      <c r="EK41" s="539">
        <f>IF(EG41&gt;0,V45+W45,0)</f>
        <v>0</v>
      </c>
      <c r="EL41" s="542">
        <f>IF(EG41&gt;0,SUM(X45:AG45),0)</f>
        <v>0</v>
      </c>
      <c r="EM41" s="536">
        <f>IF(AQ42="старший вчитель",SUM(AT41:AV44),0)</f>
        <v>0</v>
      </c>
      <c r="EN41" s="539">
        <f>IF(EM41&gt;0,SUM(V41:X44),0)</f>
        <v>0</v>
      </c>
      <c r="EO41" s="539">
        <f>IF(EN41&gt;0,AQ45,0)</f>
        <v>0</v>
      </c>
      <c r="EP41" s="539">
        <f>IF(EN41&gt;0,AP45,0)</f>
        <v>0</v>
      </c>
      <c r="EQ41" s="539">
        <f>IF(EN41&gt;0,SUM(Z45:AB45),0)</f>
        <v>0</v>
      </c>
      <c r="ER41" s="539">
        <f>IF(EN41&gt;0,AC45+AD45,0)</f>
        <v>0</v>
      </c>
      <c r="ES41" s="542">
        <f>IF(EN41&gt;0,SUM(AE45:AN45),0)</f>
        <v>0</v>
      </c>
      <c r="EW41" s="536">
        <f>IF(AF42="старший вчитель",SUM(AI41:AK44),0)</f>
        <v>0</v>
      </c>
      <c r="EX41" s="539"/>
      <c r="EY41" s="539">
        <f>EX41*V41</f>
        <v>0</v>
      </c>
      <c r="EZ41" s="539">
        <f>EX41*U41</f>
        <v>0</v>
      </c>
      <c r="FA41" s="536">
        <f>IF(AM42="старший вчитель",SUM(AP41:AR44),0)</f>
        <v>0</v>
      </c>
      <c r="FB41" s="539"/>
      <c r="FC41" s="539">
        <f>FB41*AC41</f>
        <v>0</v>
      </c>
      <c r="FD41" s="539">
        <f>FB41*AB41</f>
        <v>0</v>
      </c>
      <c r="FE41" s="536">
        <f>IF(AP42="старший вчитель",SUM(AS41:AU44),0)</f>
        <v>0</v>
      </c>
      <c r="FF41" s="539"/>
      <c r="FG41" s="539">
        <f>FF41*AF41</f>
        <v>0</v>
      </c>
      <c r="FH41" s="539">
        <f>FF41*AE41</f>
        <v>0</v>
      </c>
      <c r="FI41" s="536">
        <f>IF(AT42="старший вчитель",SUM(AW41:AY44),0)</f>
        <v>0</v>
      </c>
      <c r="FJ41" s="539"/>
      <c r="FK41" s="539">
        <f>FJ41*AJ41</f>
        <v>0</v>
      </c>
      <c r="FL41" s="539">
        <f>FJ41*AI41</f>
        <v>0</v>
      </c>
      <c r="FM41" s="536"/>
      <c r="FN41" s="539">
        <f>IF(FM41&gt;0,SUM(AH41),0)</f>
        <v>0</v>
      </c>
      <c r="FO41" s="539">
        <f>FN41*AJ41</f>
        <v>0</v>
      </c>
      <c r="FP41" s="539">
        <f>FN41*AI41</f>
        <v>0</v>
      </c>
      <c r="FQ41" s="536"/>
      <c r="FR41" s="539">
        <f>IF(FQ41&gt;0,SUM(AO41),0)</f>
        <v>0</v>
      </c>
      <c r="FS41" s="539">
        <f>FR41*AQ41</f>
        <v>0</v>
      </c>
      <c r="FT41" s="542">
        <f>FR41*AP41</f>
        <v>0</v>
      </c>
      <c r="FU41" s="536"/>
      <c r="FV41" s="539">
        <f>IF(FU41&gt;0,SUM(AD41),0)</f>
        <v>0</v>
      </c>
      <c r="FW41" s="539">
        <f>FV41*AF41</f>
        <v>0</v>
      </c>
      <c r="FX41" s="542">
        <f>FV41*AE41</f>
        <v>0</v>
      </c>
      <c r="FY41" s="536"/>
      <c r="FZ41" s="539">
        <f>IF(FY41&gt;0,SUM(AH41),0)</f>
        <v>0</v>
      </c>
      <c r="GA41" s="539">
        <f>FZ41*AJ41</f>
        <v>0</v>
      </c>
      <c r="GB41" s="542">
        <f>FZ41*AI41</f>
        <v>0</v>
      </c>
      <c r="GC41" s="536"/>
      <c r="GD41" s="539">
        <f>IF(GC41&gt;0,SUM(AL41),0)</f>
        <v>0</v>
      </c>
      <c r="GE41" s="539">
        <f>GD41*AN41</f>
        <v>0</v>
      </c>
      <c r="GF41" s="542">
        <f>GD41*AM41</f>
        <v>0</v>
      </c>
      <c r="GG41" s="536"/>
      <c r="GH41" s="539">
        <f>IF(GG41&gt;0,SUM(AP41),0)</f>
        <v>0</v>
      </c>
      <c r="GI41" s="539">
        <f>GH41*AR41</f>
        <v>0</v>
      </c>
      <c r="GJ41" s="542">
        <f>GH41*AQ41</f>
        <v>0</v>
      </c>
      <c r="GK41" s="536"/>
      <c r="GL41" s="539">
        <f>IF(GK41&gt;0,SUM(AD41),0)</f>
        <v>0</v>
      </c>
      <c r="GM41" s="539">
        <f>GL41*AF41</f>
        <v>0</v>
      </c>
      <c r="GN41" s="542">
        <f>GL41*AE41</f>
        <v>0</v>
      </c>
      <c r="GO41" s="536"/>
      <c r="GP41" s="539">
        <f>IF(GO41&gt;0,SUM(AH41),0)</f>
        <v>0</v>
      </c>
      <c r="GQ41" s="539">
        <f>GP41*AJ41</f>
        <v>0</v>
      </c>
      <c r="GR41" s="542">
        <f>GP41*AI41</f>
        <v>0</v>
      </c>
      <c r="GS41" s="536"/>
      <c r="GT41" s="539">
        <f>IF(GS41&gt;0,SUM(AL41),0)</f>
        <v>0</v>
      </c>
      <c r="GU41" s="539">
        <f>GT41*AN41</f>
        <v>0</v>
      </c>
      <c r="GV41" s="542">
        <f>GT41*AM41</f>
        <v>0</v>
      </c>
      <c r="GW41" s="536"/>
      <c r="GX41" s="539">
        <f>IF(GW41&gt;0,SUM(AP41),0)</f>
        <v>0</v>
      </c>
      <c r="GY41" s="539">
        <f>GX41*AR41</f>
        <v>0</v>
      </c>
      <c r="GZ41" s="542">
        <f>GX41*AQ41</f>
        <v>0</v>
      </c>
      <c r="HA41" s="536"/>
      <c r="HB41" s="539">
        <f>IF(HA41&gt;0,SUM(Z41),0)</f>
        <v>0</v>
      </c>
      <c r="HC41" s="539">
        <f>HB41*AB41</f>
        <v>0</v>
      </c>
      <c r="HD41" s="542">
        <f>HB41*AA41</f>
        <v>0</v>
      </c>
      <c r="HE41" s="536"/>
      <c r="HF41" s="539">
        <f>IF(HE41&gt;0,SUM(AD41),0)</f>
        <v>0</v>
      </c>
      <c r="HG41" s="539">
        <f>HF41*AF41</f>
        <v>0</v>
      </c>
      <c r="HH41" s="542">
        <f>HF41*AE41</f>
        <v>0</v>
      </c>
      <c r="HI41" s="536"/>
      <c r="HJ41" s="539">
        <f>IF(HI41&gt;0,SUM(AH41),0)</f>
        <v>0</v>
      </c>
      <c r="HK41" s="539">
        <f>HJ41*AJ41</f>
        <v>0</v>
      </c>
      <c r="HL41" s="542">
        <f>HJ41*AI41</f>
        <v>0</v>
      </c>
      <c r="HM41" s="536"/>
      <c r="HN41" s="539">
        <f>IF(HM41&gt;0,SUM(AL41),0)</f>
        <v>0</v>
      </c>
      <c r="HO41" s="539">
        <f>HN41*AN41</f>
        <v>0</v>
      </c>
      <c r="HP41" s="542">
        <f>HN41*AM41</f>
        <v>0</v>
      </c>
      <c r="HQ41" s="536"/>
      <c r="HR41" s="539">
        <f>IF(HQ41&gt;0,SUM(AD41),0)</f>
        <v>0</v>
      </c>
      <c r="HS41" s="539">
        <f>HR41*AF41</f>
        <v>0</v>
      </c>
      <c r="HT41" s="542">
        <f>HR41*AE41</f>
        <v>0</v>
      </c>
      <c r="HU41" s="536"/>
      <c r="HV41" s="539">
        <f>IF(HU41&gt;0,SUM(AH41),0)</f>
        <v>0</v>
      </c>
      <c r="HW41" s="539">
        <f>HV41*AJ41</f>
        <v>0</v>
      </c>
      <c r="HX41" s="542">
        <f>HV41*AI41</f>
        <v>0</v>
      </c>
      <c r="HY41" s="536"/>
      <c r="HZ41" s="539">
        <f>IF(HY41&gt;0,SUM(AH41),0)</f>
        <v>0</v>
      </c>
      <c r="IA41" s="539">
        <f>HZ41*AJ41</f>
        <v>0</v>
      </c>
      <c r="IB41" s="542">
        <f>HZ41*AI41</f>
        <v>0</v>
      </c>
      <c r="IC41" s="536"/>
      <c r="ID41" s="539">
        <f>IF(IC41&gt;0,SUM(AL41),0)</f>
        <v>0</v>
      </c>
      <c r="IE41" s="539">
        <f>ID41*AN41</f>
        <v>0</v>
      </c>
      <c r="IF41" s="542">
        <f>ID41*AM41</f>
        <v>0</v>
      </c>
      <c r="IG41" s="536"/>
      <c r="IH41" s="539">
        <f>IF(IG41&gt;0,SUM(AP41),0)</f>
        <v>0</v>
      </c>
      <c r="II41" s="539">
        <f>IH41*AR41</f>
        <v>0</v>
      </c>
      <c r="IJ41" s="542">
        <f>IH41*AQ41</f>
        <v>0</v>
      </c>
      <c r="IK41" s="536"/>
      <c r="IL41" s="539">
        <f>IF(IK41&gt;0,SUM(AD41),0)</f>
        <v>0</v>
      </c>
      <c r="IM41" s="539">
        <f>IL41*AF41</f>
        <v>0</v>
      </c>
      <c r="IN41" s="542"/>
      <c r="IO41" s="536"/>
      <c r="IP41" s="539">
        <f>IF(IO41&gt;0,SUM(AH41),0)</f>
        <v>0</v>
      </c>
      <c r="IQ41" s="539">
        <f>IP41*AJ41</f>
        <v>0</v>
      </c>
      <c r="IR41" s="542"/>
      <c r="IS41" s="464"/>
      <c r="IT41" s="464"/>
      <c r="IU41" s="464"/>
      <c r="IV41" s="464"/>
      <c r="IW41" s="536"/>
      <c r="IX41" s="539">
        <f>IF(IW41&gt;0,SUM(AH41),0)</f>
        <v>0</v>
      </c>
      <c r="IY41" s="539">
        <f>IX41*AJ41</f>
        <v>0</v>
      </c>
      <c r="IZ41" s="539">
        <f>IX41*AI41</f>
        <v>0</v>
      </c>
      <c r="JA41" s="542">
        <f>AC45</f>
        <v>0</v>
      </c>
      <c r="JB41" s="464"/>
      <c r="JC41" s="464"/>
      <c r="JD41" s="464"/>
      <c r="JE41" s="464"/>
      <c r="JF41" s="464"/>
      <c r="JG41" s="536"/>
      <c r="JH41" s="539">
        <f>IF(JG41&gt;0,SUM(AQ41),0)</f>
        <v>0</v>
      </c>
      <c r="JI41" s="539">
        <f>JH41*AS41</f>
        <v>0</v>
      </c>
      <c r="JJ41" s="542"/>
      <c r="JK41" s="536"/>
      <c r="JL41" s="539">
        <f>IF(JK41&gt;0,SUM(AU41),0)</f>
        <v>0</v>
      </c>
      <c r="JM41" s="539">
        <f>JL41*AW41</f>
        <v>0</v>
      </c>
      <c r="JN41" s="542"/>
      <c r="JO41" s="536"/>
      <c r="JP41" s="539">
        <f>IF(JO41&gt;0,SUM(AM41),0)</f>
        <v>0</v>
      </c>
      <c r="JQ41" s="539">
        <f>JP41*AO41</f>
        <v>0</v>
      </c>
      <c r="JR41" s="539">
        <f>JP41*AN41</f>
        <v>0</v>
      </c>
      <c r="JS41" s="542">
        <f>AH45</f>
        <v>0</v>
      </c>
      <c r="JT41" s="536">
        <f>IF(CT42="старший вчитель",SUM(CW41:CY44),0)</f>
        <v>0</v>
      </c>
      <c r="JU41" s="539">
        <f>IF(JT41&gt;0,SUM(BY41:CA44),0)</f>
        <v>0</v>
      </c>
      <c r="JV41" s="539">
        <f>IF(JU41&gt;0,CT45,0)</f>
        <v>0</v>
      </c>
      <c r="JW41" s="539">
        <f>IF(JU41&gt;0,CS45,0)</f>
        <v>0</v>
      </c>
      <c r="JX41" s="539">
        <f>IF(JU41&gt;0,SUM(CC45:CE45),0)</f>
        <v>0</v>
      </c>
      <c r="JY41" s="539">
        <f>IF(JU41&gt;0,CF45+CG45,0)</f>
        <v>0</v>
      </c>
      <c r="JZ41" s="545">
        <f>IF(JU41&gt;0,SUM(CH45:CQ45),0)</f>
        <v>0</v>
      </c>
      <c r="KC41" s="769">
        <f>IZ41+IR41+IN41+HX41+HP41+HL41+GR41+GB41+FT41+FP41+FL41+FD41+EZ41+EP41+EI41+EB41+DU41+DN41+DG41+CZ41+CS41+CL41+CE41+BX41+BQ41+BC41+AV41+AO41</f>
        <v>171.9666666666667</v>
      </c>
      <c r="KD41" s="769">
        <f>IY41+IQ41+IM41+HW41+HO41+HK41+GQ41+GA41+FS41+FO41+FK41+FC41+EY41+EO41+EH41+EA41+DT41+DM41+DF41+CY41+CR41+CK41+CD41+BW41+BP41+BB41+AU41+AN41</f>
        <v>515.9</v>
      </c>
    </row>
    <row r="42" spans="1:292" ht="21.95" customHeight="1" x14ac:dyDescent="0.2">
      <c r="A42" s="616"/>
      <c r="B42" s="653"/>
      <c r="C42" s="123">
        <v>2</v>
      </c>
      <c r="D42" s="2">
        <f>SUM(K42:N42)</f>
        <v>0</v>
      </c>
      <c r="E42" s="564"/>
      <c r="F42" s="581"/>
      <c r="G42" s="584"/>
      <c r="H42" s="584"/>
      <c r="I42" s="61">
        <f>IF(H41="вища",12,IF(H41="І кат.",11,IF(H41="ІІ кат.",10,IF(H41="спец.",9))))</f>
        <v>9</v>
      </c>
      <c r="J42" s="65">
        <f>IF(I42=12,'тарифна сітка'!$C$15,IF(I42=11,'тарифна сітка'!$C$14,IF(I42=10,'тарифна сітка'!$C$13,IF(I42=9,'тарифна сітка'!$C$12,IF(I42=8,'тарифна сітка'!$C$11)))))</f>
        <v>1474</v>
      </c>
      <c r="K42" s="248"/>
      <c r="L42" s="249"/>
      <c r="M42" s="249"/>
      <c r="N42" s="250"/>
      <c r="O42" s="42">
        <f>J42/18*K42</f>
        <v>0</v>
      </c>
      <c r="P42" s="42">
        <f>J42/18*L42</f>
        <v>0</v>
      </c>
      <c r="Q42" s="42">
        <f>J42/18*M42</f>
        <v>0</v>
      </c>
      <c r="R42" s="101">
        <f>J42/18*N42</f>
        <v>0</v>
      </c>
      <c r="S42" s="127">
        <v>0.5</v>
      </c>
      <c r="T42" s="57"/>
      <c r="U42" s="128"/>
      <c r="V42" s="147">
        <v>0.5</v>
      </c>
      <c r="W42" s="128"/>
      <c r="X42" s="11"/>
      <c r="Y42" s="7"/>
      <c r="Z42" s="7"/>
      <c r="AA42" s="7"/>
      <c r="AB42" s="7"/>
      <c r="AC42" s="7"/>
      <c r="AD42" s="7"/>
      <c r="AE42" s="7"/>
      <c r="AF42" s="7"/>
      <c r="AG42" s="12"/>
      <c r="AH42" s="32"/>
      <c r="AI42" s="43">
        <f>SUM(O41:R44,AH41:AH44)*AI41</f>
        <v>171.9666666666667</v>
      </c>
      <c r="AJ42" s="43">
        <f>SUM(O41:R44,AH41:AH44)*AJ41</f>
        <v>515.9</v>
      </c>
      <c r="AK42" s="45">
        <f>SUM(O41:R44,S43:AG43,AH41:AH44,AI42:AJ42)</f>
        <v>2665.4833333333336</v>
      </c>
      <c r="AL42" s="537"/>
      <c r="AM42" s="540"/>
      <c r="AN42" s="540"/>
      <c r="AO42" s="540"/>
      <c r="AP42" s="540"/>
      <c r="AQ42" s="540"/>
      <c r="AR42" s="543"/>
      <c r="AS42" s="537"/>
      <c r="AT42" s="540"/>
      <c r="AU42" s="540"/>
      <c r="AV42" s="540"/>
      <c r="AW42" s="540"/>
      <c r="AX42" s="540"/>
      <c r="AY42" s="543"/>
      <c r="AZ42" s="537"/>
      <c r="BA42" s="540"/>
      <c r="BB42" s="540"/>
      <c r="BC42" s="540"/>
      <c r="BD42" s="540"/>
      <c r="BE42" s="540"/>
      <c r="BF42" s="543"/>
      <c r="BG42" s="518"/>
      <c r="BH42" s="518"/>
      <c r="BI42" s="518"/>
      <c r="BJ42" s="518"/>
      <c r="BK42" s="518"/>
      <c r="BL42" s="518"/>
      <c r="BM42" s="518"/>
      <c r="BN42" s="537"/>
      <c r="BO42" s="540"/>
      <c r="BP42" s="540"/>
      <c r="BQ42" s="540"/>
      <c r="BR42" s="540"/>
      <c r="BS42" s="540"/>
      <c r="BT42" s="543"/>
      <c r="BU42" s="555"/>
      <c r="BV42" s="540"/>
      <c r="BW42" s="540"/>
      <c r="BX42" s="540"/>
      <c r="BY42" s="540"/>
      <c r="BZ42" s="540"/>
      <c r="CA42" s="546"/>
      <c r="CB42" s="537"/>
      <c r="CC42" s="540"/>
      <c r="CD42" s="540"/>
      <c r="CE42" s="540"/>
      <c r="CF42" s="540"/>
      <c r="CG42" s="540"/>
      <c r="CH42" s="543"/>
      <c r="CI42" s="537"/>
      <c r="CJ42" s="540"/>
      <c r="CK42" s="540"/>
      <c r="CL42" s="540"/>
      <c r="CM42" s="540"/>
      <c r="CN42" s="540"/>
      <c r="CO42" s="543"/>
      <c r="CP42" s="537"/>
      <c r="CQ42" s="540"/>
      <c r="CR42" s="540"/>
      <c r="CS42" s="540"/>
      <c r="CT42" s="540"/>
      <c r="CU42" s="540"/>
      <c r="CV42" s="543"/>
      <c r="CW42" s="537"/>
      <c r="CX42" s="540"/>
      <c r="CY42" s="540"/>
      <c r="CZ42" s="540"/>
      <c r="DA42" s="540"/>
      <c r="DB42" s="540"/>
      <c r="DC42" s="543"/>
      <c r="DD42" s="537">
        <f>IF(AND(DB42=3,DB43=4),SUM(DC45:DC47),0)</f>
        <v>0</v>
      </c>
      <c r="DE42" s="540"/>
      <c r="DF42" s="540"/>
      <c r="DG42" s="540"/>
      <c r="DH42" s="540"/>
      <c r="DI42" s="540"/>
      <c r="DJ42" s="543"/>
      <c r="DK42" s="537">
        <f>IF(AND(DI42=3,DI43=4),SUM(DJ45:DJ47),0)</f>
        <v>0</v>
      </c>
      <c r="DL42" s="540"/>
      <c r="DM42" s="540"/>
      <c r="DN42" s="540"/>
      <c r="DO42" s="540"/>
      <c r="DP42" s="540"/>
      <c r="DQ42" s="543"/>
      <c r="DR42" s="537"/>
      <c r="DS42" s="540"/>
      <c r="DT42" s="540"/>
      <c r="DU42" s="540"/>
      <c r="DV42" s="540"/>
      <c r="DW42" s="540"/>
      <c r="DX42" s="543"/>
      <c r="DY42" s="537"/>
      <c r="DZ42" s="540"/>
      <c r="EA42" s="540"/>
      <c r="EB42" s="540"/>
      <c r="EC42" s="540"/>
      <c r="ED42" s="540"/>
      <c r="EE42" s="543"/>
      <c r="EF42" s="537"/>
      <c r="EG42" s="540"/>
      <c r="EH42" s="540"/>
      <c r="EI42" s="540"/>
      <c r="EJ42" s="540"/>
      <c r="EK42" s="540"/>
      <c r="EL42" s="543"/>
      <c r="EM42" s="537"/>
      <c r="EN42" s="540"/>
      <c r="EO42" s="540"/>
      <c r="EP42" s="540"/>
      <c r="EQ42" s="540"/>
      <c r="ER42" s="540"/>
      <c r="ES42" s="543"/>
      <c r="ET42" s="225">
        <f>EF41+DY41+DR41+DK41+DD41+CW41+CP41+CI41+CB41+BU41+BN41+AZ41+AS41+AL41</f>
        <v>21</v>
      </c>
      <c r="EU42" s="157">
        <f>D45</f>
        <v>21</v>
      </c>
      <c r="EV42" s="480">
        <f>ET42-EU42</f>
        <v>0</v>
      </c>
      <c r="EW42" s="537"/>
      <c r="EX42" s="540"/>
      <c r="EY42" s="540"/>
      <c r="EZ42" s="540"/>
      <c r="FA42" s="537"/>
      <c r="FB42" s="540"/>
      <c r="FC42" s="540"/>
      <c r="FD42" s="540"/>
      <c r="FE42" s="537"/>
      <c r="FF42" s="540"/>
      <c r="FG42" s="540"/>
      <c r="FH42" s="540"/>
      <c r="FI42" s="537"/>
      <c r="FJ42" s="540"/>
      <c r="FK42" s="540"/>
      <c r="FL42" s="540"/>
      <c r="FM42" s="537"/>
      <c r="FN42" s="540"/>
      <c r="FO42" s="540"/>
      <c r="FP42" s="540"/>
      <c r="FQ42" s="537"/>
      <c r="FR42" s="540"/>
      <c r="FS42" s="540"/>
      <c r="FT42" s="543"/>
      <c r="FU42" s="537"/>
      <c r="FV42" s="540"/>
      <c r="FW42" s="540"/>
      <c r="FX42" s="543"/>
      <c r="FY42" s="537"/>
      <c r="FZ42" s="540"/>
      <c r="GA42" s="540"/>
      <c r="GB42" s="543"/>
      <c r="GC42" s="537"/>
      <c r="GD42" s="540"/>
      <c r="GE42" s="540"/>
      <c r="GF42" s="543"/>
      <c r="GG42" s="537"/>
      <c r="GH42" s="540"/>
      <c r="GI42" s="540"/>
      <c r="GJ42" s="543"/>
      <c r="GK42" s="537"/>
      <c r="GL42" s="540"/>
      <c r="GM42" s="540"/>
      <c r="GN42" s="543"/>
      <c r="GO42" s="537"/>
      <c r="GP42" s="540"/>
      <c r="GQ42" s="540"/>
      <c r="GR42" s="543"/>
      <c r="GS42" s="537"/>
      <c r="GT42" s="540"/>
      <c r="GU42" s="540"/>
      <c r="GV42" s="543"/>
      <c r="GW42" s="537"/>
      <c r="GX42" s="540"/>
      <c r="GY42" s="540"/>
      <c r="GZ42" s="543"/>
      <c r="HA42" s="537"/>
      <c r="HB42" s="540"/>
      <c r="HC42" s="540"/>
      <c r="HD42" s="543"/>
      <c r="HE42" s="537"/>
      <c r="HF42" s="540"/>
      <c r="HG42" s="540"/>
      <c r="HH42" s="543"/>
      <c r="HI42" s="537"/>
      <c r="HJ42" s="540"/>
      <c r="HK42" s="540"/>
      <c r="HL42" s="543"/>
      <c r="HM42" s="537"/>
      <c r="HN42" s="540"/>
      <c r="HO42" s="540"/>
      <c r="HP42" s="543"/>
      <c r="HQ42" s="537"/>
      <c r="HR42" s="540"/>
      <c r="HS42" s="540"/>
      <c r="HT42" s="543"/>
      <c r="HU42" s="537"/>
      <c r="HV42" s="540"/>
      <c r="HW42" s="540"/>
      <c r="HX42" s="543"/>
      <c r="HY42" s="537"/>
      <c r="HZ42" s="540"/>
      <c r="IA42" s="540"/>
      <c r="IB42" s="543"/>
      <c r="IC42" s="537"/>
      <c r="ID42" s="540"/>
      <c r="IE42" s="540"/>
      <c r="IF42" s="543"/>
      <c r="IG42" s="537"/>
      <c r="IH42" s="540"/>
      <c r="II42" s="540"/>
      <c r="IJ42" s="543"/>
      <c r="IK42" s="537"/>
      <c r="IL42" s="540"/>
      <c r="IM42" s="540"/>
      <c r="IN42" s="543"/>
      <c r="IO42" s="537"/>
      <c r="IP42" s="540"/>
      <c r="IQ42" s="540"/>
      <c r="IR42" s="543"/>
      <c r="IS42" s="513"/>
      <c r="IT42" s="513"/>
      <c r="IU42" s="513"/>
      <c r="IV42" s="513"/>
      <c r="IW42" s="537"/>
      <c r="IX42" s="540"/>
      <c r="IY42" s="540"/>
      <c r="IZ42" s="540"/>
      <c r="JA42" s="543"/>
      <c r="JB42" s="499"/>
      <c r="JC42" s="499"/>
      <c r="JD42" s="499"/>
      <c r="JE42" s="499"/>
      <c r="JF42" s="499"/>
      <c r="JG42" s="537"/>
      <c r="JH42" s="540"/>
      <c r="JI42" s="540"/>
      <c r="JJ42" s="543"/>
      <c r="JK42" s="537"/>
      <c r="JL42" s="540"/>
      <c r="JM42" s="540"/>
      <c r="JN42" s="543"/>
      <c r="JO42" s="537"/>
      <c r="JP42" s="540"/>
      <c r="JQ42" s="540"/>
      <c r="JR42" s="540"/>
      <c r="JS42" s="543"/>
      <c r="JT42" s="537"/>
      <c r="JU42" s="540"/>
      <c r="JV42" s="540"/>
      <c r="JW42" s="540"/>
      <c r="JX42" s="540"/>
      <c r="JY42" s="540"/>
      <c r="JZ42" s="546"/>
      <c r="KC42" s="769"/>
      <c r="KD42" s="769"/>
    </row>
    <row r="43" spans="1:292" ht="21.95" customHeight="1" x14ac:dyDescent="0.3">
      <c r="A43" s="617"/>
      <c r="B43" s="653"/>
      <c r="C43" s="52" t="s">
        <v>65</v>
      </c>
      <c r="D43" s="2">
        <f>SUM(K43:N43)</f>
        <v>0</v>
      </c>
      <c r="E43" s="564"/>
      <c r="F43" s="581"/>
      <c r="G43" s="584"/>
      <c r="H43" s="584"/>
      <c r="I43" s="61">
        <v>9</v>
      </c>
      <c r="J43" s="48"/>
      <c r="K43" s="248"/>
      <c r="L43" s="249"/>
      <c r="M43" s="249"/>
      <c r="N43" s="250"/>
      <c r="O43" s="42">
        <f>J42/18*K43</f>
        <v>0</v>
      </c>
      <c r="P43" s="42">
        <f>J42/18*L43</f>
        <v>0</v>
      </c>
      <c r="Q43" s="42">
        <f>J42/18*M43</f>
        <v>0</v>
      </c>
      <c r="R43" s="101">
        <f>J42/18*N43</f>
        <v>0</v>
      </c>
      <c r="S43" s="82">
        <f>J42*S41*S42</f>
        <v>110.55</v>
      </c>
      <c r="T43" s="27">
        <f>J41/18*T41*20%*T42</f>
        <v>0</v>
      </c>
      <c r="U43" s="28">
        <f>J41/18*U41*20%*U42</f>
        <v>0</v>
      </c>
      <c r="V43" s="148">
        <f>J42*V41*V42</f>
        <v>147.4</v>
      </c>
      <c r="W43" s="149">
        <f>J42*W41*W42</f>
        <v>0</v>
      </c>
      <c r="X43" s="11"/>
      <c r="Y43" s="7"/>
      <c r="Z43" s="7"/>
      <c r="AA43" s="7"/>
      <c r="AB43" s="7"/>
      <c r="AC43" s="7"/>
      <c r="AD43" s="7"/>
      <c r="AE43" s="7"/>
      <c r="AF43" s="7"/>
      <c r="AG43" s="12"/>
      <c r="AH43" s="32"/>
      <c r="AI43" s="7"/>
      <c r="AJ43" s="7"/>
      <c r="AK43" s="12"/>
      <c r="AL43" s="537"/>
      <c r="AM43" s="540"/>
      <c r="AN43" s="540"/>
      <c r="AO43" s="540"/>
      <c r="AP43" s="540"/>
      <c r="AQ43" s="540"/>
      <c r="AR43" s="543"/>
      <c r="AS43" s="537"/>
      <c r="AT43" s="540"/>
      <c r="AU43" s="540"/>
      <c r="AV43" s="540"/>
      <c r="AW43" s="540"/>
      <c r="AX43" s="540"/>
      <c r="AY43" s="543"/>
      <c r="AZ43" s="537"/>
      <c r="BA43" s="540"/>
      <c r="BB43" s="540"/>
      <c r="BC43" s="540"/>
      <c r="BD43" s="540"/>
      <c r="BE43" s="540"/>
      <c r="BF43" s="543"/>
      <c r="BG43" s="518"/>
      <c r="BH43" s="518"/>
      <c r="BI43" s="518"/>
      <c r="BJ43" s="518"/>
      <c r="BK43" s="518"/>
      <c r="BL43" s="518"/>
      <c r="BM43" s="518"/>
      <c r="BN43" s="537"/>
      <c r="BO43" s="540"/>
      <c r="BP43" s="540"/>
      <c r="BQ43" s="540"/>
      <c r="BR43" s="540"/>
      <c r="BS43" s="540"/>
      <c r="BT43" s="543"/>
      <c r="BU43" s="555"/>
      <c r="BV43" s="540"/>
      <c r="BW43" s="540"/>
      <c r="BX43" s="540"/>
      <c r="BY43" s="540"/>
      <c r="BZ43" s="540"/>
      <c r="CA43" s="546"/>
      <c r="CB43" s="537"/>
      <c r="CC43" s="540"/>
      <c r="CD43" s="540"/>
      <c r="CE43" s="540"/>
      <c r="CF43" s="540"/>
      <c r="CG43" s="540"/>
      <c r="CH43" s="543"/>
      <c r="CI43" s="537"/>
      <c r="CJ43" s="540"/>
      <c r="CK43" s="540"/>
      <c r="CL43" s="540"/>
      <c r="CM43" s="540"/>
      <c r="CN43" s="540"/>
      <c r="CO43" s="543"/>
      <c r="CP43" s="537"/>
      <c r="CQ43" s="540"/>
      <c r="CR43" s="540"/>
      <c r="CS43" s="540"/>
      <c r="CT43" s="540"/>
      <c r="CU43" s="540"/>
      <c r="CV43" s="543"/>
      <c r="CW43" s="537"/>
      <c r="CX43" s="540"/>
      <c r="CY43" s="540"/>
      <c r="CZ43" s="540"/>
      <c r="DA43" s="540"/>
      <c r="DB43" s="540"/>
      <c r="DC43" s="543"/>
      <c r="DD43" s="537">
        <f>IF(AND(DB43=3,DB44=4),SUM(DC46:DC48),0)</f>
        <v>0</v>
      </c>
      <c r="DE43" s="540"/>
      <c r="DF43" s="540"/>
      <c r="DG43" s="540"/>
      <c r="DH43" s="540"/>
      <c r="DI43" s="540"/>
      <c r="DJ43" s="543"/>
      <c r="DK43" s="537">
        <f>IF(AND(DI43=3,DI44=4),SUM(DJ46:DJ48),0)</f>
        <v>0</v>
      </c>
      <c r="DL43" s="540"/>
      <c r="DM43" s="540"/>
      <c r="DN43" s="540"/>
      <c r="DO43" s="540"/>
      <c r="DP43" s="540"/>
      <c r="DQ43" s="543"/>
      <c r="DR43" s="537"/>
      <c r="DS43" s="540"/>
      <c r="DT43" s="540"/>
      <c r="DU43" s="540"/>
      <c r="DV43" s="540"/>
      <c r="DW43" s="540"/>
      <c r="DX43" s="543"/>
      <c r="DY43" s="537"/>
      <c r="DZ43" s="540"/>
      <c r="EA43" s="540"/>
      <c r="EB43" s="540"/>
      <c r="EC43" s="540"/>
      <c r="ED43" s="540"/>
      <c r="EE43" s="543"/>
      <c r="EF43" s="537"/>
      <c r="EG43" s="540"/>
      <c r="EH43" s="540"/>
      <c r="EI43" s="540"/>
      <c r="EJ43" s="540"/>
      <c r="EK43" s="540"/>
      <c r="EL43" s="543"/>
      <c r="EM43" s="537"/>
      <c r="EN43" s="540"/>
      <c r="EO43" s="540"/>
      <c r="EP43" s="540"/>
      <c r="EQ43" s="540"/>
      <c r="ER43" s="540"/>
      <c r="ES43" s="543"/>
      <c r="ET43" s="225">
        <f>SUM(EG41:EL45,DZ41:EE45,DS41:DX45,DL41:DQ45,DE41:DJ45,CX41:DC45,CQ41:CV45,CJ41:CO45,CC41:CH45,BV41:CA45,BO41:BT45,BA41:BF45,AT41:AY45,AM41:AR45,EX41:EZ45,FB41:FD45,FJ41:FL45,FN41:FP45,FR41:FT45,FZ41:GB45,HJ41:HL45,HV41:HX45,IP41:IR45,IX41:JA45,GP41:GR45)</f>
        <v>2665.4833333333336</v>
      </c>
      <c r="EU43" s="225">
        <f>AK42</f>
        <v>2665.4833333333336</v>
      </c>
      <c r="EV43" s="177">
        <f>EU43-ET43</f>
        <v>0</v>
      </c>
      <c r="EW43" s="537"/>
      <c r="EX43" s="540"/>
      <c r="EY43" s="540"/>
      <c r="EZ43" s="540"/>
      <c r="FA43" s="537"/>
      <c r="FB43" s="540"/>
      <c r="FC43" s="540"/>
      <c r="FD43" s="540"/>
      <c r="FE43" s="537"/>
      <c r="FF43" s="540"/>
      <c r="FG43" s="540"/>
      <c r="FH43" s="540"/>
      <c r="FI43" s="537"/>
      <c r="FJ43" s="540"/>
      <c r="FK43" s="540"/>
      <c r="FL43" s="540"/>
      <c r="FM43" s="537"/>
      <c r="FN43" s="540"/>
      <c r="FO43" s="540"/>
      <c r="FP43" s="540"/>
      <c r="FQ43" s="537"/>
      <c r="FR43" s="540"/>
      <c r="FS43" s="540"/>
      <c r="FT43" s="543"/>
      <c r="FU43" s="537"/>
      <c r="FV43" s="540"/>
      <c r="FW43" s="540"/>
      <c r="FX43" s="543"/>
      <c r="FY43" s="537"/>
      <c r="FZ43" s="540"/>
      <c r="GA43" s="540"/>
      <c r="GB43" s="543"/>
      <c r="GC43" s="537"/>
      <c r="GD43" s="540"/>
      <c r="GE43" s="540"/>
      <c r="GF43" s="543"/>
      <c r="GG43" s="537"/>
      <c r="GH43" s="540"/>
      <c r="GI43" s="540"/>
      <c r="GJ43" s="543"/>
      <c r="GK43" s="537"/>
      <c r="GL43" s="540"/>
      <c r="GM43" s="540"/>
      <c r="GN43" s="543"/>
      <c r="GO43" s="537"/>
      <c r="GP43" s="540"/>
      <c r="GQ43" s="540"/>
      <c r="GR43" s="543"/>
      <c r="GS43" s="537"/>
      <c r="GT43" s="540"/>
      <c r="GU43" s="540"/>
      <c r="GV43" s="543"/>
      <c r="GW43" s="537"/>
      <c r="GX43" s="540"/>
      <c r="GY43" s="540"/>
      <c r="GZ43" s="543"/>
      <c r="HA43" s="537"/>
      <c r="HB43" s="540"/>
      <c r="HC43" s="540"/>
      <c r="HD43" s="543"/>
      <c r="HE43" s="537"/>
      <c r="HF43" s="540"/>
      <c r="HG43" s="540"/>
      <c r="HH43" s="543"/>
      <c r="HI43" s="537"/>
      <c r="HJ43" s="540"/>
      <c r="HK43" s="540"/>
      <c r="HL43" s="543"/>
      <c r="HM43" s="537"/>
      <c r="HN43" s="540"/>
      <c r="HO43" s="540"/>
      <c r="HP43" s="543"/>
      <c r="HQ43" s="537"/>
      <c r="HR43" s="540"/>
      <c r="HS43" s="540"/>
      <c r="HT43" s="543"/>
      <c r="HU43" s="537"/>
      <c r="HV43" s="540"/>
      <c r="HW43" s="540"/>
      <c r="HX43" s="543"/>
      <c r="HY43" s="537"/>
      <c r="HZ43" s="540"/>
      <c r="IA43" s="540"/>
      <c r="IB43" s="543"/>
      <c r="IC43" s="537"/>
      <c r="ID43" s="540"/>
      <c r="IE43" s="540"/>
      <c r="IF43" s="543"/>
      <c r="IG43" s="537"/>
      <c r="IH43" s="540"/>
      <c r="II43" s="540"/>
      <c r="IJ43" s="543"/>
      <c r="IK43" s="537"/>
      <c r="IL43" s="540"/>
      <c r="IM43" s="540"/>
      <c r="IN43" s="543"/>
      <c r="IO43" s="537"/>
      <c r="IP43" s="540"/>
      <c r="IQ43" s="540"/>
      <c r="IR43" s="543"/>
      <c r="IS43" s="513"/>
      <c r="IT43" s="513"/>
      <c r="IU43" s="513"/>
      <c r="IV43" s="513"/>
      <c r="IW43" s="537"/>
      <c r="IX43" s="540"/>
      <c r="IY43" s="540"/>
      <c r="IZ43" s="540"/>
      <c r="JA43" s="543"/>
      <c r="JB43" s="499"/>
      <c r="JC43" s="499"/>
      <c r="JD43" s="499"/>
      <c r="JE43" s="499"/>
      <c r="JF43" s="499"/>
      <c r="JG43" s="537"/>
      <c r="JH43" s="540"/>
      <c r="JI43" s="540"/>
      <c r="JJ43" s="543"/>
      <c r="JK43" s="537"/>
      <c r="JL43" s="540"/>
      <c r="JM43" s="540"/>
      <c r="JN43" s="543"/>
      <c r="JO43" s="537"/>
      <c r="JP43" s="540"/>
      <c r="JQ43" s="540"/>
      <c r="JR43" s="540"/>
      <c r="JS43" s="543"/>
      <c r="JT43" s="537"/>
      <c r="JU43" s="540"/>
      <c r="JV43" s="540"/>
      <c r="JW43" s="540"/>
      <c r="JX43" s="540"/>
      <c r="JY43" s="540"/>
      <c r="JZ43" s="546"/>
      <c r="KB43" s="771">
        <v>5</v>
      </c>
      <c r="KC43" s="769"/>
      <c r="KD43" s="769"/>
      <c r="KE43" s="770">
        <f>AJ42</f>
        <v>515.9</v>
      </c>
      <c r="KF43" s="770">
        <f>AI42</f>
        <v>171.9666666666667</v>
      </c>
    </row>
    <row r="44" spans="1:292" ht="14.25" customHeight="1" thickBot="1" x14ac:dyDescent="0.25">
      <c r="A44" s="618"/>
      <c r="B44" s="654"/>
      <c r="C44" s="53" t="s">
        <v>137</v>
      </c>
      <c r="D44" s="2">
        <f>SUM(K44:N44)</f>
        <v>1</v>
      </c>
      <c r="E44" s="579"/>
      <c r="F44" s="582"/>
      <c r="G44" s="585"/>
      <c r="H44" s="585"/>
      <c r="I44" s="15"/>
      <c r="J44" s="49">
        <f>J43*I44</f>
        <v>0</v>
      </c>
      <c r="K44" s="251">
        <v>1</v>
      </c>
      <c r="L44" s="252"/>
      <c r="M44" s="252"/>
      <c r="N44" s="253"/>
      <c r="O44" s="54">
        <f>J42/18*K44</f>
        <v>81.888888888888886</v>
      </c>
      <c r="P44" s="55">
        <f>J42/18*L44</f>
        <v>0</v>
      </c>
      <c r="Q44" s="55">
        <f>J42/18*M44</f>
        <v>0</v>
      </c>
      <c r="R44" s="102">
        <f>J42/18*N44</f>
        <v>0</v>
      </c>
      <c r="S44" s="35"/>
      <c r="T44" s="13"/>
      <c r="U44" s="14"/>
      <c r="V44" s="35"/>
      <c r="W44" s="14"/>
      <c r="X44" s="31"/>
      <c r="Y44" s="13"/>
      <c r="Z44" s="13"/>
      <c r="AA44" s="13"/>
      <c r="AB44" s="13"/>
      <c r="AC44" s="13"/>
      <c r="AD44" s="13"/>
      <c r="AE44" s="13"/>
      <c r="AF44" s="13"/>
      <c r="AG44" s="14"/>
      <c r="AH44" s="32"/>
      <c r="AI44" s="7"/>
      <c r="AJ44" s="7"/>
      <c r="AK44" s="45"/>
      <c r="AL44" s="537"/>
      <c r="AM44" s="540"/>
      <c r="AN44" s="540"/>
      <c r="AO44" s="540"/>
      <c r="AP44" s="540"/>
      <c r="AQ44" s="540"/>
      <c r="AR44" s="543"/>
      <c r="AS44" s="537"/>
      <c r="AT44" s="540"/>
      <c r="AU44" s="540"/>
      <c r="AV44" s="540"/>
      <c r="AW44" s="540"/>
      <c r="AX44" s="540"/>
      <c r="AY44" s="543"/>
      <c r="AZ44" s="537"/>
      <c r="BA44" s="540"/>
      <c r="BB44" s="540"/>
      <c r="BC44" s="540"/>
      <c r="BD44" s="540"/>
      <c r="BE44" s="540"/>
      <c r="BF44" s="543"/>
      <c r="BG44" s="518"/>
      <c r="BH44" s="518"/>
      <c r="BI44" s="518"/>
      <c r="BJ44" s="518"/>
      <c r="BK44" s="518"/>
      <c r="BL44" s="518"/>
      <c r="BM44" s="518"/>
      <c r="BN44" s="537"/>
      <c r="BO44" s="540"/>
      <c r="BP44" s="540"/>
      <c r="BQ44" s="540"/>
      <c r="BR44" s="540"/>
      <c r="BS44" s="540"/>
      <c r="BT44" s="543"/>
      <c r="BU44" s="555"/>
      <c r="BV44" s="540"/>
      <c r="BW44" s="540"/>
      <c r="BX44" s="540"/>
      <c r="BY44" s="540"/>
      <c r="BZ44" s="540"/>
      <c r="CA44" s="546"/>
      <c r="CB44" s="537"/>
      <c r="CC44" s="540"/>
      <c r="CD44" s="540"/>
      <c r="CE44" s="540"/>
      <c r="CF44" s="540"/>
      <c r="CG44" s="540"/>
      <c r="CH44" s="543"/>
      <c r="CI44" s="537"/>
      <c r="CJ44" s="540"/>
      <c r="CK44" s="540"/>
      <c r="CL44" s="540"/>
      <c r="CM44" s="540"/>
      <c r="CN44" s="540"/>
      <c r="CO44" s="543"/>
      <c r="CP44" s="537"/>
      <c r="CQ44" s="540"/>
      <c r="CR44" s="540"/>
      <c r="CS44" s="540"/>
      <c r="CT44" s="540"/>
      <c r="CU44" s="540"/>
      <c r="CV44" s="543"/>
      <c r="CW44" s="537"/>
      <c r="CX44" s="540"/>
      <c r="CY44" s="540"/>
      <c r="CZ44" s="540"/>
      <c r="DA44" s="540"/>
      <c r="DB44" s="540"/>
      <c r="DC44" s="543"/>
      <c r="DD44" s="537">
        <f>IF(AND(DB44=3,DB45=4),SUM(DC47:DC49),0)</f>
        <v>0</v>
      </c>
      <c r="DE44" s="540"/>
      <c r="DF44" s="540"/>
      <c r="DG44" s="540"/>
      <c r="DH44" s="540"/>
      <c r="DI44" s="540"/>
      <c r="DJ44" s="543"/>
      <c r="DK44" s="537">
        <f>IF(AND(DI44=3,DI45=4),SUM(DJ47:DJ49),0)</f>
        <v>0</v>
      </c>
      <c r="DL44" s="540"/>
      <c r="DM44" s="540"/>
      <c r="DN44" s="540"/>
      <c r="DO44" s="540"/>
      <c r="DP44" s="540"/>
      <c r="DQ44" s="543"/>
      <c r="DR44" s="537"/>
      <c r="DS44" s="540"/>
      <c r="DT44" s="540"/>
      <c r="DU44" s="540"/>
      <c r="DV44" s="540"/>
      <c r="DW44" s="540"/>
      <c r="DX44" s="543"/>
      <c r="DY44" s="537"/>
      <c r="DZ44" s="540"/>
      <c r="EA44" s="540"/>
      <c r="EB44" s="540"/>
      <c r="EC44" s="540"/>
      <c r="ED44" s="540"/>
      <c r="EE44" s="543"/>
      <c r="EF44" s="537"/>
      <c r="EG44" s="540"/>
      <c r="EH44" s="540"/>
      <c r="EI44" s="540"/>
      <c r="EJ44" s="540"/>
      <c r="EK44" s="540"/>
      <c r="EL44" s="543"/>
      <c r="EM44" s="537"/>
      <c r="EN44" s="540"/>
      <c r="EO44" s="540"/>
      <c r="EP44" s="540"/>
      <c r="EQ44" s="540"/>
      <c r="ER44" s="540"/>
      <c r="ES44" s="543"/>
      <c r="EW44" s="537"/>
      <c r="EX44" s="540"/>
      <c r="EY44" s="540"/>
      <c r="EZ44" s="540"/>
      <c r="FA44" s="537"/>
      <c r="FB44" s="540"/>
      <c r="FC44" s="540"/>
      <c r="FD44" s="540"/>
      <c r="FE44" s="537"/>
      <c r="FF44" s="540"/>
      <c r="FG44" s="540"/>
      <c r="FH44" s="540"/>
      <c r="FI44" s="537"/>
      <c r="FJ44" s="540"/>
      <c r="FK44" s="540"/>
      <c r="FL44" s="540"/>
      <c r="FM44" s="537"/>
      <c r="FN44" s="540"/>
      <c r="FO44" s="540"/>
      <c r="FP44" s="540"/>
      <c r="FQ44" s="537"/>
      <c r="FR44" s="540"/>
      <c r="FS44" s="540"/>
      <c r="FT44" s="543"/>
      <c r="FU44" s="537"/>
      <c r="FV44" s="540"/>
      <c r="FW44" s="540"/>
      <c r="FX44" s="543"/>
      <c r="FY44" s="537"/>
      <c r="FZ44" s="540"/>
      <c r="GA44" s="540"/>
      <c r="GB44" s="543"/>
      <c r="GC44" s="537"/>
      <c r="GD44" s="540"/>
      <c r="GE44" s="540"/>
      <c r="GF44" s="543"/>
      <c r="GG44" s="537"/>
      <c r="GH44" s="540"/>
      <c r="GI44" s="540"/>
      <c r="GJ44" s="543"/>
      <c r="GK44" s="537"/>
      <c r="GL44" s="540"/>
      <c r="GM44" s="540"/>
      <c r="GN44" s="543"/>
      <c r="GO44" s="537"/>
      <c r="GP44" s="540"/>
      <c r="GQ44" s="540"/>
      <c r="GR44" s="543"/>
      <c r="GS44" s="537"/>
      <c r="GT44" s="540"/>
      <c r="GU44" s="540"/>
      <c r="GV44" s="543"/>
      <c r="GW44" s="537"/>
      <c r="GX44" s="540"/>
      <c r="GY44" s="540"/>
      <c r="GZ44" s="543"/>
      <c r="HA44" s="537"/>
      <c r="HB44" s="540"/>
      <c r="HC44" s="540"/>
      <c r="HD44" s="543"/>
      <c r="HE44" s="537"/>
      <c r="HF44" s="540"/>
      <c r="HG44" s="540"/>
      <c r="HH44" s="543"/>
      <c r="HI44" s="537"/>
      <c r="HJ44" s="540"/>
      <c r="HK44" s="540"/>
      <c r="HL44" s="543"/>
      <c r="HM44" s="537"/>
      <c r="HN44" s="540"/>
      <c r="HO44" s="540"/>
      <c r="HP44" s="543"/>
      <c r="HQ44" s="537"/>
      <c r="HR44" s="540"/>
      <c r="HS44" s="540"/>
      <c r="HT44" s="543"/>
      <c r="HU44" s="537"/>
      <c r="HV44" s="540"/>
      <c r="HW44" s="540"/>
      <c r="HX44" s="543"/>
      <c r="HY44" s="537"/>
      <c r="HZ44" s="540"/>
      <c r="IA44" s="540"/>
      <c r="IB44" s="543"/>
      <c r="IC44" s="537"/>
      <c r="ID44" s="540"/>
      <c r="IE44" s="540"/>
      <c r="IF44" s="543"/>
      <c r="IG44" s="537"/>
      <c r="IH44" s="540"/>
      <c r="II44" s="540"/>
      <c r="IJ44" s="543"/>
      <c r="IK44" s="537"/>
      <c r="IL44" s="540"/>
      <c r="IM44" s="540"/>
      <c r="IN44" s="543"/>
      <c r="IO44" s="537"/>
      <c r="IP44" s="540"/>
      <c r="IQ44" s="540"/>
      <c r="IR44" s="543"/>
      <c r="IS44" s="513"/>
      <c r="IT44" s="513"/>
      <c r="IU44" s="513"/>
      <c r="IV44" s="513"/>
      <c r="IW44" s="537"/>
      <c r="IX44" s="540"/>
      <c r="IY44" s="540"/>
      <c r="IZ44" s="540"/>
      <c r="JA44" s="543"/>
      <c r="JB44" s="499"/>
      <c r="JC44" s="499"/>
      <c r="JD44" s="499"/>
      <c r="JE44" s="499"/>
      <c r="JF44" s="499"/>
      <c r="JG44" s="537"/>
      <c r="JH44" s="540"/>
      <c r="JI44" s="540"/>
      <c r="JJ44" s="543"/>
      <c r="JK44" s="537"/>
      <c r="JL44" s="540"/>
      <c r="JM44" s="540"/>
      <c r="JN44" s="543"/>
      <c r="JO44" s="537"/>
      <c r="JP44" s="540"/>
      <c r="JQ44" s="540"/>
      <c r="JR44" s="540"/>
      <c r="JS44" s="543"/>
      <c r="JT44" s="537"/>
      <c r="JU44" s="540"/>
      <c r="JV44" s="540"/>
      <c r="JW44" s="540"/>
      <c r="JX44" s="540"/>
      <c r="JY44" s="540"/>
      <c r="JZ44" s="546"/>
      <c r="KC44" s="769"/>
      <c r="KD44" s="769"/>
      <c r="KE44" s="770">
        <f>KE43-KD41</f>
        <v>0</v>
      </c>
      <c r="KF44" s="770">
        <f>KF43-KC41</f>
        <v>0</v>
      </c>
    </row>
    <row r="45" spans="1:292" ht="21.95" customHeight="1" thickBot="1" x14ac:dyDescent="0.25">
      <c r="A45" s="621" t="s">
        <v>60</v>
      </c>
      <c r="B45" s="622"/>
      <c r="C45" s="220">
        <f>SUM(O45:Q45)</f>
        <v>1719.6666666666667</v>
      </c>
      <c r="D45" s="198">
        <f>SUM(D41:D44)</f>
        <v>21</v>
      </c>
      <c r="E45" s="199">
        <f>D45/18</f>
        <v>1.1666666666666667</v>
      </c>
      <c r="F45" s="223"/>
      <c r="G45" s="201"/>
      <c r="H45" s="188" t="s">
        <v>61</v>
      </c>
      <c r="I45" s="188" t="s">
        <v>61</v>
      </c>
      <c r="J45" s="202" t="s">
        <v>61</v>
      </c>
      <c r="K45" s="134">
        <f>SUM(K41:K44)</f>
        <v>21</v>
      </c>
      <c r="L45" s="135">
        <f t="shared" ref="L45:R45" si="13">SUM(L41:L44)</f>
        <v>0</v>
      </c>
      <c r="M45" s="135">
        <f t="shared" si="13"/>
        <v>0</v>
      </c>
      <c r="N45" s="406">
        <f t="shared" si="13"/>
        <v>0</v>
      </c>
      <c r="O45" s="143">
        <f t="shared" si="13"/>
        <v>1719.6666666666667</v>
      </c>
      <c r="P45" s="156">
        <f t="shared" si="13"/>
        <v>0</v>
      </c>
      <c r="Q45" s="156">
        <f t="shared" si="13"/>
        <v>0</v>
      </c>
      <c r="R45" s="144">
        <f t="shared" si="13"/>
        <v>0</v>
      </c>
      <c r="S45" s="203">
        <f>SUM(S43:S44)</f>
        <v>110.55</v>
      </c>
      <c r="T45" s="117">
        <f>SUM(T43:T44)</f>
        <v>0</v>
      </c>
      <c r="U45" s="118">
        <f>SUM(U43:U44)</f>
        <v>0</v>
      </c>
      <c r="V45" s="116">
        <f>SUM(V43:V44)</f>
        <v>147.4</v>
      </c>
      <c r="W45" s="118">
        <f>SUM(W43:W44)</f>
        <v>0</v>
      </c>
      <c r="X45" s="203">
        <f t="shared" ref="X45:AH45" si="14">SUM(X41:X44)</f>
        <v>0</v>
      </c>
      <c r="Y45" s="117">
        <f t="shared" si="14"/>
        <v>0</v>
      </c>
      <c r="Z45" s="117">
        <f t="shared" si="14"/>
        <v>0</v>
      </c>
      <c r="AA45" s="117">
        <f t="shared" si="14"/>
        <v>0</v>
      </c>
      <c r="AB45" s="117">
        <f t="shared" si="14"/>
        <v>0</v>
      </c>
      <c r="AC45" s="117">
        <f t="shared" si="14"/>
        <v>0</v>
      </c>
      <c r="AD45" s="117">
        <f t="shared" si="14"/>
        <v>0</v>
      </c>
      <c r="AE45" s="117">
        <f t="shared" si="14"/>
        <v>0</v>
      </c>
      <c r="AF45" s="117">
        <f t="shared" si="14"/>
        <v>0</v>
      </c>
      <c r="AG45" s="117">
        <f t="shared" si="14"/>
        <v>0</v>
      </c>
      <c r="AH45" s="203">
        <f t="shared" si="14"/>
        <v>0</v>
      </c>
      <c r="AI45" s="117">
        <f>SUM(AI42:AI44)</f>
        <v>171.9666666666667</v>
      </c>
      <c r="AJ45" s="117">
        <f>SUM(AJ42:AJ44)</f>
        <v>515.9</v>
      </c>
      <c r="AK45" s="118">
        <f>SUM(O45:AJ45)</f>
        <v>2665.4833333333336</v>
      </c>
      <c r="AL45" s="538"/>
      <c r="AM45" s="541"/>
      <c r="AN45" s="541"/>
      <c r="AO45" s="541"/>
      <c r="AP45" s="541"/>
      <c r="AQ45" s="541"/>
      <c r="AR45" s="544"/>
      <c r="AS45" s="538"/>
      <c r="AT45" s="541"/>
      <c r="AU45" s="541"/>
      <c r="AV45" s="541"/>
      <c r="AW45" s="541"/>
      <c r="AX45" s="541"/>
      <c r="AY45" s="544"/>
      <c r="AZ45" s="538"/>
      <c r="BA45" s="541"/>
      <c r="BB45" s="541"/>
      <c r="BC45" s="541"/>
      <c r="BD45" s="541"/>
      <c r="BE45" s="541"/>
      <c r="BF45" s="544"/>
      <c r="BG45" s="465"/>
      <c r="BH45" s="465"/>
      <c r="BI45" s="465"/>
      <c r="BJ45" s="465"/>
      <c r="BK45" s="465"/>
      <c r="BL45" s="465"/>
      <c r="BM45" s="465"/>
      <c r="BN45" s="538"/>
      <c r="BO45" s="541"/>
      <c r="BP45" s="541"/>
      <c r="BQ45" s="541"/>
      <c r="BR45" s="541"/>
      <c r="BS45" s="541"/>
      <c r="BT45" s="544"/>
      <c r="BU45" s="556"/>
      <c r="BV45" s="541"/>
      <c r="BW45" s="541"/>
      <c r="BX45" s="541"/>
      <c r="BY45" s="541"/>
      <c r="BZ45" s="541"/>
      <c r="CA45" s="547"/>
      <c r="CB45" s="538"/>
      <c r="CC45" s="541"/>
      <c r="CD45" s="541"/>
      <c r="CE45" s="541"/>
      <c r="CF45" s="541"/>
      <c r="CG45" s="541"/>
      <c r="CH45" s="544"/>
      <c r="CI45" s="538"/>
      <c r="CJ45" s="541"/>
      <c r="CK45" s="541"/>
      <c r="CL45" s="541"/>
      <c r="CM45" s="541"/>
      <c r="CN45" s="541"/>
      <c r="CO45" s="544"/>
      <c r="CP45" s="538"/>
      <c r="CQ45" s="541"/>
      <c r="CR45" s="541"/>
      <c r="CS45" s="541"/>
      <c r="CT45" s="541"/>
      <c r="CU45" s="541"/>
      <c r="CV45" s="544"/>
      <c r="CW45" s="538"/>
      <c r="CX45" s="541"/>
      <c r="CY45" s="541"/>
      <c r="CZ45" s="541"/>
      <c r="DA45" s="541"/>
      <c r="DB45" s="541"/>
      <c r="DC45" s="544"/>
      <c r="DD45" s="538">
        <f>IF(AND(DB45=3,DB46=4),SUM(DC48:DC50),0)</f>
        <v>0</v>
      </c>
      <c r="DE45" s="541"/>
      <c r="DF45" s="541"/>
      <c r="DG45" s="541"/>
      <c r="DH45" s="541"/>
      <c r="DI45" s="541"/>
      <c r="DJ45" s="544"/>
      <c r="DK45" s="538">
        <f>IF(AND(DI45=3,DI46=4),SUM(DJ48:DJ50),0)</f>
        <v>0</v>
      </c>
      <c r="DL45" s="541"/>
      <c r="DM45" s="541"/>
      <c r="DN45" s="541"/>
      <c r="DO45" s="541"/>
      <c r="DP45" s="541"/>
      <c r="DQ45" s="544"/>
      <c r="DR45" s="538"/>
      <c r="DS45" s="541"/>
      <c r="DT45" s="541"/>
      <c r="DU45" s="541"/>
      <c r="DV45" s="541"/>
      <c r="DW45" s="541"/>
      <c r="DX45" s="544"/>
      <c r="DY45" s="538"/>
      <c r="DZ45" s="541"/>
      <c r="EA45" s="541"/>
      <c r="EB45" s="541"/>
      <c r="EC45" s="541"/>
      <c r="ED45" s="541"/>
      <c r="EE45" s="544"/>
      <c r="EF45" s="538"/>
      <c r="EG45" s="541"/>
      <c r="EH45" s="541"/>
      <c r="EI45" s="541"/>
      <c r="EJ45" s="541"/>
      <c r="EK45" s="541"/>
      <c r="EL45" s="544"/>
      <c r="EM45" s="538"/>
      <c r="EN45" s="541"/>
      <c r="EO45" s="541"/>
      <c r="EP45" s="541"/>
      <c r="EQ45" s="541"/>
      <c r="ER45" s="541"/>
      <c r="ES45" s="544"/>
      <c r="EW45" s="538"/>
      <c r="EX45" s="541"/>
      <c r="EY45" s="541"/>
      <c r="EZ45" s="541"/>
      <c r="FA45" s="538"/>
      <c r="FB45" s="541"/>
      <c r="FC45" s="541"/>
      <c r="FD45" s="541"/>
      <c r="FE45" s="538"/>
      <c r="FF45" s="541"/>
      <c r="FG45" s="541"/>
      <c r="FH45" s="541"/>
      <c r="FI45" s="538"/>
      <c r="FJ45" s="541"/>
      <c r="FK45" s="541"/>
      <c r="FL45" s="541"/>
      <c r="FM45" s="538"/>
      <c r="FN45" s="541"/>
      <c r="FO45" s="541"/>
      <c r="FP45" s="541"/>
      <c r="FQ45" s="538"/>
      <c r="FR45" s="541"/>
      <c r="FS45" s="541"/>
      <c r="FT45" s="544"/>
      <c r="FU45" s="538"/>
      <c r="FV45" s="541"/>
      <c r="FW45" s="541"/>
      <c r="FX45" s="544"/>
      <c r="FY45" s="538"/>
      <c r="FZ45" s="541"/>
      <c r="GA45" s="541"/>
      <c r="GB45" s="544"/>
      <c r="GC45" s="538"/>
      <c r="GD45" s="541"/>
      <c r="GE45" s="541"/>
      <c r="GF45" s="544"/>
      <c r="GG45" s="538"/>
      <c r="GH45" s="541"/>
      <c r="GI45" s="541"/>
      <c r="GJ45" s="544"/>
      <c r="GK45" s="538"/>
      <c r="GL45" s="541"/>
      <c r="GM45" s="541"/>
      <c r="GN45" s="544"/>
      <c r="GO45" s="538"/>
      <c r="GP45" s="541"/>
      <c r="GQ45" s="541"/>
      <c r="GR45" s="544"/>
      <c r="GS45" s="538"/>
      <c r="GT45" s="541"/>
      <c r="GU45" s="541"/>
      <c r="GV45" s="544"/>
      <c r="GW45" s="538"/>
      <c r="GX45" s="541"/>
      <c r="GY45" s="541"/>
      <c r="GZ45" s="544"/>
      <c r="HA45" s="538"/>
      <c r="HB45" s="541"/>
      <c r="HC45" s="541"/>
      <c r="HD45" s="544"/>
      <c r="HE45" s="538"/>
      <c r="HF45" s="541"/>
      <c r="HG45" s="541"/>
      <c r="HH45" s="544"/>
      <c r="HI45" s="538"/>
      <c r="HJ45" s="541"/>
      <c r="HK45" s="541"/>
      <c r="HL45" s="544"/>
      <c r="HM45" s="538"/>
      <c r="HN45" s="541"/>
      <c r="HO45" s="541"/>
      <c r="HP45" s="544"/>
      <c r="HQ45" s="538"/>
      <c r="HR45" s="541"/>
      <c r="HS45" s="541"/>
      <c r="HT45" s="544"/>
      <c r="HU45" s="538"/>
      <c r="HV45" s="541"/>
      <c r="HW45" s="541"/>
      <c r="HX45" s="544"/>
      <c r="HY45" s="538"/>
      <c r="HZ45" s="541"/>
      <c r="IA45" s="541"/>
      <c r="IB45" s="544"/>
      <c r="IC45" s="538"/>
      <c r="ID45" s="541"/>
      <c r="IE45" s="541"/>
      <c r="IF45" s="544"/>
      <c r="IG45" s="538"/>
      <c r="IH45" s="541"/>
      <c r="II45" s="541"/>
      <c r="IJ45" s="544"/>
      <c r="IK45" s="538"/>
      <c r="IL45" s="541"/>
      <c r="IM45" s="541"/>
      <c r="IN45" s="544"/>
      <c r="IO45" s="538"/>
      <c r="IP45" s="541"/>
      <c r="IQ45" s="541"/>
      <c r="IR45" s="544"/>
      <c r="IS45" s="465"/>
      <c r="IT45" s="465"/>
      <c r="IU45" s="465"/>
      <c r="IV45" s="465"/>
      <c r="IW45" s="538"/>
      <c r="IX45" s="541"/>
      <c r="IY45" s="541"/>
      <c r="IZ45" s="541"/>
      <c r="JA45" s="544"/>
      <c r="JB45" s="465"/>
      <c r="JC45" s="465"/>
      <c r="JD45" s="465"/>
      <c r="JE45" s="465"/>
      <c r="JF45" s="465"/>
      <c r="JG45" s="538"/>
      <c r="JH45" s="541"/>
      <c r="JI45" s="541"/>
      <c r="JJ45" s="544"/>
      <c r="JK45" s="538"/>
      <c r="JL45" s="541"/>
      <c r="JM45" s="541"/>
      <c r="JN45" s="544"/>
      <c r="JO45" s="538"/>
      <c r="JP45" s="541"/>
      <c r="JQ45" s="541"/>
      <c r="JR45" s="541"/>
      <c r="JS45" s="544"/>
      <c r="JT45" s="538"/>
      <c r="JU45" s="541"/>
      <c r="JV45" s="541"/>
      <c r="JW45" s="541"/>
      <c r="JX45" s="541"/>
      <c r="JY45" s="541"/>
      <c r="JZ45" s="547"/>
      <c r="KC45" s="769"/>
      <c r="KD45" s="769"/>
    </row>
    <row r="46" spans="1:292" ht="17.25" customHeight="1" x14ac:dyDescent="0.2">
      <c r="A46" s="615">
        <v>8</v>
      </c>
      <c r="B46" s="619" t="s">
        <v>103</v>
      </c>
      <c r="C46" s="165"/>
      <c r="D46" s="46">
        <f t="shared" ref="D46:D51" si="15">SUM(K46:N46)</f>
        <v>0</v>
      </c>
      <c r="E46" s="649" t="s">
        <v>90</v>
      </c>
      <c r="F46" s="580"/>
      <c r="G46" s="583">
        <v>22</v>
      </c>
      <c r="H46" s="651" t="s">
        <v>27</v>
      </c>
      <c r="I46" s="73"/>
      <c r="J46" s="107">
        <f>J41*95%</f>
        <v>0</v>
      </c>
      <c r="K46" s="280"/>
      <c r="L46" s="281"/>
      <c r="M46" s="281"/>
      <c r="N46" s="451"/>
      <c r="O46" s="93">
        <f>J48/18*K46</f>
        <v>0</v>
      </c>
      <c r="P46" s="85">
        <f>J48/18*L46</f>
        <v>0</v>
      </c>
      <c r="Q46" s="85">
        <f>J48/18*M46</f>
        <v>0</v>
      </c>
      <c r="R46" s="86">
        <f>J48/18*N46</f>
        <v>0</v>
      </c>
      <c r="S46" s="138"/>
      <c r="T46" s="10"/>
      <c r="U46" s="40">
        <v>5</v>
      </c>
      <c r="V46" s="75"/>
      <c r="W46" s="76"/>
      <c r="X46" s="138"/>
      <c r="Y46" s="94"/>
      <c r="Z46" s="94"/>
      <c r="AA46" s="94"/>
      <c r="AB46" s="94"/>
      <c r="AC46" s="94"/>
      <c r="AD46" s="94"/>
      <c r="AE46" s="94"/>
      <c r="AF46" s="94"/>
      <c r="AG46" s="80"/>
      <c r="AH46" s="244">
        <f>J46*D46</f>
        <v>0</v>
      </c>
      <c r="AI46" s="90">
        <v>0.1</v>
      </c>
      <c r="AJ46" s="90">
        <f>IF(G46&gt;19,30%,IF(G46&gt;9,20%,IF(G46&gt;2,10%,0)))</f>
        <v>0.3</v>
      </c>
      <c r="AK46" s="76"/>
      <c r="AL46" s="536">
        <f>IF(I48=8,SUM(K46:M51),0)</f>
        <v>0</v>
      </c>
      <c r="AM46" s="539">
        <f>IF(I48=8,SUM(O46:Q51),0)</f>
        <v>0</v>
      </c>
      <c r="AN46" s="539">
        <f>IF(AM46&gt;0,AJ47,0)</f>
        <v>0</v>
      </c>
      <c r="AO46" s="539">
        <f>IF(AM46&gt;0,AI47,0)</f>
        <v>0</v>
      </c>
      <c r="AP46" s="539">
        <f>IF(AM46&gt;0,SUM(S52:U52),0)</f>
        <v>0</v>
      </c>
      <c r="AQ46" s="539">
        <f>IF(AM46&gt;0,V52+W52,0)</f>
        <v>0</v>
      </c>
      <c r="AR46" s="539">
        <f>IF(AM46&gt;0,SUM(X52:AG52),0)</f>
        <v>0</v>
      </c>
      <c r="AS46" s="536"/>
      <c r="AT46" s="539">
        <f>IF(AS46&gt;0,SUM(V46:X49),0)</f>
        <v>0</v>
      </c>
      <c r="AU46" s="539">
        <f>IF(AT46&gt;0,AQ47,0)</f>
        <v>0</v>
      </c>
      <c r="AV46" s="539">
        <f>IF(AT46&gt;0,AP47,0)</f>
        <v>0</v>
      </c>
      <c r="AW46" s="539">
        <f>IF(AT46&gt;0,SUM(Z50:AB50),0)</f>
        <v>0</v>
      </c>
      <c r="AX46" s="539">
        <f>IF(AT46&gt;0,AC50+AD50,0)</f>
        <v>0</v>
      </c>
      <c r="AY46" s="539">
        <f>IF(AT46&gt;0,SUM(AE50:AN50),0)</f>
        <v>0</v>
      </c>
      <c r="AZ46" s="536">
        <f>IF(I48=9,SUM(K46:M51),0)</f>
        <v>0</v>
      </c>
      <c r="BA46" s="539">
        <f>IF(I48=9,SUM(O46:Q51),0)</f>
        <v>0</v>
      </c>
      <c r="BB46" s="539">
        <f>IF(BA46&gt;0,AJ47,0)</f>
        <v>0</v>
      </c>
      <c r="BC46" s="539">
        <f>IF(BA46&gt;0,AI47,0)</f>
        <v>0</v>
      </c>
      <c r="BD46" s="539">
        <f>IF(BA46&gt;0,SUM(S52:U52),0)</f>
        <v>0</v>
      </c>
      <c r="BE46" s="539">
        <f>IF(BA46&gt;0,V52+W52,0)</f>
        <v>0</v>
      </c>
      <c r="BF46" s="539">
        <f>IF(BA46&gt;0,SUM(X52:AG52),0)</f>
        <v>0</v>
      </c>
      <c r="BG46" s="515"/>
      <c r="BH46" s="515"/>
      <c r="BI46" s="515"/>
      <c r="BJ46" s="515"/>
      <c r="BK46" s="515"/>
      <c r="BL46" s="515"/>
      <c r="BM46" s="515"/>
      <c r="BN46" s="536"/>
      <c r="BO46" s="539">
        <f>IF(BN46&gt;0,SUM(AJ46:AL49),0)</f>
        <v>0</v>
      </c>
      <c r="BP46" s="539">
        <f>IF(BO46&gt;0,BE47,0)</f>
        <v>0</v>
      </c>
      <c r="BQ46" s="539">
        <f>IF(BO46&gt;0,BD47,0)</f>
        <v>0</v>
      </c>
      <c r="BR46" s="539">
        <f>IF(BO46&gt;0,SUM(AN50:AP50),0)</f>
        <v>0</v>
      </c>
      <c r="BS46" s="539">
        <f>IF(BO46&gt;0,AQ50+AR50,0)</f>
        <v>0</v>
      </c>
      <c r="BT46" s="539">
        <f>IF(BO46&gt;0,SUM(AS50:BB50),0)</f>
        <v>0</v>
      </c>
      <c r="BU46" s="536">
        <f>IF(I48=10,SUM(K46:M51),0)</f>
        <v>0</v>
      </c>
      <c r="BV46" s="539">
        <f>IF(I48=10,SUM(O46:Q51),0)</f>
        <v>0</v>
      </c>
      <c r="BW46" s="539">
        <f>IF(BV46&gt;0,AJ47,0)</f>
        <v>0</v>
      </c>
      <c r="BX46" s="539">
        <f>IF(BV46&gt;0,AI47,0)</f>
        <v>0</v>
      </c>
      <c r="BY46" s="539">
        <f>IF(BV46&gt;0,SUM(S52:U52),0)</f>
        <v>0</v>
      </c>
      <c r="BZ46" s="539">
        <f>IF(BV46&gt;0,V52+W52,0)</f>
        <v>0</v>
      </c>
      <c r="CA46" s="539">
        <f>IF(BV46&gt;0,SUM(X52:AG52),0)</f>
        <v>0</v>
      </c>
      <c r="CB46" s="536"/>
      <c r="CC46" s="539">
        <f>IF(CB46&gt;0,SUM(O46:Q49),0)</f>
        <v>0</v>
      </c>
      <c r="CD46" s="539">
        <f>IF(CC46&gt;0,AJ50,0)</f>
        <v>0</v>
      </c>
      <c r="CE46" s="539">
        <f>IF(CC46&gt;0,AI50,0)</f>
        <v>0</v>
      </c>
      <c r="CF46" s="539">
        <f>IF(CC46&gt;0,SUM(S50:U50),0)</f>
        <v>0</v>
      </c>
      <c r="CG46" s="539">
        <f>IF(CC46&gt;0,V50+W50,0)</f>
        <v>0</v>
      </c>
      <c r="CH46" s="539">
        <f>IF(CC46&gt;0,SUM(X50:AG50),0)</f>
        <v>0</v>
      </c>
      <c r="CI46" s="536">
        <f>IF(I48=11,SUM(K46:M51),0)</f>
        <v>0</v>
      </c>
      <c r="CJ46" s="539">
        <f>IF(I48=11,SUM(O46:Q51),0)</f>
        <v>0</v>
      </c>
      <c r="CK46" s="539">
        <f>IF(CJ46&gt;0,AJ47,0)</f>
        <v>0</v>
      </c>
      <c r="CL46" s="539">
        <f>IF(CJ46&gt;0,AI47,0)</f>
        <v>0</v>
      </c>
      <c r="CM46" s="539">
        <f>IF(CJ46&gt;0,SUM(S52:U52),0)</f>
        <v>0</v>
      </c>
      <c r="CN46" s="539">
        <f>IF(CJ46&gt;0,V52+W52,0)</f>
        <v>0</v>
      </c>
      <c r="CO46" s="539">
        <f>IF(CJ46&gt;0,SUM(X52:AG52),0)</f>
        <v>0</v>
      </c>
      <c r="CP46" s="536"/>
      <c r="CQ46" s="539">
        <f>IF(CP46&gt;0,SUM(O49:Q49),0)</f>
        <v>0</v>
      </c>
      <c r="CR46" s="539">
        <f>IF(CQ46&gt;0,CQ46*AJ46,0)</f>
        <v>0</v>
      </c>
      <c r="CS46" s="539">
        <f>IF(CQ46&gt;0,CQ46*AI46,0)</f>
        <v>0</v>
      </c>
      <c r="CT46" s="539">
        <f>IF(CQ46&gt;0,SUM(S50:U50),0)</f>
        <v>0</v>
      </c>
      <c r="CU46" s="539">
        <f>IF(CQ46&gt;0,V50+W50,0)</f>
        <v>0</v>
      </c>
      <c r="CV46" s="542">
        <f>IF(CQ46&gt;0,SUM(X50:AG50),0)</f>
        <v>0</v>
      </c>
      <c r="CW46" s="536">
        <f>D52</f>
        <v>20.5</v>
      </c>
      <c r="CX46" s="539">
        <f>IF(CW46&gt;0,SUM(O46:Q51),0)</f>
        <v>2056.8333333333335</v>
      </c>
      <c r="CY46" s="539">
        <f>CX46*AJ46</f>
        <v>617.05000000000007</v>
      </c>
      <c r="CZ46" s="539">
        <f>CX46*AI46</f>
        <v>205.68333333333337</v>
      </c>
      <c r="DA46" s="539">
        <f>IF(CX46&gt;0,SUM(S52:U52),0)</f>
        <v>105.34999999999998</v>
      </c>
      <c r="DB46" s="539">
        <f>IF(CX46&gt;0,V52+W52,0)</f>
        <v>225.75</v>
      </c>
      <c r="DC46" s="542">
        <f>IF(CX46&gt;0,SUM(X52:AG52),0)</f>
        <v>451.50000000000006</v>
      </c>
      <c r="DD46" s="536">
        <f>IF(AND(H47="старший вчитель",I48=12),SUM(K46:M51),0)</f>
        <v>0</v>
      </c>
      <c r="DE46" s="539">
        <f>IF(DD46&gt;0,SUM(O46:Q51),0)</f>
        <v>0</v>
      </c>
      <c r="DF46" s="539">
        <f>IF(DE46&gt;0,DE46*AJ46,0)</f>
        <v>0</v>
      </c>
      <c r="DG46" s="539">
        <f>IF(DE46&gt;0,DE46*AI46,0)</f>
        <v>0</v>
      </c>
      <c r="DH46" s="539">
        <f>IF(DE46&gt;0,SUM(S52:U52),0)</f>
        <v>0</v>
      </c>
      <c r="DI46" s="539">
        <f>IF(DE46&gt;0,V52+W52,0)</f>
        <v>0</v>
      </c>
      <c r="DJ46" s="542">
        <f>IF(DE46&gt;0,SUM(X52:AG52),0)</f>
        <v>0</v>
      </c>
      <c r="DK46" s="536"/>
      <c r="DL46" s="539">
        <f>IF(DK46&gt;0,SUM(O46:Q49),0)</f>
        <v>0</v>
      </c>
      <c r="DM46" s="539">
        <f>IF(DL46&gt;0,AJ50,0)</f>
        <v>0</v>
      </c>
      <c r="DN46" s="539">
        <f>IF(DL46&gt;0,AI50,0)</f>
        <v>0</v>
      </c>
      <c r="DO46" s="539">
        <f>IF(DL46&gt;0,SUM(S50:U50),0)</f>
        <v>0</v>
      </c>
      <c r="DP46" s="539">
        <f>IF(DL46&gt;0,V50+W50,0)</f>
        <v>0</v>
      </c>
      <c r="DQ46" s="542">
        <f>IF(DL46&gt;0,SUM(X50:AG50),0)</f>
        <v>0</v>
      </c>
      <c r="DR46" s="536"/>
      <c r="DS46" s="539">
        <f>IF(DR46&gt;0,SUM(O46:Q49),0)</f>
        <v>0</v>
      </c>
      <c r="DT46" s="539">
        <f>IF(DS46&gt;0,AJ50,0)</f>
        <v>0</v>
      </c>
      <c r="DU46" s="539">
        <f>IF(DS46&gt;0,AI50,0)</f>
        <v>0</v>
      </c>
      <c r="DV46" s="539">
        <f>IF(DS46&gt;0,SUM(S50:U50),0)</f>
        <v>0</v>
      </c>
      <c r="DW46" s="539">
        <f>IF(DS46&gt;0,V50+W50,0)</f>
        <v>0</v>
      </c>
      <c r="DX46" s="542">
        <f>IF(DS46&gt;0,SUM(X50:AG50),0)</f>
        <v>0</v>
      </c>
      <c r="DY46" s="536"/>
      <c r="DZ46" s="539">
        <f>IF(DY46&gt;0,SUM(O46:Q49),0)</f>
        <v>0</v>
      </c>
      <c r="EA46" s="539">
        <f>IF(DZ46&gt;0,AJ50,0)</f>
        <v>0</v>
      </c>
      <c r="EB46" s="539">
        <f>IF(DZ46&gt;0,AI50,0)</f>
        <v>0</v>
      </c>
      <c r="EC46" s="539">
        <f>IF(DZ46&gt;0,SUM(S50:U50),0)</f>
        <v>0</v>
      </c>
      <c r="ED46" s="539">
        <f>IF(DZ46&gt;0,V50+W50,0)</f>
        <v>0</v>
      </c>
      <c r="EE46" s="542">
        <f>IF(DZ46&gt;0,SUM(X50:AG50),0)</f>
        <v>0</v>
      </c>
      <c r="EF46" s="536">
        <f>IF(AJ47="старший вчитель",SUM(AM46:AO49),0)</f>
        <v>0</v>
      </c>
      <c r="EG46" s="539">
        <f>IF(EF46&gt;0,SUM(O46:Q49),0)</f>
        <v>0</v>
      </c>
      <c r="EH46" s="539">
        <f>IF(EG46&gt;0,AJ50,0)</f>
        <v>0</v>
      </c>
      <c r="EI46" s="539">
        <f>IF(EG46&gt;0,AI50,0)</f>
        <v>0</v>
      </c>
      <c r="EJ46" s="539">
        <f>IF(EG46&gt;0,SUM(S50:U50),0)</f>
        <v>0</v>
      </c>
      <c r="EK46" s="539">
        <f>IF(EG46&gt;0,V50+W50,0)</f>
        <v>0</v>
      </c>
      <c r="EL46" s="542">
        <f>IF(EG46&gt;0,SUM(X50:AG50),0)</f>
        <v>0</v>
      </c>
      <c r="EM46" s="536">
        <f>IF(AQ47="старший вчитель",SUM(AT46:AV49),0)</f>
        <v>0</v>
      </c>
      <c r="EN46" s="539">
        <f>IF(EM46&gt;0,SUM(V46:X49),0)</f>
        <v>0</v>
      </c>
      <c r="EO46" s="539">
        <f>IF(EN46&gt;0,AQ50,0)</f>
        <v>0</v>
      </c>
      <c r="EP46" s="539">
        <f>IF(EN46&gt;0,AP50,0)</f>
        <v>0</v>
      </c>
      <c r="EQ46" s="539">
        <f>IF(EN46&gt;0,SUM(Z50:AB50),0)</f>
        <v>0</v>
      </c>
      <c r="ER46" s="539">
        <f>IF(EN46&gt;0,AC50+AD50,0)</f>
        <v>0</v>
      </c>
      <c r="ES46" s="542">
        <f>IF(EN46&gt;0,SUM(AE50:AN50),0)</f>
        <v>0</v>
      </c>
      <c r="EW46" s="536">
        <f>IF(AF47="старший вчитель",SUM(AI46:AK49),0)</f>
        <v>0</v>
      </c>
      <c r="EX46" s="539">
        <f>IF(EW46&gt;0,SUM(K46:M49),0)</f>
        <v>0</v>
      </c>
      <c r="EY46" s="539">
        <f>IF(EX46&gt;0,AF50,0)</f>
        <v>0</v>
      </c>
      <c r="EZ46" s="539">
        <f>IF(EX46&gt;0,AE50,0)</f>
        <v>0</v>
      </c>
      <c r="FA46" s="536">
        <f>IF(AM47="старший вчитель",SUM(AP46:AR49),0)</f>
        <v>0</v>
      </c>
      <c r="FB46" s="539">
        <f>IF(FA46&gt;0,SUM(R46:T49),0)</f>
        <v>0</v>
      </c>
      <c r="FC46" s="539">
        <f>IF(FB46&gt;0,AM50,0)</f>
        <v>0</v>
      </c>
      <c r="FD46" s="539">
        <f>IF(FB46&gt;0,AL50,0)</f>
        <v>0</v>
      </c>
      <c r="FE46" s="536"/>
      <c r="FF46" s="539">
        <f>IF(FE46&gt;0,SUM(AD46),0)</f>
        <v>0</v>
      </c>
      <c r="FG46" s="539">
        <f>FF46*AF46</f>
        <v>0</v>
      </c>
      <c r="FH46" s="539">
        <f>FF46*AE46</f>
        <v>0</v>
      </c>
      <c r="FI46" s="536">
        <f>D46</f>
        <v>0</v>
      </c>
      <c r="FJ46" s="539">
        <f>IF(FI46&gt;0,SUM(AH46),0)</f>
        <v>0</v>
      </c>
      <c r="FK46" s="539">
        <f>FJ46*AJ46</f>
        <v>0</v>
      </c>
      <c r="FL46" s="539">
        <f>FJ46*AI46</f>
        <v>0</v>
      </c>
      <c r="FM46" s="536"/>
      <c r="FN46" s="539">
        <f>IF(FM46&gt;0,SUM(AH46),0)</f>
        <v>0</v>
      </c>
      <c r="FO46" s="539">
        <f>FN46*AJ46</f>
        <v>0</v>
      </c>
      <c r="FP46" s="539">
        <f>FN46*AI46</f>
        <v>0</v>
      </c>
      <c r="FQ46" s="536"/>
      <c r="FR46" s="539">
        <f>IF(FQ46&gt;0,SUM(AH47+R50),0)</f>
        <v>0</v>
      </c>
      <c r="FS46" s="539">
        <f>FR46*AJ46</f>
        <v>0</v>
      </c>
      <c r="FT46" s="539">
        <f>FR46*AI46</f>
        <v>0</v>
      </c>
      <c r="FU46" s="536"/>
      <c r="FV46" s="539">
        <f>IF(FU46&gt;0,SUM(AH47+R50),0)</f>
        <v>0</v>
      </c>
      <c r="FW46" s="539">
        <f>FV46*AJ46</f>
        <v>0</v>
      </c>
      <c r="FX46" s="539">
        <f>FV46*AI46</f>
        <v>0</v>
      </c>
      <c r="FY46" s="536"/>
      <c r="FZ46" s="539">
        <f>IF(FY46&gt;0,SUM(AL47+V50),0)</f>
        <v>0</v>
      </c>
      <c r="GA46" s="539">
        <f>FZ46*AN46</f>
        <v>0</v>
      </c>
      <c r="GB46" s="539">
        <f>FZ46*AM46</f>
        <v>0</v>
      </c>
      <c r="GC46" s="536"/>
      <c r="GD46" s="539">
        <f>IF(GC46&gt;0,SUM(AP47+Z50),0)</f>
        <v>0</v>
      </c>
      <c r="GE46" s="539">
        <f>GD46*AR46</f>
        <v>0</v>
      </c>
      <c r="GF46" s="539">
        <f>GD46*AQ46</f>
        <v>0</v>
      </c>
      <c r="GG46" s="536"/>
      <c r="GH46" s="539">
        <f>IF(GG46&gt;0,SUM(AT47+AD50),0)</f>
        <v>0</v>
      </c>
      <c r="GI46" s="539">
        <f>GH46*AV46</f>
        <v>0</v>
      </c>
      <c r="GJ46" s="539">
        <f>GH46*AU46</f>
        <v>0</v>
      </c>
      <c r="GK46" s="536"/>
      <c r="GL46" s="539">
        <f>IF(GK46&gt;0,SUM(AL47+V50),0)</f>
        <v>0</v>
      </c>
      <c r="GM46" s="539">
        <f>GL46*AN46</f>
        <v>0</v>
      </c>
      <c r="GN46" s="539">
        <f>GL46*AM46</f>
        <v>0</v>
      </c>
      <c r="GO46" s="536"/>
      <c r="GP46" s="539">
        <f>IF(GO46&gt;0,SUM(AP47+Z50),0)</f>
        <v>0</v>
      </c>
      <c r="GQ46" s="539">
        <f>GP46*AR46</f>
        <v>0</v>
      </c>
      <c r="GR46" s="539">
        <f>GP46*AQ46</f>
        <v>0</v>
      </c>
      <c r="GS46" s="536"/>
      <c r="GT46" s="539">
        <f>IF(GS46&gt;0,SUM(AT47+AD50),0)</f>
        <v>0</v>
      </c>
      <c r="GU46" s="539">
        <f>GT46*AV46</f>
        <v>0</v>
      </c>
      <c r="GV46" s="539">
        <f>GT46*AU46</f>
        <v>0</v>
      </c>
      <c r="GW46" s="536"/>
      <c r="GX46" s="539">
        <f>IF(GW46&gt;0,SUM(AX47+AH50),0)</f>
        <v>0</v>
      </c>
      <c r="GY46" s="539">
        <f>GX46*AZ46</f>
        <v>0</v>
      </c>
      <c r="GZ46" s="539">
        <f>GX46*AY46</f>
        <v>0</v>
      </c>
      <c r="HA46" s="536"/>
      <c r="HB46" s="539">
        <f>IF(HA46&gt;0,SUM(AH47+R50),0)</f>
        <v>0</v>
      </c>
      <c r="HC46" s="539">
        <f>HB46*AJ46</f>
        <v>0</v>
      </c>
      <c r="HD46" s="539">
        <f>HB46*AI46</f>
        <v>0</v>
      </c>
      <c r="HE46" s="536"/>
      <c r="HF46" s="539">
        <f>IF(HE46&gt;0,SUM(AL47+V50),0)</f>
        <v>0</v>
      </c>
      <c r="HG46" s="539">
        <f>HF46*AN46</f>
        <v>0</v>
      </c>
      <c r="HH46" s="539">
        <f>HF46*AM46</f>
        <v>0</v>
      </c>
      <c r="HI46" s="536"/>
      <c r="HJ46" s="539">
        <f>IF(HI46&gt;0,SUM(AP47+Z50),0)</f>
        <v>0</v>
      </c>
      <c r="HK46" s="539">
        <f>HJ46*AR46</f>
        <v>0</v>
      </c>
      <c r="HL46" s="539">
        <f>HJ46*AQ46</f>
        <v>0</v>
      </c>
      <c r="HM46" s="536"/>
      <c r="HN46" s="539">
        <f>IF(HM46&gt;0,SUM(AT47+AD50),0)</f>
        <v>0</v>
      </c>
      <c r="HO46" s="539">
        <f>HN46*AV46</f>
        <v>0</v>
      </c>
      <c r="HP46" s="539">
        <f>HN46*AU46</f>
        <v>0</v>
      </c>
      <c r="HQ46" s="536"/>
      <c r="HR46" s="539">
        <f>IF(HQ46&gt;0,SUM(AP47+Z50),0)</f>
        <v>0</v>
      </c>
      <c r="HS46" s="539">
        <f>HR46*AR46</f>
        <v>0</v>
      </c>
      <c r="HT46" s="539">
        <f>HR46*AQ46</f>
        <v>0</v>
      </c>
      <c r="HU46" s="536"/>
      <c r="HV46" s="539">
        <f>IF(HU46&gt;0,SUM(AT47+AD50),0)</f>
        <v>0</v>
      </c>
      <c r="HW46" s="539">
        <f>HV46*AV46</f>
        <v>0</v>
      </c>
      <c r="HX46" s="539">
        <f>HV46*AU46</f>
        <v>0</v>
      </c>
      <c r="HY46" s="536"/>
      <c r="HZ46" s="539">
        <f>IF(HY46&gt;0,SUM(AT47+AD50),0)</f>
        <v>0</v>
      </c>
      <c r="IA46" s="539">
        <f>HZ46*AV46</f>
        <v>0</v>
      </c>
      <c r="IB46" s="539">
        <f>HZ46*AU46</f>
        <v>0</v>
      </c>
      <c r="IC46" s="536"/>
      <c r="ID46" s="539">
        <f>IF(IC46&gt;0,SUM(AX47+AH50),0)</f>
        <v>0</v>
      </c>
      <c r="IE46" s="539">
        <f>ID46*AZ46</f>
        <v>0</v>
      </c>
      <c r="IF46" s="539">
        <f>ID46*AY46</f>
        <v>0</v>
      </c>
      <c r="IG46" s="536"/>
      <c r="IH46" s="539">
        <f>IF(IG46&gt;0,SUM(BB47+AL50),0)</f>
        <v>0</v>
      </c>
      <c r="II46" s="539">
        <f>IH46*BD46</f>
        <v>0</v>
      </c>
      <c r="IJ46" s="539">
        <f>IH46*BC46</f>
        <v>0</v>
      </c>
      <c r="IK46" s="536"/>
      <c r="IL46" s="539">
        <f>IF(IK46&gt;0,SUM(AT47+AD50),0)</f>
        <v>0</v>
      </c>
      <c r="IM46" s="539">
        <f>IL46*AV46</f>
        <v>0</v>
      </c>
      <c r="IN46" s="545">
        <f>IL46*AU46</f>
        <v>0</v>
      </c>
      <c r="IO46" s="536"/>
      <c r="IP46" s="539">
        <f>IF(IO46&gt;0,SUM(AX47+AH50),0)</f>
        <v>0</v>
      </c>
      <c r="IQ46" s="539">
        <f>IP46*AZ46</f>
        <v>0</v>
      </c>
      <c r="IR46" s="545">
        <f>IP46*AY46</f>
        <v>0</v>
      </c>
      <c r="IS46" s="464"/>
      <c r="IT46" s="464"/>
      <c r="IU46" s="464"/>
      <c r="IV46" s="464"/>
      <c r="IW46" s="709"/>
      <c r="IX46" s="712">
        <f>IF(IW46&gt;0,SUM(BB47+AL50),0)</f>
        <v>0</v>
      </c>
      <c r="IY46" s="712">
        <f>IX46*BD46</f>
        <v>0</v>
      </c>
      <c r="IZ46" s="712">
        <f>IY46*BE46</f>
        <v>0</v>
      </c>
      <c r="JA46" s="718">
        <f>IX46*BC46</f>
        <v>0</v>
      </c>
      <c r="JB46" s="464"/>
      <c r="JC46" s="464"/>
      <c r="JD46" s="464"/>
      <c r="JE46" s="464"/>
      <c r="JF46" s="464"/>
      <c r="JG46" s="536"/>
      <c r="JH46" s="539">
        <f>IF(JG46&gt;0,SUM(BN47+AQ50),0)</f>
        <v>0</v>
      </c>
      <c r="JI46" s="539">
        <f>JH46*BP46</f>
        <v>0</v>
      </c>
      <c r="JJ46" s="545">
        <f>JH46*BO46</f>
        <v>0</v>
      </c>
      <c r="JK46" s="536"/>
      <c r="JL46" s="539">
        <f>IF(JK46&gt;0,SUM(BR47+AU50),0)</f>
        <v>0</v>
      </c>
      <c r="JM46" s="539">
        <f>JL46*BT46</f>
        <v>0</v>
      </c>
      <c r="JN46" s="545">
        <f>JL46*BS46</f>
        <v>0</v>
      </c>
      <c r="JO46" s="709">
        <f>AC47</f>
        <v>0</v>
      </c>
      <c r="JP46" s="712">
        <f>IF(JO46&gt;0,SUM(BN47+AQ50),0)</f>
        <v>0</v>
      </c>
      <c r="JQ46" s="712">
        <f>JP46*BP46</f>
        <v>0</v>
      </c>
      <c r="JR46" s="712">
        <f>JQ46*BQ46</f>
        <v>0</v>
      </c>
      <c r="JS46" s="718">
        <f>JP46*BO46</f>
        <v>0</v>
      </c>
      <c r="JT46" s="709">
        <f>IF(CT47="старший вчитель",SUM(CW46:CY49),0)</f>
        <v>0</v>
      </c>
      <c r="JU46" s="712">
        <f>IF(JT46&gt;0,SUM(BY46:CA49),0)</f>
        <v>0</v>
      </c>
      <c r="JV46" s="712">
        <f>IF(JU46&gt;0,CT50,0)</f>
        <v>0</v>
      </c>
      <c r="JW46" s="712">
        <f>IF(JU46&gt;0,CS50,0)</f>
        <v>0</v>
      </c>
      <c r="JX46" s="712">
        <f>IF(JU46&gt;0,SUM(CC50:CE50),0)</f>
        <v>0</v>
      </c>
      <c r="JY46" s="712">
        <f>IF(JU46&gt;0,CF50+CG50,0)</f>
        <v>0</v>
      </c>
      <c r="JZ46" s="718">
        <f>IF(JU46&gt;0,SUM(CH50:CQ50),0)</f>
        <v>0</v>
      </c>
      <c r="KC46" s="769">
        <f>IZ46+IR46+IN46+HX46+HP46+HL46+GR46+GB46+FT46+FP46+FL46+FD46+EZ46+EP46+EI46+EB46+DU46+DN46+DG46+CZ46+CS46+CL46+CE46+BX46+BQ46+BC46+AV46+AO46</f>
        <v>205.68333333333337</v>
      </c>
      <c r="KD46" s="769">
        <f>IY46+IQ46+IM46+HW46+HO46+HK46+GQ46+GA46+FS46+FO46+FK46+FC46+EY46+EO46+EH46+EA46+DT46+DM46+DF46+CY46+CR46+CK46+CD46+BW46+BP46+BB46+AU46+AN46</f>
        <v>617.05000000000007</v>
      </c>
    </row>
    <row r="47" spans="1:292" ht="24.75" customHeight="1" x14ac:dyDescent="0.2">
      <c r="A47" s="615"/>
      <c r="B47" s="619"/>
      <c r="C47" s="58" t="s">
        <v>104</v>
      </c>
      <c r="D47" s="46">
        <f t="shared" si="15"/>
        <v>9</v>
      </c>
      <c r="E47" s="650"/>
      <c r="F47" s="581"/>
      <c r="G47" s="584"/>
      <c r="H47" s="652"/>
      <c r="I47" s="9"/>
      <c r="J47" s="107"/>
      <c r="K47" s="277"/>
      <c r="L47" s="275">
        <f>2.5+1.5</f>
        <v>4</v>
      </c>
      <c r="M47" s="275">
        <v>5</v>
      </c>
      <c r="N47" s="452"/>
      <c r="O47" s="145">
        <f>J48/18*K47</f>
        <v>0</v>
      </c>
      <c r="P47" s="43">
        <f>J48/18*L47</f>
        <v>401.33333333333331</v>
      </c>
      <c r="Q47" s="43">
        <f>J48/18*M47</f>
        <v>501.66666666666663</v>
      </c>
      <c r="R47" s="45">
        <f>J48/18*N47</f>
        <v>0</v>
      </c>
      <c r="S47" s="70"/>
      <c r="T47" s="57">
        <v>0</v>
      </c>
      <c r="U47" s="128">
        <v>1</v>
      </c>
      <c r="V47" s="39"/>
      <c r="W47" s="197">
        <v>0.25</v>
      </c>
      <c r="X47" s="70" t="s">
        <v>108</v>
      </c>
      <c r="Y47" s="10"/>
      <c r="Z47" s="10"/>
      <c r="AA47" s="70"/>
      <c r="AB47" s="10"/>
      <c r="AC47" s="10"/>
      <c r="AD47" s="10"/>
      <c r="AE47" s="10"/>
      <c r="AF47" s="10"/>
      <c r="AG47" s="41"/>
      <c r="AH47" s="244"/>
      <c r="AI47" s="44"/>
      <c r="AJ47" s="44"/>
      <c r="AK47" s="40"/>
      <c r="AL47" s="537"/>
      <c r="AM47" s="540"/>
      <c r="AN47" s="540"/>
      <c r="AO47" s="540"/>
      <c r="AP47" s="540"/>
      <c r="AQ47" s="540"/>
      <c r="AR47" s="540"/>
      <c r="AS47" s="537"/>
      <c r="AT47" s="540"/>
      <c r="AU47" s="540"/>
      <c r="AV47" s="540"/>
      <c r="AW47" s="540"/>
      <c r="AX47" s="540"/>
      <c r="AY47" s="540"/>
      <c r="AZ47" s="537"/>
      <c r="BA47" s="540"/>
      <c r="BB47" s="540"/>
      <c r="BC47" s="540"/>
      <c r="BD47" s="540"/>
      <c r="BE47" s="540"/>
      <c r="BF47" s="540"/>
      <c r="BG47" s="516"/>
      <c r="BH47" s="516"/>
      <c r="BI47" s="516"/>
      <c r="BJ47" s="516"/>
      <c r="BK47" s="516"/>
      <c r="BL47" s="516"/>
      <c r="BM47" s="516"/>
      <c r="BN47" s="537"/>
      <c r="BO47" s="540"/>
      <c r="BP47" s="540"/>
      <c r="BQ47" s="540"/>
      <c r="BR47" s="540"/>
      <c r="BS47" s="540"/>
      <c r="BT47" s="540"/>
      <c r="BU47" s="537"/>
      <c r="BV47" s="540"/>
      <c r="BW47" s="540"/>
      <c r="BX47" s="540"/>
      <c r="BY47" s="540"/>
      <c r="BZ47" s="540"/>
      <c r="CA47" s="540"/>
      <c r="CB47" s="537"/>
      <c r="CC47" s="540"/>
      <c r="CD47" s="540"/>
      <c r="CE47" s="540"/>
      <c r="CF47" s="540"/>
      <c r="CG47" s="540"/>
      <c r="CH47" s="540"/>
      <c r="CI47" s="537"/>
      <c r="CJ47" s="540"/>
      <c r="CK47" s="540"/>
      <c r="CL47" s="540"/>
      <c r="CM47" s="540"/>
      <c r="CN47" s="540"/>
      <c r="CO47" s="540"/>
      <c r="CP47" s="537"/>
      <c r="CQ47" s="540"/>
      <c r="CR47" s="540"/>
      <c r="CS47" s="540"/>
      <c r="CT47" s="540"/>
      <c r="CU47" s="540"/>
      <c r="CV47" s="543"/>
      <c r="CW47" s="537"/>
      <c r="CX47" s="540"/>
      <c r="CY47" s="540"/>
      <c r="CZ47" s="540"/>
      <c r="DA47" s="540"/>
      <c r="DB47" s="540"/>
      <c r="DC47" s="543"/>
      <c r="DD47" s="537">
        <f>IF(AND(DB47=3,DB48=4),SUM(DC50:DC52),0)</f>
        <v>0</v>
      </c>
      <c r="DE47" s="540"/>
      <c r="DF47" s="540"/>
      <c r="DG47" s="540"/>
      <c r="DH47" s="540"/>
      <c r="DI47" s="540"/>
      <c r="DJ47" s="543"/>
      <c r="DK47" s="537"/>
      <c r="DL47" s="540"/>
      <c r="DM47" s="540"/>
      <c r="DN47" s="540"/>
      <c r="DO47" s="540"/>
      <c r="DP47" s="540"/>
      <c r="DQ47" s="543"/>
      <c r="DR47" s="537"/>
      <c r="DS47" s="540"/>
      <c r="DT47" s="540"/>
      <c r="DU47" s="540"/>
      <c r="DV47" s="540"/>
      <c r="DW47" s="540"/>
      <c r="DX47" s="543"/>
      <c r="DY47" s="537"/>
      <c r="DZ47" s="540"/>
      <c r="EA47" s="540"/>
      <c r="EB47" s="540"/>
      <c r="EC47" s="540"/>
      <c r="ED47" s="540"/>
      <c r="EE47" s="543"/>
      <c r="EF47" s="537"/>
      <c r="EG47" s="540"/>
      <c r="EH47" s="540"/>
      <c r="EI47" s="540"/>
      <c r="EJ47" s="540"/>
      <c r="EK47" s="540"/>
      <c r="EL47" s="543"/>
      <c r="EM47" s="537"/>
      <c r="EN47" s="540"/>
      <c r="EO47" s="540"/>
      <c r="EP47" s="540"/>
      <c r="EQ47" s="540"/>
      <c r="ER47" s="540"/>
      <c r="ES47" s="543"/>
      <c r="ET47" s="225">
        <f>EF46+DY46+DR46+DK46+DD46+CW46+CP46+CI46+CB46+BU46+BN46+AZ46+AS46+AL46</f>
        <v>20.5</v>
      </c>
      <c r="EU47" s="157">
        <f>D52</f>
        <v>20.5</v>
      </c>
      <c r="EV47" s="480">
        <f>ET47-EU47</f>
        <v>0</v>
      </c>
      <c r="EW47" s="537"/>
      <c r="EX47" s="540"/>
      <c r="EY47" s="540"/>
      <c r="EZ47" s="540"/>
      <c r="FA47" s="537"/>
      <c r="FB47" s="540"/>
      <c r="FC47" s="540"/>
      <c r="FD47" s="540"/>
      <c r="FE47" s="537"/>
      <c r="FF47" s="540"/>
      <c r="FG47" s="540"/>
      <c r="FH47" s="540"/>
      <c r="FI47" s="537"/>
      <c r="FJ47" s="540"/>
      <c r="FK47" s="540"/>
      <c r="FL47" s="540"/>
      <c r="FM47" s="537"/>
      <c r="FN47" s="540"/>
      <c r="FO47" s="540"/>
      <c r="FP47" s="540"/>
      <c r="FQ47" s="537"/>
      <c r="FR47" s="540"/>
      <c r="FS47" s="540"/>
      <c r="FT47" s="540"/>
      <c r="FU47" s="537"/>
      <c r="FV47" s="540"/>
      <c r="FW47" s="540"/>
      <c r="FX47" s="540"/>
      <c r="FY47" s="537"/>
      <c r="FZ47" s="540"/>
      <c r="GA47" s="540"/>
      <c r="GB47" s="540"/>
      <c r="GC47" s="537"/>
      <c r="GD47" s="540"/>
      <c r="GE47" s="540"/>
      <c r="GF47" s="540"/>
      <c r="GG47" s="537"/>
      <c r="GH47" s="540"/>
      <c r="GI47" s="540"/>
      <c r="GJ47" s="540"/>
      <c r="GK47" s="537"/>
      <c r="GL47" s="540"/>
      <c r="GM47" s="540"/>
      <c r="GN47" s="540"/>
      <c r="GO47" s="537"/>
      <c r="GP47" s="540"/>
      <c r="GQ47" s="540"/>
      <c r="GR47" s="540"/>
      <c r="GS47" s="537"/>
      <c r="GT47" s="540"/>
      <c r="GU47" s="540"/>
      <c r="GV47" s="540"/>
      <c r="GW47" s="537"/>
      <c r="GX47" s="540"/>
      <c r="GY47" s="540"/>
      <c r="GZ47" s="540"/>
      <c r="HA47" s="537"/>
      <c r="HB47" s="540"/>
      <c r="HC47" s="540"/>
      <c r="HD47" s="540"/>
      <c r="HE47" s="537"/>
      <c r="HF47" s="540"/>
      <c r="HG47" s="540"/>
      <c r="HH47" s="540"/>
      <c r="HI47" s="537"/>
      <c r="HJ47" s="540"/>
      <c r="HK47" s="540"/>
      <c r="HL47" s="540"/>
      <c r="HM47" s="537"/>
      <c r="HN47" s="540"/>
      <c r="HO47" s="540"/>
      <c r="HP47" s="540"/>
      <c r="HQ47" s="537"/>
      <c r="HR47" s="540"/>
      <c r="HS47" s="540"/>
      <c r="HT47" s="540"/>
      <c r="HU47" s="537"/>
      <c r="HV47" s="540"/>
      <c r="HW47" s="540"/>
      <c r="HX47" s="540"/>
      <c r="HY47" s="537"/>
      <c r="HZ47" s="540"/>
      <c r="IA47" s="540"/>
      <c r="IB47" s="540"/>
      <c r="IC47" s="537"/>
      <c r="ID47" s="540"/>
      <c r="IE47" s="540"/>
      <c r="IF47" s="540"/>
      <c r="IG47" s="537"/>
      <c r="IH47" s="540"/>
      <c r="II47" s="540"/>
      <c r="IJ47" s="540"/>
      <c r="IK47" s="537"/>
      <c r="IL47" s="540"/>
      <c r="IM47" s="540"/>
      <c r="IN47" s="546"/>
      <c r="IO47" s="537"/>
      <c r="IP47" s="540"/>
      <c r="IQ47" s="540"/>
      <c r="IR47" s="546"/>
      <c r="IS47" s="513"/>
      <c r="IT47" s="513"/>
      <c r="IU47" s="513"/>
      <c r="IV47" s="513"/>
      <c r="IW47" s="710"/>
      <c r="IX47" s="713"/>
      <c r="IY47" s="713"/>
      <c r="IZ47" s="713"/>
      <c r="JA47" s="719"/>
      <c r="JB47" s="499"/>
      <c r="JC47" s="499"/>
      <c r="JD47" s="499"/>
      <c r="JE47" s="499"/>
      <c r="JF47" s="499"/>
      <c r="JG47" s="537"/>
      <c r="JH47" s="540"/>
      <c r="JI47" s="540"/>
      <c r="JJ47" s="546"/>
      <c r="JK47" s="537"/>
      <c r="JL47" s="540"/>
      <c r="JM47" s="540"/>
      <c r="JN47" s="546"/>
      <c r="JO47" s="710"/>
      <c r="JP47" s="713"/>
      <c r="JQ47" s="713"/>
      <c r="JR47" s="713"/>
      <c r="JS47" s="719"/>
      <c r="JT47" s="710"/>
      <c r="JU47" s="713"/>
      <c r="JV47" s="713"/>
      <c r="JW47" s="713"/>
      <c r="JX47" s="713"/>
      <c r="JY47" s="713"/>
      <c r="JZ47" s="719"/>
      <c r="KC47" s="769"/>
      <c r="KD47" s="769"/>
    </row>
    <row r="48" spans="1:292" ht="20.100000000000001" customHeight="1" x14ac:dyDescent="0.3">
      <c r="A48" s="616"/>
      <c r="B48" s="576"/>
      <c r="C48" s="122" t="s">
        <v>105</v>
      </c>
      <c r="D48" s="46">
        <f t="shared" si="15"/>
        <v>4</v>
      </c>
      <c r="E48" s="650"/>
      <c r="F48" s="581"/>
      <c r="G48" s="584"/>
      <c r="H48" s="652"/>
      <c r="I48" s="61">
        <f>IF(H46="вища",12,IF(H46="І кат.",11,IF(H46="ІІ кат.",10,IF(H46="спец.",9))))</f>
        <v>12</v>
      </c>
      <c r="J48" s="77">
        <f>IF(I48=12,'тарифна сітка'!$C$15,IF(I48=11,'тарифна сітка'!$C$14,IF(I48=10,'тарифна сітка'!$C$13,IF(I48=9,'тарифна сітка'!$C$12,IF(I48=8,'тарифна сітка'!$C$11)))))</f>
        <v>1806</v>
      </c>
      <c r="K48" s="277"/>
      <c r="L48" s="275">
        <v>4</v>
      </c>
      <c r="M48" s="275"/>
      <c r="N48" s="452"/>
      <c r="O48" s="145">
        <f>J48/18*K48</f>
        <v>0</v>
      </c>
      <c r="P48" s="43">
        <f>J48/18*L48</f>
        <v>401.33333333333331</v>
      </c>
      <c r="Q48" s="43">
        <f>J48/18*M48</f>
        <v>0</v>
      </c>
      <c r="R48" s="45">
        <f>J48/18*N48</f>
        <v>0</v>
      </c>
      <c r="S48" s="11"/>
      <c r="T48" s="43">
        <f>J48/18*T46*15%*T47</f>
        <v>0</v>
      </c>
      <c r="U48" s="149">
        <f>J48/18*U46*15%*U47</f>
        <v>75.249999999999986</v>
      </c>
      <c r="V48" s="32"/>
      <c r="W48" s="128">
        <v>0.5</v>
      </c>
      <c r="X48" s="195">
        <v>0.1</v>
      </c>
      <c r="Y48" s="7"/>
      <c r="Z48" s="7"/>
      <c r="AA48" s="195">
        <v>0.05</v>
      </c>
      <c r="AB48" s="7"/>
      <c r="AC48" s="7"/>
      <c r="AD48" s="7"/>
      <c r="AE48" s="7"/>
      <c r="AF48" s="195">
        <v>0.1</v>
      </c>
      <c r="AG48" s="62">
        <v>0</v>
      </c>
      <c r="AH48" s="244">
        <f>J51*D48</f>
        <v>0</v>
      </c>
      <c r="AI48" s="43">
        <f>SUM(O46:R51,AH46:AH50)*AI46</f>
        <v>205.68333333333337</v>
      </c>
      <c r="AJ48" s="43">
        <f>SUM(O46:R51,AH46:AH50)*AJ46</f>
        <v>617.05000000000007</v>
      </c>
      <c r="AK48" s="45">
        <f>SUM(O46:R51,V49:AG49,AH46:AH50,AI48:AJ48,S51:U51,S48:U48)</f>
        <v>3662.166666666667</v>
      </c>
      <c r="AL48" s="537"/>
      <c r="AM48" s="540"/>
      <c r="AN48" s="540"/>
      <c r="AO48" s="540"/>
      <c r="AP48" s="540"/>
      <c r="AQ48" s="540"/>
      <c r="AR48" s="540"/>
      <c r="AS48" s="537"/>
      <c r="AT48" s="540"/>
      <c r="AU48" s="540"/>
      <c r="AV48" s="540"/>
      <c r="AW48" s="540"/>
      <c r="AX48" s="540"/>
      <c r="AY48" s="540"/>
      <c r="AZ48" s="537"/>
      <c r="BA48" s="540"/>
      <c r="BB48" s="540"/>
      <c r="BC48" s="540"/>
      <c r="BD48" s="540"/>
      <c r="BE48" s="540"/>
      <c r="BF48" s="540"/>
      <c r="BG48" s="516"/>
      <c r="BH48" s="516"/>
      <c r="BI48" s="516"/>
      <c r="BJ48" s="516"/>
      <c r="BK48" s="516"/>
      <c r="BL48" s="516"/>
      <c r="BM48" s="516"/>
      <c r="BN48" s="537"/>
      <c r="BO48" s="540"/>
      <c r="BP48" s="540"/>
      <c r="BQ48" s="540"/>
      <c r="BR48" s="540"/>
      <c r="BS48" s="540"/>
      <c r="BT48" s="540"/>
      <c r="BU48" s="537"/>
      <c r="BV48" s="540"/>
      <c r="BW48" s="540"/>
      <c r="BX48" s="540"/>
      <c r="BY48" s="540"/>
      <c r="BZ48" s="540"/>
      <c r="CA48" s="540"/>
      <c r="CB48" s="537"/>
      <c r="CC48" s="540"/>
      <c r="CD48" s="540"/>
      <c r="CE48" s="540"/>
      <c r="CF48" s="540"/>
      <c r="CG48" s="540"/>
      <c r="CH48" s="540"/>
      <c r="CI48" s="537"/>
      <c r="CJ48" s="540"/>
      <c r="CK48" s="540"/>
      <c r="CL48" s="540"/>
      <c r="CM48" s="540"/>
      <c r="CN48" s="540"/>
      <c r="CO48" s="540"/>
      <c r="CP48" s="537"/>
      <c r="CQ48" s="540"/>
      <c r="CR48" s="540"/>
      <c r="CS48" s="540"/>
      <c r="CT48" s="540"/>
      <c r="CU48" s="540"/>
      <c r="CV48" s="543"/>
      <c r="CW48" s="537"/>
      <c r="CX48" s="540"/>
      <c r="CY48" s="540"/>
      <c r="CZ48" s="540"/>
      <c r="DA48" s="540"/>
      <c r="DB48" s="540"/>
      <c r="DC48" s="543"/>
      <c r="DD48" s="537">
        <f>IF(AND(DB48=3,DB49=4),SUM(DC51:DC53),0)</f>
        <v>0</v>
      </c>
      <c r="DE48" s="540"/>
      <c r="DF48" s="540"/>
      <c r="DG48" s="540"/>
      <c r="DH48" s="540"/>
      <c r="DI48" s="540"/>
      <c r="DJ48" s="543"/>
      <c r="DK48" s="537"/>
      <c r="DL48" s="540"/>
      <c r="DM48" s="540"/>
      <c r="DN48" s="540"/>
      <c r="DO48" s="540"/>
      <c r="DP48" s="540"/>
      <c r="DQ48" s="543"/>
      <c r="DR48" s="537"/>
      <c r="DS48" s="540"/>
      <c r="DT48" s="540"/>
      <c r="DU48" s="540"/>
      <c r="DV48" s="540"/>
      <c r="DW48" s="540"/>
      <c r="DX48" s="543"/>
      <c r="DY48" s="537"/>
      <c r="DZ48" s="540"/>
      <c r="EA48" s="540"/>
      <c r="EB48" s="540"/>
      <c r="EC48" s="540"/>
      <c r="ED48" s="540"/>
      <c r="EE48" s="543"/>
      <c r="EF48" s="537"/>
      <c r="EG48" s="540"/>
      <c r="EH48" s="540"/>
      <c r="EI48" s="540"/>
      <c r="EJ48" s="540"/>
      <c r="EK48" s="540"/>
      <c r="EL48" s="543"/>
      <c r="EM48" s="537"/>
      <c r="EN48" s="540"/>
      <c r="EO48" s="540"/>
      <c r="EP48" s="540"/>
      <c r="EQ48" s="540"/>
      <c r="ER48" s="540"/>
      <c r="ES48" s="543"/>
      <c r="ET48" s="225">
        <f>SUM(EG46:EL52,DZ46:EE52,DS46:DX52,DL46:DQ52,DE46:DJ52,CX46:DC52,CQ46:CV52,CJ46:CO52,CC46:CH52,BV46:CA52,BO46:BT52,BA46:BF52,AT46:AY52,AM46:AR52,EX46:EZ50,FB46:FD50,FJ46:FL50,FN46:FP50,FR46:FT50)</f>
        <v>3662.166666666667</v>
      </c>
      <c r="EU48" s="225">
        <f>AK48</f>
        <v>3662.166666666667</v>
      </c>
      <c r="EV48" s="177">
        <f>EU48-ET48</f>
        <v>0</v>
      </c>
      <c r="EW48" s="537"/>
      <c r="EX48" s="540"/>
      <c r="EY48" s="540"/>
      <c r="EZ48" s="540"/>
      <c r="FA48" s="537"/>
      <c r="FB48" s="540"/>
      <c r="FC48" s="540"/>
      <c r="FD48" s="540"/>
      <c r="FE48" s="537"/>
      <c r="FF48" s="540"/>
      <c r="FG48" s="540"/>
      <c r="FH48" s="540"/>
      <c r="FI48" s="537"/>
      <c r="FJ48" s="540"/>
      <c r="FK48" s="540"/>
      <c r="FL48" s="540"/>
      <c r="FM48" s="537"/>
      <c r="FN48" s="540"/>
      <c r="FO48" s="540"/>
      <c r="FP48" s="540"/>
      <c r="FQ48" s="537"/>
      <c r="FR48" s="540"/>
      <c r="FS48" s="540"/>
      <c r="FT48" s="540"/>
      <c r="FU48" s="537"/>
      <c r="FV48" s="540"/>
      <c r="FW48" s="540"/>
      <c r="FX48" s="540"/>
      <c r="FY48" s="537"/>
      <c r="FZ48" s="540"/>
      <c r="GA48" s="540"/>
      <c r="GB48" s="540"/>
      <c r="GC48" s="537"/>
      <c r="GD48" s="540"/>
      <c r="GE48" s="540"/>
      <c r="GF48" s="540"/>
      <c r="GG48" s="537"/>
      <c r="GH48" s="540"/>
      <c r="GI48" s="540"/>
      <c r="GJ48" s="540"/>
      <c r="GK48" s="537"/>
      <c r="GL48" s="540"/>
      <c r="GM48" s="540"/>
      <c r="GN48" s="540"/>
      <c r="GO48" s="537"/>
      <c r="GP48" s="540"/>
      <c r="GQ48" s="540"/>
      <c r="GR48" s="540"/>
      <c r="GS48" s="537"/>
      <c r="GT48" s="540"/>
      <c r="GU48" s="540"/>
      <c r="GV48" s="540"/>
      <c r="GW48" s="537"/>
      <c r="GX48" s="540"/>
      <c r="GY48" s="540"/>
      <c r="GZ48" s="540"/>
      <c r="HA48" s="537"/>
      <c r="HB48" s="540"/>
      <c r="HC48" s="540"/>
      <c r="HD48" s="540"/>
      <c r="HE48" s="537"/>
      <c r="HF48" s="540"/>
      <c r="HG48" s="540"/>
      <c r="HH48" s="540"/>
      <c r="HI48" s="537"/>
      <c r="HJ48" s="540"/>
      <c r="HK48" s="540"/>
      <c r="HL48" s="540"/>
      <c r="HM48" s="537"/>
      <c r="HN48" s="540"/>
      <c r="HO48" s="540"/>
      <c r="HP48" s="540"/>
      <c r="HQ48" s="537"/>
      <c r="HR48" s="540"/>
      <c r="HS48" s="540"/>
      <c r="HT48" s="540"/>
      <c r="HU48" s="537"/>
      <c r="HV48" s="540"/>
      <c r="HW48" s="540"/>
      <c r="HX48" s="540"/>
      <c r="HY48" s="537"/>
      <c r="HZ48" s="540"/>
      <c r="IA48" s="540"/>
      <c r="IB48" s="540"/>
      <c r="IC48" s="537"/>
      <c r="ID48" s="540"/>
      <c r="IE48" s="540"/>
      <c r="IF48" s="540"/>
      <c r="IG48" s="537"/>
      <c r="IH48" s="540"/>
      <c r="II48" s="540"/>
      <c r="IJ48" s="540"/>
      <c r="IK48" s="537"/>
      <c r="IL48" s="540"/>
      <c r="IM48" s="540"/>
      <c r="IN48" s="546"/>
      <c r="IO48" s="537"/>
      <c r="IP48" s="540"/>
      <c r="IQ48" s="540"/>
      <c r="IR48" s="546"/>
      <c r="IS48" s="513"/>
      <c r="IT48" s="513"/>
      <c r="IU48" s="513"/>
      <c r="IV48" s="513"/>
      <c r="IW48" s="710"/>
      <c r="IX48" s="713"/>
      <c r="IY48" s="713"/>
      <c r="IZ48" s="713"/>
      <c r="JA48" s="719"/>
      <c r="JB48" s="499"/>
      <c r="JC48" s="499"/>
      <c r="JD48" s="499"/>
      <c r="JE48" s="499"/>
      <c r="JF48" s="499"/>
      <c r="JG48" s="537"/>
      <c r="JH48" s="540"/>
      <c r="JI48" s="540"/>
      <c r="JJ48" s="546"/>
      <c r="JK48" s="537"/>
      <c r="JL48" s="540"/>
      <c r="JM48" s="540"/>
      <c r="JN48" s="546"/>
      <c r="JO48" s="710"/>
      <c r="JP48" s="713"/>
      <c r="JQ48" s="713"/>
      <c r="JR48" s="713"/>
      <c r="JS48" s="719"/>
      <c r="JT48" s="710"/>
      <c r="JU48" s="713"/>
      <c r="JV48" s="713"/>
      <c r="JW48" s="713"/>
      <c r="JX48" s="713"/>
      <c r="JY48" s="713"/>
      <c r="JZ48" s="719"/>
      <c r="KB48" s="771">
        <v>7</v>
      </c>
      <c r="KC48" s="769"/>
      <c r="KD48" s="769"/>
      <c r="KE48" s="770">
        <f>AJ48</f>
        <v>617.05000000000007</v>
      </c>
      <c r="KF48" s="770">
        <f>AI48</f>
        <v>205.68333333333337</v>
      </c>
    </row>
    <row r="49" spans="1:292" ht="20.100000000000001" customHeight="1" x14ac:dyDescent="0.2">
      <c r="A49" s="617"/>
      <c r="B49" s="620"/>
      <c r="C49" s="122" t="s">
        <v>106</v>
      </c>
      <c r="D49" s="46">
        <f t="shared" si="15"/>
        <v>3</v>
      </c>
      <c r="E49" s="650"/>
      <c r="F49" s="581"/>
      <c r="G49" s="584"/>
      <c r="H49" s="652"/>
      <c r="I49" s="61">
        <f>I48</f>
        <v>12</v>
      </c>
      <c r="J49" s="184"/>
      <c r="K49" s="277"/>
      <c r="L49" s="275"/>
      <c r="M49" s="275">
        <v>3</v>
      </c>
      <c r="N49" s="452"/>
      <c r="O49" s="145">
        <f>J48/18*K49</f>
        <v>0</v>
      </c>
      <c r="P49" s="43">
        <f>J48/18*L49</f>
        <v>0</v>
      </c>
      <c r="Q49" s="43">
        <f>J48/18*M49</f>
        <v>301</v>
      </c>
      <c r="R49" s="45">
        <f>J48/18*N49</f>
        <v>0</v>
      </c>
      <c r="S49" s="11"/>
      <c r="T49" s="10">
        <v>4</v>
      </c>
      <c r="U49" s="28">
        <v>0</v>
      </c>
      <c r="V49" s="32"/>
      <c r="W49" s="149">
        <f>J48*W47*W48</f>
        <v>225.75</v>
      </c>
      <c r="X49" s="145">
        <f>J48*X48</f>
        <v>180.60000000000002</v>
      </c>
      <c r="Y49" s="7"/>
      <c r="Z49" s="7"/>
      <c r="AA49" s="145">
        <f>J48*AA48</f>
        <v>90.300000000000011</v>
      </c>
      <c r="AB49" s="7"/>
      <c r="AC49" s="7"/>
      <c r="AD49" s="7"/>
      <c r="AE49" s="7"/>
      <c r="AF49" s="145">
        <f>J48*AF48</f>
        <v>180.60000000000002</v>
      </c>
      <c r="AG49" s="37">
        <f>J48*AG48</f>
        <v>0</v>
      </c>
      <c r="AH49" s="32"/>
      <c r="AI49" s="7"/>
      <c r="AJ49" s="7"/>
      <c r="AK49" s="12"/>
      <c r="AL49" s="537"/>
      <c r="AM49" s="540"/>
      <c r="AN49" s="540"/>
      <c r="AO49" s="540"/>
      <c r="AP49" s="540"/>
      <c r="AQ49" s="540"/>
      <c r="AR49" s="540"/>
      <c r="AS49" s="537"/>
      <c r="AT49" s="540"/>
      <c r="AU49" s="540"/>
      <c r="AV49" s="540"/>
      <c r="AW49" s="540"/>
      <c r="AX49" s="540"/>
      <c r="AY49" s="540"/>
      <c r="AZ49" s="537"/>
      <c r="BA49" s="540"/>
      <c r="BB49" s="540"/>
      <c r="BC49" s="540"/>
      <c r="BD49" s="540"/>
      <c r="BE49" s="540"/>
      <c r="BF49" s="540"/>
      <c r="BG49" s="516"/>
      <c r="BH49" s="516"/>
      <c r="BI49" s="516"/>
      <c r="BJ49" s="516"/>
      <c r="BK49" s="516"/>
      <c r="BL49" s="516"/>
      <c r="BM49" s="516"/>
      <c r="BN49" s="537"/>
      <c r="BO49" s="540"/>
      <c r="BP49" s="540"/>
      <c r="BQ49" s="540"/>
      <c r="BR49" s="540"/>
      <c r="BS49" s="540"/>
      <c r="BT49" s="540"/>
      <c r="BU49" s="537"/>
      <c r="BV49" s="540"/>
      <c r="BW49" s="540"/>
      <c r="BX49" s="540"/>
      <c r="BY49" s="540"/>
      <c r="BZ49" s="540"/>
      <c r="CA49" s="540"/>
      <c r="CB49" s="537"/>
      <c r="CC49" s="540"/>
      <c r="CD49" s="540"/>
      <c r="CE49" s="540"/>
      <c r="CF49" s="540"/>
      <c r="CG49" s="540"/>
      <c r="CH49" s="540"/>
      <c r="CI49" s="537"/>
      <c r="CJ49" s="540"/>
      <c r="CK49" s="540"/>
      <c r="CL49" s="540"/>
      <c r="CM49" s="540"/>
      <c r="CN49" s="540"/>
      <c r="CO49" s="540"/>
      <c r="CP49" s="537"/>
      <c r="CQ49" s="540"/>
      <c r="CR49" s="540"/>
      <c r="CS49" s="540"/>
      <c r="CT49" s="540"/>
      <c r="CU49" s="540"/>
      <c r="CV49" s="543"/>
      <c r="CW49" s="537"/>
      <c r="CX49" s="540"/>
      <c r="CY49" s="540"/>
      <c r="CZ49" s="540"/>
      <c r="DA49" s="540"/>
      <c r="DB49" s="540"/>
      <c r="DC49" s="543"/>
      <c r="DD49" s="537">
        <f>IF(AND(DB49=3,DB50=4),SUM(DC52:DC54),0)</f>
        <v>0</v>
      </c>
      <c r="DE49" s="540"/>
      <c r="DF49" s="540"/>
      <c r="DG49" s="540"/>
      <c r="DH49" s="540"/>
      <c r="DI49" s="540"/>
      <c r="DJ49" s="543"/>
      <c r="DK49" s="537"/>
      <c r="DL49" s="540"/>
      <c r="DM49" s="540"/>
      <c r="DN49" s="540"/>
      <c r="DO49" s="540"/>
      <c r="DP49" s="540"/>
      <c r="DQ49" s="543"/>
      <c r="DR49" s="537"/>
      <c r="DS49" s="540"/>
      <c r="DT49" s="540"/>
      <c r="DU49" s="540"/>
      <c r="DV49" s="540"/>
      <c r="DW49" s="540"/>
      <c r="DX49" s="543"/>
      <c r="DY49" s="537"/>
      <c r="DZ49" s="540"/>
      <c r="EA49" s="540"/>
      <c r="EB49" s="540"/>
      <c r="EC49" s="540"/>
      <c r="ED49" s="540"/>
      <c r="EE49" s="543"/>
      <c r="EF49" s="537"/>
      <c r="EG49" s="540"/>
      <c r="EH49" s="540"/>
      <c r="EI49" s="540"/>
      <c r="EJ49" s="540"/>
      <c r="EK49" s="540"/>
      <c r="EL49" s="543"/>
      <c r="EM49" s="537"/>
      <c r="EN49" s="540"/>
      <c r="EO49" s="540"/>
      <c r="EP49" s="540"/>
      <c r="EQ49" s="540"/>
      <c r="ER49" s="540"/>
      <c r="ES49" s="543"/>
      <c r="EW49" s="537"/>
      <c r="EX49" s="540"/>
      <c r="EY49" s="540"/>
      <c r="EZ49" s="540"/>
      <c r="FA49" s="537"/>
      <c r="FB49" s="540"/>
      <c r="FC49" s="540"/>
      <c r="FD49" s="540"/>
      <c r="FE49" s="537"/>
      <c r="FF49" s="540"/>
      <c r="FG49" s="540"/>
      <c r="FH49" s="540"/>
      <c r="FI49" s="537"/>
      <c r="FJ49" s="540"/>
      <c r="FK49" s="540"/>
      <c r="FL49" s="540"/>
      <c r="FM49" s="537"/>
      <c r="FN49" s="540"/>
      <c r="FO49" s="540"/>
      <c r="FP49" s="540"/>
      <c r="FQ49" s="537"/>
      <c r="FR49" s="540"/>
      <c r="FS49" s="540"/>
      <c r="FT49" s="540"/>
      <c r="FU49" s="537"/>
      <c r="FV49" s="540"/>
      <c r="FW49" s="540"/>
      <c r="FX49" s="540"/>
      <c r="FY49" s="537"/>
      <c r="FZ49" s="540"/>
      <c r="GA49" s="540"/>
      <c r="GB49" s="540"/>
      <c r="GC49" s="537"/>
      <c r="GD49" s="540"/>
      <c r="GE49" s="540"/>
      <c r="GF49" s="540"/>
      <c r="GG49" s="537"/>
      <c r="GH49" s="540"/>
      <c r="GI49" s="540"/>
      <c r="GJ49" s="540"/>
      <c r="GK49" s="537"/>
      <c r="GL49" s="540"/>
      <c r="GM49" s="540"/>
      <c r="GN49" s="540"/>
      <c r="GO49" s="537"/>
      <c r="GP49" s="540"/>
      <c r="GQ49" s="540"/>
      <c r="GR49" s="540"/>
      <c r="GS49" s="537"/>
      <c r="GT49" s="540"/>
      <c r="GU49" s="540"/>
      <c r="GV49" s="540"/>
      <c r="GW49" s="537"/>
      <c r="GX49" s="540"/>
      <c r="GY49" s="540"/>
      <c r="GZ49" s="540"/>
      <c r="HA49" s="537"/>
      <c r="HB49" s="540"/>
      <c r="HC49" s="540"/>
      <c r="HD49" s="540"/>
      <c r="HE49" s="537"/>
      <c r="HF49" s="540"/>
      <c r="HG49" s="540"/>
      <c r="HH49" s="540"/>
      <c r="HI49" s="537"/>
      <c r="HJ49" s="540"/>
      <c r="HK49" s="540"/>
      <c r="HL49" s="540"/>
      <c r="HM49" s="537"/>
      <c r="HN49" s="540"/>
      <c r="HO49" s="540"/>
      <c r="HP49" s="540"/>
      <c r="HQ49" s="537"/>
      <c r="HR49" s="540"/>
      <c r="HS49" s="540"/>
      <c r="HT49" s="540"/>
      <c r="HU49" s="537"/>
      <c r="HV49" s="540"/>
      <c r="HW49" s="540"/>
      <c r="HX49" s="540"/>
      <c r="HY49" s="537"/>
      <c r="HZ49" s="540"/>
      <c r="IA49" s="540"/>
      <c r="IB49" s="540"/>
      <c r="IC49" s="537"/>
      <c r="ID49" s="540"/>
      <c r="IE49" s="540"/>
      <c r="IF49" s="540"/>
      <c r="IG49" s="537"/>
      <c r="IH49" s="540"/>
      <c r="II49" s="540"/>
      <c r="IJ49" s="540"/>
      <c r="IK49" s="537"/>
      <c r="IL49" s="540"/>
      <c r="IM49" s="540"/>
      <c r="IN49" s="546"/>
      <c r="IO49" s="537"/>
      <c r="IP49" s="540"/>
      <c r="IQ49" s="540"/>
      <c r="IR49" s="546"/>
      <c r="IS49" s="513"/>
      <c r="IT49" s="513"/>
      <c r="IU49" s="513"/>
      <c r="IV49" s="513"/>
      <c r="IW49" s="710"/>
      <c r="IX49" s="713"/>
      <c r="IY49" s="713"/>
      <c r="IZ49" s="713"/>
      <c r="JA49" s="719"/>
      <c r="JB49" s="499"/>
      <c r="JC49" s="499"/>
      <c r="JD49" s="499"/>
      <c r="JE49" s="499"/>
      <c r="JF49" s="499"/>
      <c r="JG49" s="537"/>
      <c r="JH49" s="540"/>
      <c r="JI49" s="540"/>
      <c r="JJ49" s="546"/>
      <c r="JK49" s="537"/>
      <c r="JL49" s="540"/>
      <c r="JM49" s="540"/>
      <c r="JN49" s="546"/>
      <c r="JO49" s="710"/>
      <c r="JP49" s="713"/>
      <c r="JQ49" s="713"/>
      <c r="JR49" s="713"/>
      <c r="JS49" s="719"/>
      <c r="JT49" s="710"/>
      <c r="JU49" s="713"/>
      <c r="JV49" s="713"/>
      <c r="JW49" s="713"/>
      <c r="JX49" s="713"/>
      <c r="JY49" s="713"/>
      <c r="JZ49" s="719"/>
      <c r="KC49" s="769"/>
      <c r="KD49" s="769"/>
      <c r="KE49" s="770">
        <f>KE48-KD46</f>
        <v>0</v>
      </c>
      <c r="KF49" s="770">
        <f>KF48-KC46</f>
        <v>0</v>
      </c>
    </row>
    <row r="50" spans="1:292" ht="20.100000000000001" customHeight="1" x14ac:dyDescent="0.2">
      <c r="A50" s="617"/>
      <c r="B50" s="620"/>
      <c r="C50" s="123" t="s">
        <v>85</v>
      </c>
      <c r="D50" s="46">
        <f t="shared" si="15"/>
        <v>4</v>
      </c>
      <c r="E50" s="650"/>
      <c r="F50" s="581"/>
      <c r="G50" s="584"/>
      <c r="H50" s="652"/>
      <c r="I50" s="61"/>
      <c r="J50" s="184"/>
      <c r="K50" s="277">
        <v>2</v>
      </c>
      <c r="L50" s="275">
        <v>2</v>
      </c>
      <c r="M50" s="275"/>
      <c r="N50" s="452"/>
      <c r="O50" s="145">
        <f>J48/18*K50</f>
        <v>200.66666666666666</v>
      </c>
      <c r="P50" s="43">
        <f>J48/18*L50</f>
        <v>200.66666666666666</v>
      </c>
      <c r="Q50" s="43">
        <f>J48/18*M50</f>
        <v>0</v>
      </c>
      <c r="R50" s="45">
        <f>J50/18*N50</f>
        <v>0</v>
      </c>
      <c r="S50" s="11"/>
      <c r="T50" s="57">
        <v>0.5</v>
      </c>
      <c r="U50" s="266">
        <v>0</v>
      </c>
      <c r="V50" s="32"/>
      <c r="W50" s="12"/>
      <c r="X50" s="11"/>
      <c r="Y50" s="7"/>
      <c r="Z50" s="7"/>
      <c r="AA50" s="7"/>
      <c r="AB50" s="7"/>
      <c r="AC50" s="7"/>
      <c r="AD50" s="7"/>
      <c r="AE50" s="7"/>
      <c r="AF50" s="7"/>
      <c r="AG50" s="37"/>
      <c r="AH50" s="32">
        <f>J50*D50</f>
        <v>0</v>
      </c>
      <c r="AI50" s="7"/>
      <c r="AJ50" s="7"/>
      <c r="AK50" s="45"/>
      <c r="AL50" s="537"/>
      <c r="AM50" s="540"/>
      <c r="AN50" s="540"/>
      <c r="AO50" s="540"/>
      <c r="AP50" s="540"/>
      <c r="AQ50" s="540"/>
      <c r="AR50" s="540"/>
      <c r="AS50" s="537"/>
      <c r="AT50" s="540"/>
      <c r="AU50" s="540"/>
      <c r="AV50" s="540"/>
      <c r="AW50" s="540"/>
      <c r="AX50" s="540"/>
      <c r="AY50" s="540"/>
      <c r="AZ50" s="537"/>
      <c r="BA50" s="540"/>
      <c r="BB50" s="540"/>
      <c r="BC50" s="540"/>
      <c r="BD50" s="540"/>
      <c r="BE50" s="540"/>
      <c r="BF50" s="540"/>
      <c r="BG50" s="516"/>
      <c r="BH50" s="516"/>
      <c r="BI50" s="516"/>
      <c r="BJ50" s="516"/>
      <c r="BK50" s="516"/>
      <c r="BL50" s="516"/>
      <c r="BM50" s="516"/>
      <c r="BN50" s="537"/>
      <c r="BO50" s="540"/>
      <c r="BP50" s="540"/>
      <c r="BQ50" s="540"/>
      <c r="BR50" s="540"/>
      <c r="BS50" s="540"/>
      <c r="BT50" s="540"/>
      <c r="BU50" s="537"/>
      <c r="BV50" s="540"/>
      <c r="BW50" s="540"/>
      <c r="BX50" s="540"/>
      <c r="BY50" s="540"/>
      <c r="BZ50" s="540"/>
      <c r="CA50" s="540"/>
      <c r="CB50" s="537"/>
      <c r="CC50" s="540"/>
      <c r="CD50" s="540"/>
      <c r="CE50" s="540"/>
      <c r="CF50" s="540"/>
      <c r="CG50" s="540"/>
      <c r="CH50" s="540"/>
      <c r="CI50" s="537"/>
      <c r="CJ50" s="540"/>
      <c r="CK50" s="540"/>
      <c r="CL50" s="540"/>
      <c r="CM50" s="540"/>
      <c r="CN50" s="540"/>
      <c r="CO50" s="540"/>
      <c r="CP50" s="537"/>
      <c r="CQ50" s="540"/>
      <c r="CR50" s="540"/>
      <c r="CS50" s="540"/>
      <c r="CT50" s="540"/>
      <c r="CU50" s="540"/>
      <c r="CV50" s="543"/>
      <c r="CW50" s="537"/>
      <c r="CX50" s="540"/>
      <c r="CY50" s="540"/>
      <c r="CZ50" s="540"/>
      <c r="DA50" s="540"/>
      <c r="DB50" s="540"/>
      <c r="DC50" s="543"/>
      <c r="DD50" s="537">
        <f>IF(AND(DB50=3,DB51=4),SUM(DC53:DC55),0)</f>
        <v>0</v>
      </c>
      <c r="DE50" s="540"/>
      <c r="DF50" s="540"/>
      <c r="DG50" s="540"/>
      <c r="DH50" s="540"/>
      <c r="DI50" s="540"/>
      <c r="DJ50" s="543"/>
      <c r="DK50" s="537"/>
      <c r="DL50" s="540"/>
      <c r="DM50" s="540"/>
      <c r="DN50" s="540"/>
      <c r="DO50" s="540"/>
      <c r="DP50" s="540"/>
      <c r="DQ50" s="543"/>
      <c r="DR50" s="537"/>
      <c r="DS50" s="540"/>
      <c r="DT50" s="540"/>
      <c r="DU50" s="540"/>
      <c r="DV50" s="540"/>
      <c r="DW50" s="540"/>
      <c r="DX50" s="543"/>
      <c r="DY50" s="537"/>
      <c r="DZ50" s="540"/>
      <c r="EA50" s="540"/>
      <c r="EB50" s="540"/>
      <c r="EC50" s="540"/>
      <c r="ED50" s="540"/>
      <c r="EE50" s="543"/>
      <c r="EF50" s="537"/>
      <c r="EG50" s="540"/>
      <c r="EH50" s="540"/>
      <c r="EI50" s="540"/>
      <c r="EJ50" s="540"/>
      <c r="EK50" s="540"/>
      <c r="EL50" s="543"/>
      <c r="EM50" s="537"/>
      <c r="EN50" s="540"/>
      <c r="EO50" s="540"/>
      <c r="EP50" s="540"/>
      <c r="EQ50" s="540"/>
      <c r="ER50" s="540"/>
      <c r="ES50" s="543"/>
      <c r="EW50" s="537"/>
      <c r="EX50" s="540"/>
      <c r="EY50" s="540"/>
      <c r="EZ50" s="540"/>
      <c r="FA50" s="537"/>
      <c r="FB50" s="540"/>
      <c r="FC50" s="540"/>
      <c r="FD50" s="540"/>
      <c r="FE50" s="537"/>
      <c r="FF50" s="540"/>
      <c r="FG50" s="540"/>
      <c r="FH50" s="540"/>
      <c r="FI50" s="537"/>
      <c r="FJ50" s="540"/>
      <c r="FK50" s="540"/>
      <c r="FL50" s="540"/>
      <c r="FM50" s="537"/>
      <c r="FN50" s="540"/>
      <c r="FO50" s="540"/>
      <c r="FP50" s="540"/>
      <c r="FQ50" s="537"/>
      <c r="FR50" s="540"/>
      <c r="FS50" s="540"/>
      <c r="FT50" s="540"/>
      <c r="FU50" s="537"/>
      <c r="FV50" s="540"/>
      <c r="FW50" s="540"/>
      <c r="FX50" s="540"/>
      <c r="FY50" s="537"/>
      <c r="FZ50" s="540"/>
      <c r="GA50" s="540"/>
      <c r="GB50" s="540"/>
      <c r="GC50" s="537"/>
      <c r="GD50" s="540"/>
      <c r="GE50" s="540"/>
      <c r="GF50" s="540"/>
      <c r="GG50" s="537"/>
      <c r="GH50" s="540"/>
      <c r="GI50" s="540"/>
      <c r="GJ50" s="540"/>
      <c r="GK50" s="537"/>
      <c r="GL50" s="540"/>
      <c r="GM50" s="540"/>
      <c r="GN50" s="540"/>
      <c r="GO50" s="537"/>
      <c r="GP50" s="540"/>
      <c r="GQ50" s="540"/>
      <c r="GR50" s="540"/>
      <c r="GS50" s="537"/>
      <c r="GT50" s="540"/>
      <c r="GU50" s="540"/>
      <c r="GV50" s="540"/>
      <c r="GW50" s="537"/>
      <c r="GX50" s="540"/>
      <c r="GY50" s="540"/>
      <c r="GZ50" s="540"/>
      <c r="HA50" s="537"/>
      <c r="HB50" s="540"/>
      <c r="HC50" s="540"/>
      <c r="HD50" s="540"/>
      <c r="HE50" s="537"/>
      <c r="HF50" s="540"/>
      <c r="HG50" s="540"/>
      <c r="HH50" s="540"/>
      <c r="HI50" s="537"/>
      <c r="HJ50" s="540"/>
      <c r="HK50" s="540"/>
      <c r="HL50" s="540"/>
      <c r="HM50" s="537"/>
      <c r="HN50" s="540"/>
      <c r="HO50" s="540"/>
      <c r="HP50" s="540"/>
      <c r="HQ50" s="537"/>
      <c r="HR50" s="540"/>
      <c r="HS50" s="540"/>
      <c r="HT50" s="540"/>
      <c r="HU50" s="537"/>
      <c r="HV50" s="540"/>
      <c r="HW50" s="540"/>
      <c r="HX50" s="540"/>
      <c r="HY50" s="537"/>
      <c r="HZ50" s="540"/>
      <c r="IA50" s="540"/>
      <c r="IB50" s="540"/>
      <c r="IC50" s="537"/>
      <c r="ID50" s="540"/>
      <c r="IE50" s="540"/>
      <c r="IF50" s="540"/>
      <c r="IG50" s="537"/>
      <c r="IH50" s="540"/>
      <c r="II50" s="540"/>
      <c r="IJ50" s="540"/>
      <c r="IK50" s="537"/>
      <c r="IL50" s="540"/>
      <c r="IM50" s="540"/>
      <c r="IN50" s="546"/>
      <c r="IO50" s="537"/>
      <c r="IP50" s="540"/>
      <c r="IQ50" s="540"/>
      <c r="IR50" s="546"/>
      <c r="IS50" s="513"/>
      <c r="IT50" s="513"/>
      <c r="IU50" s="513"/>
      <c r="IV50" s="513"/>
      <c r="IW50" s="710"/>
      <c r="IX50" s="713"/>
      <c r="IY50" s="713"/>
      <c r="IZ50" s="713"/>
      <c r="JA50" s="719"/>
      <c r="JB50" s="499"/>
      <c r="JC50" s="499"/>
      <c r="JD50" s="499"/>
      <c r="JE50" s="499"/>
      <c r="JF50" s="499"/>
      <c r="JG50" s="537"/>
      <c r="JH50" s="540"/>
      <c r="JI50" s="540"/>
      <c r="JJ50" s="546"/>
      <c r="JK50" s="537"/>
      <c r="JL50" s="540"/>
      <c r="JM50" s="540"/>
      <c r="JN50" s="546"/>
      <c r="JO50" s="710"/>
      <c r="JP50" s="713"/>
      <c r="JQ50" s="713"/>
      <c r="JR50" s="713"/>
      <c r="JS50" s="719"/>
      <c r="JT50" s="710"/>
      <c r="JU50" s="713"/>
      <c r="JV50" s="713"/>
      <c r="JW50" s="713"/>
      <c r="JX50" s="713"/>
      <c r="JY50" s="713"/>
      <c r="JZ50" s="719"/>
      <c r="KC50" s="769"/>
      <c r="KD50" s="769"/>
    </row>
    <row r="51" spans="1:292" ht="23.25" customHeight="1" thickBot="1" x14ac:dyDescent="0.25">
      <c r="A51" s="617"/>
      <c r="B51" s="620"/>
      <c r="C51" s="66" t="s">
        <v>107</v>
      </c>
      <c r="D51" s="46">
        <f t="shared" si="15"/>
        <v>0.5</v>
      </c>
      <c r="E51" s="650"/>
      <c r="F51" s="581"/>
      <c r="G51" s="584"/>
      <c r="H51" s="652"/>
      <c r="I51" s="183"/>
      <c r="J51" s="222"/>
      <c r="K51" s="453"/>
      <c r="L51" s="454">
        <v>0.5</v>
      </c>
      <c r="M51" s="454"/>
      <c r="N51" s="455"/>
      <c r="O51" s="55">
        <f>J48/18*K51</f>
        <v>0</v>
      </c>
      <c r="P51" s="88">
        <f>J48/18*L51</f>
        <v>50.166666666666664</v>
      </c>
      <c r="Q51" s="88">
        <f>J48/18*M51</f>
        <v>0</v>
      </c>
      <c r="R51" s="89">
        <f>J48/18*N51</f>
        <v>0</v>
      </c>
      <c r="S51" s="30"/>
      <c r="T51" s="88">
        <f>J48/18*T49*15%*T50</f>
        <v>30.099999999999998</v>
      </c>
      <c r="U51" s="88">
        <f>J48/18*U49*15%*U50</f>
        <v>0</v>
      </c>
      <c r="V51" s="34"/>
      <c r="W51" s="28"/>
      <c r="X51" s="30"/>
      <c r="Y51" s="27"/>
      <c r="Z51" s="27"/>
      <c r="AA51" s="27"/>
      <c r="AB51" s="27"/>
      <c r="AC51" s="27"/>
      <c r="AD51" s="27"/>
      <c r="AE51" s="27"/>
      <c r="AF51" s="27"/>
      <c r="AG51" s="38"/>
      <c r="AH51" s="34"/>
      <c r="AI51" s="27"/>
      <c r="AJ51" s="27"/>
      <c r="AK51" s="149"/>
      <c r="AL51" s="537"/>
      <c r="AM51" s="540"/>
      <c r="AN51" s="540"/>
      <c r="AO51" s="540"/>
      <c r="AP51" s="540"/>
      <c r="AQ51" s="540"/>
      <c r="AR51" s="540"/>
      <c r="AS51" s="537"/>
      <c r="AT51" s="540"/>
      <c r="AU51" s="540"/>
      <c r="AV51" s="540"/>
      <c r="AW51" s="540"/>
      <c r="AX51" s="540"/>
      <c r="AY51" s="540"/>
      <c r="AZ51" s="537"/>
      <c r="BA51" s="540"/>
      <c r="BB51" s="540"/>
      <c r="BC51" s="540"/>
      <c r="BD51" s="540"/>
      <c r="BE51" s="540"/>
      <c r="BF51" s="540"/>
      <c r="BG51" s="516"/>
      <c r="BH51" s="516"/>
      <c r="BI51" s="516"/>
      <c r="BJ51" s="516"/>
      <c r="BK51" s="516"/>
      <c r="BL51" s="516"/>
      <c r="BM51" s="516"/>
      <c r="BN51" s="537"/>
      <c r="BO51" s="540"/>
      <c r="BP51" s="540"/>
      <c r="BQ51" s="540"/>
      <c r="BR51" s="540"/>
      <c r="BS51" s="540"/>
      <c r="BT51" s="540"/>
      <c r="BU51" s="537"/>
      <c r="BV51" s="540"/>
      <c r="BW51" s="540"/>
      <c r="BX51" s="540"/>
      <c r="BY51" s="540"/>
      <c r="BZ51" s="540"/>
      <c r="CA51" s="540"/>
      <c r="CB51" s="537"/>
      <c r="CC51" s="540"/>
      <c r="CD51" s="540"/>
      <c r="CE51" s="540"/>
      <c r="CF51" s="540"/>
      <c r="CG51" s="540"/>
      <c r="CH51" s="540"/>
      <c r="CI51" s="537"/>
      <c r="CJ51" s="540"/>
      <c r="CK51" s="540"/>
      <c r="CL51" s="540"/>
      <c r="CM51" s="540"/>
      <c r="CN51" s="540"/>
      <c r="CO51" s="540"/>
      <c r="CP51" s="537"/>
      <c r="CQ51" s="540"/>
      <c r="CR51" s="540"/>
      <c r="CS51" s="540"/>
      <c r="CT51" s="540"/>
      <c r="CU51" s="540"/>
      <c r="CV51" s="543"/>
      <c r="CW51" s="537"/>
      <c r="CX51" s="540"/>
      <c r="CY51" s="540"/>
      <c r="CZ51" s="540"/>
      <c r="DA51" s="540"/>
      <c r="DB51" s="540"/>
      <c r="DC51" s="543"/>
      <c r="DD51" s="537"/>
      <c r="DE51" s="540"/>
      <c r="DF51" s="540"/>
      <c r="DG51" s="540"/>
      <c r="DH51" s="540"/>
      <c r="DI51" s="540"/>
      <c r="DJ51" s="543"/>
      <c r="DK51" s="537"/>
      <c r="DL51" s="540"/>
      <c r="DM51" s="540"/>
      <c r="DN51" s="540"/>
      <c r="DO51" s="540"/>
      <c r="DP51" s="540"/>
      <c r="DQ51" s="543"/>
      <c r="DR51" s="537"/>
      <c r="DS51" s="540"/>
      <c r="DT51" s="540"/>
      <c r="DU51" s="540"/>
      <c r="DV51" s="540"/>
      <c r="DW51" s="540"/>
      <c r="DX51" s="543"/>
      <c r="DY51" s="537"/>
      <c r="DZ51" s="540"/>
      <c r="EA51" s="540"/>
      <c r="EB51" s="540"/>
      <c r="EC51" s="540"/>
      <c r="ED51" s="540"/>
      <c r="EE51" s="543"/>
      <c r="EF51" s="537"/>
      <c r="EG51" s="540"/>
      <c r="EH51" s="540"/>
      <c r="EI51" s="540"/>
      <c r="EJ51" s="540"/>
      <c r="EK51" s="540"/>
      <c r="EL51" s="543"/>
      <c r="EM51" s="537"/>
      <c r="EN51" s="540"/>
      <c r="EO51" s="540"/>
      <c r="EP51" s="540"/>
      <c r="EQ51" s="540"/>
      <c r="ER51" s="540"/>
      <c r="ES51" s="543"/>
      <c r="EW51" s="537"/>
      <c r="EX51" s="540"/>
      <c r="EY51" s="540"/>
      <c r="EZ51" s="540"/>
      <c r="FA51" s="537"/>
      <c r="FB51" s="540"/>
      <c r="FC51" s="540"/>
      <c r="FD51" s="540"/>
      <c r="FE51" s="537"/>
      <c r="FF51" s="540"/>
      <c r="FG51" s="540"/>
      <c r="FH51" s="540"/>
      <c r="FI51" s="537"/>
      <c r="FJ51" s="540"/>
      <c r="FK51" s="540"/>
      <c r="FL51" s="540"/>
      <c r="FM51" s="537"/>
      <c r="FN51" s="540"/>
      <c r="FO51" s="540"/>
      <c r="FP51" s="540"/>
      <c r="FQ51" s="537"/>
      <c r="FR51" s="540"/>
      <c r="FS51" s="540"/>
      <c r="FT51" s="540"/>
      <c r="FU51" s="537"/>
      <c r="FV51" s="540"/>
      <c r="FW51" s="540"/>
      <c r="FX51" s="540"/>
      <c r="FY51" s="537"/>
      <c r="FZ51" s="540"/>
      <c r="GA51" s="540"/>
      <c r="GB51" s="540"/>
      <c r="GC51" s="537"/>
      <c r="GD51" s="540"/>
      <c r="GE51" s="540"/>
      <c r="GF51" s="540"/>
      <c r="GG51" s="537"/>
      <c r="GH51" s="540"/>
      <c r="GI51" s="540"/>
      <c r="GJ51" s="540"/>
      <c r="GK51" s="537"/>
      <c r="GL51" s="540"/>
      <c r="GM51" s="540"/>
      <c r="GN51" s="540"/>
      <c r="GO51" s="537"/>
      <c r="GP51" s="540"/>
      <c r="GQ51" s="540"/>
      <c r="GR51" s="540"/>
      <c r="GS51" s="537"/>
      <c r="GT51" s="540"/>
      <c r="GU51" s="540"/>
      <c r="GV51" s="540"/>
      <c r="GW51" s="537"/>
      <c r="GX51" s="540"/>
      <c r="GY51" s="540"/>
      <c r="GZ51" s="540"/>
      <c r="HA51" s="537"/>
      <c r="HB51" s="540"/>
      <c r="HC51" s="540"/>
      <c r="HD51" s="540"/>
      <c r="HE51" s="537"/>
      <c r="HF51" s="540"/>
      <c r="HG51" s="540"/>
      <c r="HH51" s="540"/>
      <c r="HI51" s="537"/>
      <c r="HJ51" s="540"/>
      <c r="HK51" s="540"/>
      <c r="HL51" s="540"/>
      <c r="HM51" s="537"/>
      <c r="HN51" s="540"/>
      <c r="HO51" s="540"/>
      <c r="HP51" s="540"/>
      <c r="HQ51" s="537"/>
      <c r="HR51" s="540"/>
      <c r="HS51" s="540"/>
      <c r="HT51" s="540"/>
      <c r="HU51" s="537"/>
      <c r="HV51" s="540"/>
      <c r="HW51" s="540"/>
      <c r="HX51" s="540"/>
      <c r="HY51" s="537"/>
      <c r="HZ51" s="540"/>
      <c r="IA51" s="540"/>
      <c r="IB51" s="540"/>
      <c r="IC51" s="537"/>
      <c r="ID51" s="540"/>
      <c r="IE51" s="540"/>
      <c r="IF51" s="540"/>
      <c r="IG51" s="537"/>
      <c r="IH51" s="540"/>
      <c r="II51" s="540"/>
      <c r="IJ51" s="540"/>
      <c r="IK51" s="537"/>
      <c r="IL51" s="540"/>
      <c r="IM51" s="540"/>
      <c r="IN51" s="546"/>
      <c r="IO51" s="537"/>
      <c r="IP51" s="540"/>
      <c r="IQ51" s="540"/>
      <c r="IR51" s="546"/>
      <c r="IS51" s="513"/>
      <c r="IT51" s="513"/>
      <c r="IU51" s="513"/>
      <c r="IV51" s="513"/>
      <c r="IW51" s="710"/>
      <c r="IX51" s="713"/>
      <c r="IY51" s="713"/>
      <c r="IZ51" s="713"/>
      <c r="JA51" s="719"/>
      <c r="JB51" s="499"/>
      <c r="JC51" s="499"/>
      <c r="JD51" s="499"/>
      <c r="JE51" s="499"/>
      <c r="JF51" s="499"/>
      <c r="JG51" s="537"/>
      <c r="JH51" s="540"/>
      <c r="JI51" s="540"/>
      <c r="JJ51" s="546"/>
      <c r="JK51" s="537"/>
      <c r="JL51" s="540"/>
      <c r="JM51" s="540"/>
      <c r="JN51" s="546"/>
      <c r="JO51" s="710"/>
      <c r="JP51" s="713"/>
      <c r="JQ51" s="713"/>
      <c r="JR51" s="713"/>
      <c r="JS51" s="719"/>
      <c r="JT51" s="710"/>
      <c r="JU51" s="713"/>
      <c r="JV51" s="713"/>
      <c r="JW51" s="713"/>
      <c r="JX51" s="713"/>
      <c r="JY51" s="713"/>
      <c r="JZ51" s="719"/>
    </row>
    <row r="52" spans="1:292" ht="20.100000000000001" customHeight="1" thickBot="1" x14ac:dyDescent="0.25">
      <c r="A52" s="621" t="s">
        <v>60</v>
      </c>
      <c r="B52" s="622"/>
      <c r="C52" s="220">
        <f>SUM(O52:Q52)</f>
        <v>2056.8333333333335</v>
      </c>
      <c r="D52" s="198">
        <f>SUM(D47:D51)</f>
        <v>20.5</v>
      </c>
      <c r="E52" s="199">
        <f>D52/18</f>
        <v>1.1388888888888888</v>
      </c>
      <c r="F52" s="223">
        <f>D46/18</f>
        <v>0</v>
      </c>
      <c r="G52" s="201"/>
      <c r="H52" s="188" t="s">
        <v>61</v>
      </c>
      <c r="I52" s="188" t="s">
        <v>61</v>
      </c>
      <c r="J52" s="202" t="s">
        <v>61</v>
      </c>
      <c r="K52" s="137">
        <f>SUM(K46:K51)</f>
        <v>2</v>
      </c>
      <c r="L52" s="314">
        <f t="shared" ref="L52:R52" si="16">SUM(L46:L51)</f>
        <v>10.5</v>
      </c>
      <c r="M52" s="314">
        <f t="shared" si="16"/>
        <v>8</v>
      </c>
      <c r="N52" s="331">
        <f t="shared" si="16"/>
        <v>0</v>
      </c>
      <c r="O52" s="116">
        <f t="shared" si="16"/>
        <v>200.66666666666666</v>
      </c>
      <c r="P52" s="117">
        <f t="shared" si="16"/>
        <v>1053.5</v>
      </c>
      <c r="Q52" s="117">
        <f t="shared" si="16"/>
        <v>802.66666666666663</v>
      </c>
      <c r="R52" s="118">
        <f t="shared" si="16"/>
        <v>0</v>
      </c>
      <c r="S52" s="203">
        <f>SUM(S49:S51)</f>
        <v>0</v>
      </c>
      <c r="T52" s="117">
        <f>T48+T51</f>
        <v>30.099999999999998</v>
      </c>
      <c r="U52" s="117">
        <f>U48+U51</f>
        <v>75.249999999999986</v>
      </c>
      <c r="V52" s="116">
        <f t="shared" ref="V52:AA52" si="17">SUM(V49:V51)</f>
        <v>0</v>
      </c>
      <c r="W52" s="118">
        <f t="shared" si="17"/>
        <v>225.75</v>
      </c>
      <c r="X52" s="203">
        <f t="shared" si="17"/>
        <v>180.60000000000002</v>
      </c>
      <c r="Y52" s="117">
        <f t="shared" si="17"/>
        <v>0</v>
      </c>
      <c r="Z52" s="117">
        <f t="shared" si="17"/>
        <v>0</v>
      </c>
      <c r="AA52" s="117">
        <f t="shared" si="17"/>
        <v>90.300000000000011</v>
      </c>
      <c r="AB52" s="117">
        <f t="shared" ref="AB52:AG52" si="18">SUM(AB49:AB51)</f>
        <v>0</v>
      </c>
      <c r="AC52" s="117">
        <f t="shared" si="18"/>
        <v>0</v>
      </c>
      <c r="AD52" s="117">
        <f t="shared" si="18"/>
        <v>0</v>
      </c>
      <c r="AE52" s="117">
        <f t="shared" si="18"/>
        <v>0</v>
      </c>
      <c r="AF52" s="117">
        <f t="shared" si="18"/>
        <v>180.60000000000002</v>
      </c>
      <c r="AG52" s="117">
        <f t="shared" si="18"/>
        <v>0</v>
      </c>
      <c r="AH52" s="116">
        <f>SUM(AH46:AH51)</f>
        <v>0</v>
      </c>
      <c r="AI52" s="117">
        <f>SUM(AI48:AI51)</f>
        <v>205.68333333333337</v>
      </c>
      <c r="AJ52" s="117">
        <f>SUM(AJ48:AJ51)</f>
        <v>617.05000000000007</v>
      </c>
      <c r="AK52" s="118">
        <f>SUM(O52:AJ52)</f>
        <v>3662.166666666667</v>
      </c>
      <c r="AL52" s="538"/>
      <c r="AM52" s="541"/>
      <c r="AN52" s="541"/>
      <c r="AO52" s="541"/>
      <c r="AP52" s="541"/>
      <c r="AQ52" s="541"/>
      <c r="AR52" s="541"/>
      <c r="AS52" s="538"/>
      <c r="AT52" s="541"/>
      <c r="AU52" s="541"/>
      <c r="AV52" s="541"/>
      <c r="AW52" s="541"/>
      <c r="AX52" s="541"/>
      <c r="AY52" s="541"/>
      <c r="AZ52" s="538"/>
      <c r="BA52" s="541"/>
      <c r="BB52" s="541"/>
      <c r="BC52" s="541"/>
      <c r="BD52" s="541"/>
      <c r="BE52" s="541"/>
      <c r="BF52" s="541"/>
      <c r="BG52" s="517"/>
      <c r="BH52" s="517"/>
      <c r="BI52" s="517"/>
      <c r="BJ52" s="517"/>
      <c r="BK52" s="517"/>
      <c r="BL52" s="517"/>
      <c r="BM52" s="517"/>
      <c r="BN52" s="538"/>
      <c r="BO52" s="541"/>
      <c r="BP52" s="541"/>
      <c r="BQ52" s="541"/>
      <c r="BR52" s="541"/>
      <c r="BS52" s="541"/>
      <c r="BT52" s="541"/>
      <c r="BU52" s="538"/>
      <c r="BV52" s="541"/>
      <c r="BW52" s="541"/>
      <c r="BX52" s="541"/>
      <c r="BY52" s="541"/>
      <c r="BZ52" s="541"/>
      <c r="CA52" s="541"/>
      <c r="CB52" s="538"/>
      <c r="CC52" s="541"/>
      <c r="CD52" s="541"/>
      <c r="CE52" s="541"/>
      <c r="CF52" s="541"/>
      <c r="CG52" s="541"/>
      <c r="CH52" s="541"/>
      <c r="CI52" s="538"/>
      <c r="CJ52" s="541"/>
      <c r="CK52" s="541"/>
      <c r="CL52" s="541"/>
      <c r="CM52" s="541"/>
      <c r="CN52" s="541"/>
      <c r="CO52" s="541"/>
      <c r="CP52" s="538"/>
      <c r="CQ52" s="541"/>
      <c r="CR52" s="541"/>
      <c r="CS52" s="541"/>
      <c r="CT52" s="541"/>
      <c r="CU52" s="541"/>
      <c r="CV52" s="544"/>
      <c r="CW52" s="538"/>
      <c r="CX52" s="541"/>
      <c r="CY52" s="541"/>
      <c r="CZ52" s="541"/>
      <c r="DA52" s="541"/>
      <c r="DB52" s="541"/>
      <c r="DC52" s="544"/>
      <c r="DD52" s="538"/>
      <c r="DE52" s="541"/>
      <c r="DF52" s="541"/>
      <c r="DG52" s="541"/>
      <c r="DH52" s="541"/>
      <c r="DI52" s="541"/>
      <c r="DJ52" s="544"/>
      <c r="DK52" s="538"/>
      <c r="DL52" s="541"/>
      <c r="DM52" s="541"/>
      <c r="DN52" s="541"/>
      <c r="DO52" s="541"/>
      <c r="DP52" s="541"/>
      <c r="DQ52" s="544"/>
      <c r="DR52" s="538"/>
      <c r="DS52" s="541"/>
      <c r="DT52" s="541"/>
      <c r="DU52" s="541"/>
      <c r="DV52" s="541"/>
      <c r="DW52" s="541"/>
      <c r="DX52" s="544"/>
      <c r="DY52" s="538"/>
      <c r="DZ52" s="541"/>
      <c r="EA52" s="541"/>
      <c r="EB52" s="541"/>
      <c r="EC52" s="541"/>
      <c r="ED52" s="541"/>
      <c r="EE52" s="544"/>
      <c r="EF52" s="538"/>
      <c r="EG52" s="541"/>
      <c r="EH52" s="541"/>
      <c r="EI52" s="541"/>
      <c r="EJ52" s="541"/>
      <c r="EK52" s="541"/>
      <c r="EL52" s="544"/>
      <c r="EM52" s="538"/>
      <c r="EN52" s="541"/>
      <c r="EO52" s="541"/>
      <c r="EP52" s="541"/>
      <c r="EQ52" s="541"/>
      <c r="ER52" s="541"/>
      <c r="ES52" s="544"/>
      <c r="EW52" s="538"/>
      <c r="EX52" s="541"/>
      <c r="EY52" s="541"/>
      <c r="EZ52" s="541"/>
      <c r="FA52" s="538"/>
      <c r="FB52" s="541"/>
      <c r="FC52" s="541"/>
      <c r="FD52" s="541"/>
      <c r="FE52" s="538"/>
      <c r="FF52" s="541"/>
      <c r="FG52" s="541"/>
      <c r="FH52" s="541"/>
      <c r="FI52" s="538"/>
      <c r="FJ52" s="541"/>
      <c r="FK52" s="541"/>
      <c r="FL52" s="541"/>
      <c r="FM52" s="538"/>
      <c r="FN52" s="541"/>
      <c r="FO52" s="541"/>
      <c r="FP52" s="541"/>
      <c r="FQ52" s="538"/>
      <c r="FR52" s="541"/>
      <c r="FS52" s="541"/>
      <c r="FT52" s="541"/>
      <c r="FU52" s="538"/>
      <c r="FV52" s="541"/>
      <c r="FW52" s="541"/>
      <c r="FX52" s="541"/>
      <c r="FY52" s="538"/>
      <c r="FZ52" s="541"/>
      <c r="GA52" s="541"/>
      <c r="GB52" s="541"/>
      <c r="GC52" s="538"/>
      <c r="GD52" s="541"/>
      <c r="GE52" s="541"/>
      <c r="GF52" s="541"/>
      <c r="GG52" s="538"/>
      <c r="GH52" s="541"/>
      <c r="GI52" s="541"/>
      <c r="GJ52" s="541"/>
      <c r="GK52" s="538"/>
      <c r="GL52" s="541"/>
      <c r="GM52" s="541"/>
      <c r="GN52" s="541"/>
      <c r="GO52" s="538"/>
      <c r="GP52" s="541"/>
      <c r="GQ52" s="541"/>
      <c r="GR52" s="541"/>
      <c r="GS52" s="538"/>
      <c r="GT52" s="541"/>
      <c r="GU52" s="541"/>
      <c r="GV52" s="541"/>
      <c r="GW52" s="538"/>
      <c r="GX52" s="541"/>
      <c r="GY52" s="541"/>
      <c r="GZ52" s="541"/>
      <c r="HA52" s="538"/>
      <c r="HB52" s="541"/>
      <c r="HC52" s="541"/>
      <c r="HD52" s="541"/>
      <c r="HE52" s="538"/>
      <c r="HF52" s="541"/>
      <c r="HG52" s="541"/>
      <c r="HH52" s="541"/>
      <c r="HI52" s="538"/>
      <c r="HJ52" s="541"/>
      <c r="HK52" s="541"/>
      <c r="HL52" s="541"/>
      <c r="HM52" s="538"/>
      <c r="HN52" s="541"/>
      <c r="HO52" s="541"/>
      <c r="HP52" s="541"/>
      <c r="HQ52" s="538"/>
      <c r="HR52" s="541"/>
      <c r="HS52" s="541"/>
      <c r="HT52" s="541"/>
      <c r="HU52" s="538"/>
      <c r="HV52" s="541"/>
      <c r="HW52" s="541"/>
      <c r="HX52" s="541"/>
      <c r="HY52" s="538"/>
      <c r="HZ52" s="541"/>
      <c r="IA52" s="541"/>
      <c r="IB52" s="541"/>
      <c r="IC52" s="538"/>
      <c r="ID52" s="541"/>
      <c r="IE52" s="541"/>
      <c r="IF52" s="541"/>
      <c r="IG52" s="538"/>
      <c r="IH52" s="541"/>
      <c r="II52" s="541"/>
      <c r="IJ52" s="541"/>
      <c r="IK52" s="538"/>
      <c r="IL52" s="541"/>
      <c r="IM52" s="541"/>
      <c r="IN52" s="547"/>
      <c r="IO52" s="538"/>
      <c r="IP52" s="541"/>
      <c r="IQ52" s="541"/>
      <c r="IR52" s="547"/>
      <c r="IS52" s="465"/>
      <c r="IT52" s="465"/>
      <c r="IU52" s="465"/>
      <c r="IV52" s="465"/>
      <c r="IW52" s="721"/>
      <c r="IX52" s="722"/>
      <c r="IY52" s="722"/>
      <c r="IZ52" s="722"/>
      <c r="JA52" s="723"/>
      <c r="JB52" s="465"/>
      <c r="JC52" s="465"/>
      <c r="JD52" s="465"/>
      <c r="JE52" s="465"/>
      <c r="JF52" s="465"/>
      <c r="JG52" s="538"/>
      <c r="JH52" s="541"/>
      <c r="JI52" s="541"/>
      <c r="JJ52" s="547"/>
      <c r="JK52" s="538"/>
      <c r="JL52" s="541"/>
      <c r="JM52" s="541"/>
      <c r="JN52" s="547"/>
      <c r="JO52" s="721"/>
      <c r="JP52" s="722"/>
      <c r="JQ52" s="722"/>
      <c r="JR52" s="722"/>
      <c r="JS52" s="723"/>
      <c r="JT52" s="721"/>
      <c r="JU52" s="722"/>
      <c r="JV52" s="722"/>
      <c r="JW52" s="722"/>
      <c r="JX52" s="722"/>
      <c r="JY52" s="722"/>
      <c r="JZ52" s="723"/>
    </row>
    <row r="53" spans="1:292" s="1" customFormat="1" ht="24" customHeight="1" thickBot="1" x14ac:dyDescent="0.25">
      <c r="A53" s="589" t="s">
        <v>0</v>
      </c>
      <c r="B53" s="590" t="s">
        <v>1</v>
      </c>
      <c r="C53" s="590" t="s">
        <v>2</v>
      </c>
      <c r="D53" s="637" t="s">
        <v>40</v>
      </c>
      <c r="E53" s="590" t="s">
        <v>3</v>
      </c>
      <c r="F53" s="606" t="s">
        <v>4</v>
      </c>
      <c r="G53" s="638" t="s">
        <v>25</v>
      </c>
      <c r="H53" s="606" t="s">
        <v>26</v>
      </c>
      <c r="I53" s="606" t="s">
        <v>5</v>
      </c>
      <c r="J53" s="607" t="s">
        <v>6</v>
      </c>
      <c r="K53" s="589" t="s">
        <v>7</v>
      </c>
      <c r="L53" s="590"/>
      <c r="M53" s="590"/>
      <c r="N53" s="592"/>
      <c r="O53" s="589" t="s">
        <v>8</v>
      </c>
      <c r="P53" s="590"/>
      <c r="Q53" s="591"/>
      <c r="R53" s="592"/>
      <c r="S53" s="589" t="s">
        <v>9</v>
      </c>
      <c r="T53" s="590"/>
      <c r="U53" s="592"/>
      <c r="V53" s="589" t="s">
        <v>16</v>
      </c>
      <c r="W53" s="592"/>
      <c r="X53" s="589" t="s">
        <v>10</v>
      </c>
      <c r="Y53" s="590"/>
      <c r="Z53" s="590"/>
      <c r="AA53" s="590"/>
      <c r="AB53" s="590"/>
      <c r="AC53" s="590"/>
      <c r="AD53" s="590"/>
      <c r="AE53" s="590"/>
      <c r="AF53" s="590"/>
      <c r="AG53" s="592"/>
      <c r="AH53" s="671" t="s">
        <v>11</v>
      </c>
      <c r="AI53" s="606" t="s">
        <v>36</v>
      </c>
      <c r="AJ53" s="606" t="s">
        <v>47</v>
      </c>
      <c r="AK53" s="592" t="s">
        <v>12</v>
      </c>
      <c r="AL53" s="552"/>
      <c r="AM53" s="553"/>
      <c r="AN53" s="553"/>
      <c r="AO53" s="553"/>
      <c r="AP53" s="553"/>
      <c r="AQ53" s="553"/>
      <c r="AR53" s="562"/>
      <c r="AS53" s="459"/>
      <c r="AT53" s="459"/>
      <c r="AU53" s="459"/>
      <c r="AV53" s="459"/>
      <c r="AW53" s="459"/>
      <c r="AX53" s="459"/>
      <c r="AY53" s="459"/>
      <c r="AZ53" s="552"/>
      <c r="BA53" s="553"/>
      <c r="BB53" s="553"/>
      <c r="BC53" s="553"/>
      <c r="BD53" s="553"/>
      <c r="BE53" s="553"/>
      <c r="BF53" s="562"/>
      <c r="BG53" s="519"/>
      <c r="BH53" s="519"/>
      <c r="BI53" s="519"/>
      <c r="BJ53" s="519"/>
      <c r="BK53" s="519"/>
      <c r="BL53" s="519"/>
      <c r="BM53" s="519"/>
      <c r="BN53" s="459"/>
      <c r="BO53" s="459"/>
      <c r="BP53" s="459"/>
      <c r="BQ53" s="459"/>
      <c r="BR53" s="459"/>
      <c r="BS53" s="459"/>
      <c r="BT53" s="459"/>
      <c r="BU53" s="552"/>
      <c r="BV53" s="553"/>
      <c r="BW53" s="553"/>
      <c r="BX53" s="553"/>
      <c r="BY53" s="553"/>
      <c r="BZ53" s="553"/>
      <c r="CA53" s="562"/>
      <c r="CB53" s="459"/>
      <c r="CC53" s="459"/>
      <c r="CD53" s="459"/>
      <c r="CE53" s="459"/>
      <c r="CF53" s="459"/>
      <c r="CG53" s="459"/>
      <c r="CH53" s="459"/>
      <c r="CI53" s="552"/>
      <c r="CJ53" s="553"/>
      <c r="CK53" s="553"/>
      <c r="CL53" s="553"/>
      <c r="CM53" s="553"/>
      <c r="CN53" s="553"/>
      <c r="CO53" s="562"/>
      <c r="CP53" s="459"/>
      <c r="CQ53" s="459"/>
      <c r="CR53" s="459"/>
      <c r="CS53" s="459"/>
      <c r="CT53" s="459"/>
      <c r="CU53" s="459"/>
      <c r="CV53" s="459"/>
      <c r="CW53" s="552"/>
      <c r="CX53" s="553"/>
      <c r="CY53" s="553"/>
      <c r="CZ53" s="553"/>
      <c r="DA53" s="553"/>
      <c r="DB53" s="553"/>
      <c r="DC53" s="559"/>
      <c r="DD53" s="459"/>
      <c r="DE53" s="459"/>
      <c r="DF53" s="459"/>
      <c r="DG53" s="459"/>
      <c r="DH53" s="459"/>
      <c r="DI53" s="459"/>
      <c r="DJ53" s="459"/>
      <c r="DK53" s="459"/>
      <c r="DL53" s="459"/>
      <c r="DM53" s="459"/>
      <c r="DN53" s="459"/>
      <c r="DO53" s="459"/>
      <c r="DP53" s="459"/>
      <c r="DQ53" s="459"/>
      <c r="DR53" s="459"/>
      <c r="DS53" s="459"/>
      <c r="DT53" s="459"/>
      <c r="DU53" s="459"/>
      <c r="DV53" s="459"/>
      <c r="DW53" s="459"/>
      <c r="DX53" s="459"/>
      <c r="DY53" s="459"/>
      <c r="DZ53" s="459"/>
      <c r="EA53" s="459"/>
      <c r="EB53" s="459"/>
      <c r="EC53" s="459"/>
      <c r="ED53" s="459"/>
      <c r="EE53" s="459"/>
      <c r="EF53" s="459"/>
      <c r="EG53" s="459"/>
      <c r="EH53" s="459"/>
      <c r="EI53" s="459"/>
      <c r="EJ53" s="459"/>
      <c r="EK53" s="459"/>
      <c r="EL53" s="459"/>
      <c r="EM53" s="478"/>
      <c r="EN53" s="478"/>
      <c r="EO53" s="478"/>
      <c r="EP53" s="478"/>
      <c r="EQ53" s="478"/>
      <c r="ER53" s="478"/>
      <c r="ES53" s="478"/>
      <c r="EW53" s="461"/>
      <c r="EX53" s="461"/>
      <c r="EY53" s="461"/>
      <c r="EZ53" s="461"/>
      <c r="FA53" s="461"/>
      <c r="FB53" s="461"/>
      <c r="FC53" s="461"/>
      <c r="FD53" s="461"/>
      <c r="FE53" s="478"/>
      <c r="FF53" s="478"/>
      <c r="FG53" s="478"/>
      <c r="FH53" s="478"/>
      <c r="FI53" s="461"/>
      <c r="FJ53" s="461"/>
      <c r="FK53" s="461"/>
      <c r="FL53" s="461"/>
      <c r="FM53" s="461"/>
      <c r="FN53" s="461"/>
      <c r="FO53" s="461"/>
      <c r="FP53" s="461"/>
      <c r="FQ53" s="461"/>
      <c r="FR53" s="461"/>
      <c r="FS53" s="461"/>
      <c r="FT53" s="461"/>
      <c r="FU53" s="478"/>
      <c r="FV53" s="478"/>
      <c r="FW53" s="478"/>
      <c r="FX53" s="478"/>
      <c r="FY53" s="461"/>
      <c r="FZ53" s="461"/>
      <c r="GA53" s="461"/>
      <c r="GB53" s="461"/>
      <c r="GC53" s="478"/>
      <c r="GD53" s="478"/>
      <c r="GE53" s="478"/>
      <c r="GF53" s="478"/>
      <c r="GG53" s="478"/>
      <c r="GH53" s="478"/>
      <c r="GI53" s="478"/>
      <c r="GJ53" s="478"/>
      <c r="GK53" s="481"/>
      <c r="GL53" s="481"/>
      <c r="GM53" s="481"/>
      <c r="GN53" s="481"/>
      <c r="GO53" s="478"/>
      <c r="GP53" s="478"/>
      <c r="GQ53" s="478"/>
      <c r="GR53" s="478"/>
      <c r="GS53" s="481"/>
      <c r="GT53" s="481"/>
      <c r="GU53" s="481"/>
      <c r="GV53" s="481"/>
      <c r="GW53" s="481"/>
      <c r="GX53" s="481"/>
      <c r="GY53" s="481"/>
      <c r="GZ53" s="481"/>
      <c r="HA53" s="481"/>
      <c r="HB53" s="481"/>
      <c r="HC53" s="481"/>
      <c r="HD53" s="481"/>
      <c r="HE53" s="481"/>
      <c r="HF53" s="481"/>
      <c r="HG53" s="481"/>
      <c r="HH53" s="481"/>
      <c r="HI53" s="478"/>
      <c r="HJ53" s="478"/>
      <c r="HK53" s="478"/>
      <c r="HL53" s="478"/>
      <c r="HM53" s="478"/>
      <c r="HN53" s="478"/>
      <c r="HO53" s="478"/>
      <c r="HP53" s="478"/>
      <c r="HQ53" s="481"/>
      <c r="HR53" s="481"/>
      <c r="HS53" s="481"/>
      <c r="HT53" s="481"/>
      <c r="HU53" s="478"/>
      <c r="HV53" s="478"/>
      <c r="HW53" s="478"/>
      <c r="HX53" s="478"/>
      <c r="HY53" s="481"/>
      <c r="HZ53" s="481"/>
      <c r="IA53" s="481"/>
      <c r="IB53" s="481"/>
      <c r="IC53" s="478"/>
      <c r="ID53" s="478"/>
      <c r="IE53" s="478"/>
      <c r="IF53" s="478"/>
      <c r="IG53" s="481"/>
      <c r="IH53" s="481"/>
      <c r="II53" s="481"/>
      <c r="IJ53" s="481"/>
      <c r="IK53" s="478"/>
      <c r="IL53" s="478"/>
      <c r="IM53" s="478"/>
      <c r="IN53" s="478"/>
      <c r="IO53" s="478"/>
      <c r="IP53" s="478"/>
      <c r="IQ53" s="478"/>
      <c r="IR53" s="478"/>
      <c r="IS53" s="509"/>
      <c r="IT53" s="509"/>
      <c r="IU53" s="509"/>
      <c r="IV53" s="509"/>
      <c r="IW53" s="478"/>
      <c r="IX53" s="478"/>
      <c r="IY53" s="478"/>
      <c r="IZ53" s="478"/>
      <c r="JA53" s="478"/>
      <c r="JB53" s="503"/>
      <c r="JC53" s="503"/>
      <c r="JD53" s="503"/>
      <c r="JE53" s="503"/>
      <c r="JF53" s="503"/>
      <c r="JG53" s="481"/>
      <c r="JH53" s="481"/>
      <c r="JI53" s="481"/>
      <c r="JJ53" s="481"/>
      <c r="JK53" s="481"/>
      <c r="JL53" s="481"/>
      <c r="JM53" s="481"/>
      <c r="JN53" s="481"/>
      <c r="JO53" s="478"/>
      <c r="JP53" s="478"/>
      <c r="JQ53" s="478"/>
      <c r="JR53" s="478"/>
      <c r="JS53" s="478"/>
      <c r="JT53" s="478"/>
      <c r="JU53" s="478"/>
      <c r="JV53" s="478"/>
      <c r="JW53" s="478"/>
      <c r="JX53" s="478"/>
      <c r="JY53" s="478"/>
      <c r="JZ53" s="478"/>
      <c r="KA53" s="763"/>
      <c r="KB53" s="763"/>
      <c r="KC53" s="763"/>
      <c r="KD53" s="763"/>
      <c r="KE53" s="763"/>
      <c r="KF53" s="763"/>
    </row>
    <row r="54" spans="1:292" s="1" customFormat="1" ht="21.75" customHeight="1" x14ac:dyDescent="0.2">
      <c r="A54" s="635"/>
      <c r="B54" s="636"/>
      <c r="C54" s="636"/>
      <c r="D54" s="625"/>
      <c r="E54" s="636"/>
      <c r="F54" s="574"/>
      <c r="G54" s="639"/>
      <c r="H54" s="574"/>
      <c r="I54" s="574"/>
      <c r="J54" s="572"/>
      <c r="K54" s="586" t="s">
        <v>13</v>
      </c>
      <c r="L54" s="573" t="s">
        <v>14</v>
      </c>
      <c r="M54" s="573" t="s">
        <v>15</v>
      </c>
      <c r="N54" s="571" t="s">
        <v>37</v>
      </c>
      <c r="O54" s="586" t="s">
        <v>13</v>
      </c>
      <c r="P54" s="573" t="s">
        <v>14</v>
      </c>
      <c r="Q54" s="573" t="s">
        <v>15</v>
      </c>
      <c r="R54" s="571" t="s">
        <v>37</v>
      </c>
      <c r="S54" s="623" t="s">
        <v>13</v>
      </c>
      <c r="T54" s="574" t="s">
        <v>14</v>
      </c>
      <c r="U54" s="572" t="s">
        <v>15</v>
      </c>
      <c r="V54" s="586" t="s">
        <v>32</v>
      </c>
      <c r="W54" s="571" t="s">
        <v>33</v>
      </c>
      <c r="X54" s="586" t="s">
        <v>43</v>
      </c>
      <c r="Y54" s="573" t="s">
        <v>44</v>
      </c>
      <c r="Z54" s="573" t="s">
        <v>45</v>
      </c>
      <c r="AA54" s="573" t="s">
        <v>34</v>
      </c>
      <c r="AB54" s="609" t="s">
        <v>41</v>
      </c>
      <c r="AC54" s="609" t="s">
        <v>46</v>
      </c>
      <c r="AD54" s="609" t="s">
        <v>42</v>
      </c>
      <c r="AE54" s="609" t="s">
        <v>38</v>
      </c>
      <c r="AF54" s="609" t="s">
        <v>35</v>
      </c>
      <c r="AG54" s="611" t="s">
        <v>39</v>
      </c>
      <c r="AH54" s="672"/>
      <c r="AI54" s="574"/>
      <c r="AJ54" s="574"/>
      <c r="AK54" s="597"/>
      <c r="AL54" s="548" t="s">
        <v>17</v>
      </c>
      <c r="AM54" s="550" t="s">
        <v>18</v>
      </c>
      <c r="AN54" s="550" t="s">
        <v>19</v>
      </c>
      <c r="AO54" s="550" t="s">
        <v>20</v>
      </c>
      <c r="AP54" s="550" t="s">
        <v>21</v>
      </c>
      <c r="AQ54" s="550" t="s">
        <v>22</v>
      </c>
      <c r="AR54" s="557" t="s">
        <v>23</v>
      </c>
      <c r="AS54" s="548" t="s">
        <v>17</v>
      </c>
      <c r="AT54" s="550" t="s">
        <v>18</v>
      </c>
      <c r="AU54" s="550" t="s">
        <v>19</v>
      </c>
      <c r="AV54" s="550" t="s">
        <v>20</v>
      </c>
      <c r="AW54" s="550" t="s">
        <v>21</v>
      </c>
      <c r="AX54" s="550" t="s">
        <v>22</v>
      </c>
      <c r="AY54" s="557" t="s">
        <v>23</v>
      </c>
      <c r="AZ54" s="548" t="s">
        <v>17</v>
      </c>
      <c r="BA54" s="550" t="s">
        <v>18</v>
      </c>
      <c r="BB54" s="550" t="s">
        <v>19</v>
      </c>
      <c r="BC54" s="550" t="s">
        <v>20</v>
      </c>
      <c r="BD54" s="550" t="s">
        <v>21</v>
      </c>
      <c r="BE54" s="550" t="s">
        <v>22</v>
      </c>
      <c r="BF54" s="557" t="s">
        <v>23</v>
      </c>
      <c r="BG54" s="463"/>
      <c r="BH54" s="463"/>
      <c r="BI54" s="463"/>
      <c r="BJ54" s="463"/>
      <c r="BK54" s="463"/>
      <c r="BL54" s="463"/>
      <c r="BM54" s="463"/>
      <c r="BN54" s="548" t="s">
        <v>17</v>
      </c>
      <c r="BO54" s="550" t="s">
        <v>18</v>
      </c>
      <c r="BP54" s="550" t="s">
        <v>19</v>
      </c>
      <c r="BQ54" s="550" t="s">
        <v>20</v>
      </c>
      <c r="BR54" s="550" t="s">
        <v>21</v>
      </c>
      <c r="BS54" s="550" t="s">
        <v>22</v>
      </c>
      <c r="BT54" s="557" t="s">
        <v>23</v>
      </c>
      <c r="BU54" s="629" t="s">
        <v>17</v>
      </c>
      <c r="BV54" s="550" t="s">
        <v>18</v>
      </c>
      <c r="BW54" s="550" t="s">
        <v>19</v>
      </c>
      <c r="BX54" s="550" t="s">
        <v>20</v>
      </c>
      <c r="BY54" s="550" t="s">
        <v>21</v>
      </c>
      <c r="BZ54" s="550" t="s">
        <v>22</v>
      </c>
      <c r="CA54" s="560" t="s">
        <v>23</v>
      </c>
      <c r="CB54" s="548" t="s">
        <v>17</v>
      </c>
      <c r="CC54" s="550" t="s">
        <v>18</v>
      </c>
      <c r="CD54" s="550" t="s">
        <v>19</v>
      </c>
      <c r="CE54" s="550" t="s">
        <v>20</v>
      </c>
      <c r="CF54" s="550" t="s">
        <v>21</v>
      </c>
      <c r="CG54" s="550" t="s">
        <v>22</v>
      </c>
      <c r="CH54" s="557" t="s">
        <v>23</v>
      </c>
      <c r="CI54" s="548" t="s">
        <v>17</v>
      </c>
      <c r="CJ54" s="550" t="s">
        <v>18</v>
      </c>
      <c r="CK54" s="550" t="s">
        <v>19</v>
      </c>
      <c r="CL54" s="550" t="s">
        <v>20</v>
      </c>
      <c r="CM54" s="550" t="s">
        <v>21</v>
      </c>
      <c r="CN54" s="550" t="s">
        <v>22</v>
      </c>
      <c r="CO54" s="557" t="s">
        <v>23</v>
      </c>
      <c r="CP54" s="548" t="s">
        <v>17</v>
      </c>
      <c r="CQ54" s="550" t="s">
        <v>18</v>
      </c>
      <c r="CR54" s="550" t="s">
        <v>19</v>
      </c>
      <c r="CS54" s="550" t="s">
        <v>20</v>
      </c>
      <c r="CT54" s="550" t="s">
        <v>21</v>
      </c>
      <c r="CU54" s="550" t="s">
        <v>22</v>
      </c>
      <c r="CV54" s="557" t="s">
        <v>23</v>
      </c>
      <c r="CW54" s="548" t="s">
        <v>17</v>
      </c>
      <c r="CX54" s="550" t="s">
        <v>18</v>
      </c>
      <c r="CY54" s="550" t="s">
        <v>19</v>
      </c>
      <c r="CZ54" s="550" t="s">
        <v>20</v>
      </c>
      <c r="DA54" s="550" t="s">
        <v>21</v>
      </c>
      <c r="DB54" s="550" t="s">
        <v>22</v>
      </c>
      <c r="DC54" s="557" t="s">
        <v>23</v>
      </c>
      <c r="DD54" s="548" t="s">
        <v>17</v>
      </c>
      <c r="DE54" s="550" t="s">
        <v>18</v>
      </c>
      <c r="DF54" s="550" t="s">
        <v>19</v>
      </c>
      <c r="DG54" s="550" t="s">
        <v>20</v>
      </c>
      <c r="DH54" s="550" t="s">
        <v>21</v>
      </c>
      <c r="DI54" s="550" t="s">
        <v>22</v>
      </c>
      <c r="DJ54" s="557" t="s">
        <v>23</v>
      </c>
      <c r="DK54" s="548" t="s">
        <v>17</v>
      </c>
      <c r="DL54" s="550" t="s">
        <v>18</v>
      </c>
      <c r="DM54" s="550" t="s">
        <v>19</v>
      </c>
      <c r="DN54" s="550" t="s">
        <v>20</v>
      </c>
      <c r="DO54" s="550" t="s">
        <v>21</v>
      </c>
      <c r="DP54" s="550" t="s">
        <v>22</v>
      </c>
      <c r="DQ54" s="557" t="s">
        <v>23</v>
      </c>
      <c r="DR54" s="548" t="s">
        <v>17</v>
      </c>
      <c r="DS54" s="550" t="s">
        <v>18</v>
      </c>
      <c r="DT54" s="550" t="s">
        <v>19</v>
      </c>
      <c r="DU54" s="550" t="s">
        <v>20</v>
      </c>
      <c r="DV54" s="550" t="s">
        <v>21</v>
      </c>
      <c r="DW54" s="550" t="s">
        <v>22</v>
      </c>
      <c r="DX54" s="557" t="s">
        <v>23</v>
      </c>
      <c r="DY54" s="548" t="s">
        <v>17</v>
      </c>
      <c r="DZ54" s="550" t="s">
        <v>18</v>
      </c>
      <c r="EA54" s="550" t="s">
        <v>19</v>
      </c>
      <c r="EB54" s="550" t="s">
        <v>20</v>
      </c>
      <c r="EC54" s="550" t="s">
        <v>21</v>
      </c>
      <c r="ED54" s="550" t="s">
        <v>22</v>
      </c>
      <c r="EE54" s="557" t="s">
        <v>23</v>
      </c>
      <c r="EF54" s="548" t="s">
        <v>17</v>
      </c>
      <c r="EG54" s="550" t="s">
        <v>18</v>
      </c>
      <c r="EH54" s="550" t="s">
        <v>19</v>
      </c>
      <c r="EI54" s="550" t="s">
        <v>20</v>
      </c>
      <c r="EJ54" s="550" t="s">
        <v>21</v>
      </c>
      <c r="EK54" s="550" t="s">
        <v>22</v>
      </c>
      <c r="EL54" s="557" t="s">
        <v>23</v>
      </c>
      <c r="EM54" s="548" t="s">
        <v>17</v>
      </c>
      <c r="EN54" s="550" t="s">
        <v>18</v>
      </c>
      <c r="EO54" s="550" t="s">
        <v>19</v>
      </c>
      <c r="EP54" s="550" t="s">
        <v>20</v>
      </c>
      <c r="EQ54" s="550" t="s">
        <v>21</v>
      </c>
      <c r="ER54" s="550" t="s">
        <v>22</v>
      </c>
      <c r="ES54" s="557" t="s">
        <v>23</v>
      </c>
      <c r="ET54" s="479"/>
      <c r="EU54" s="479"/>
      <c r="EV54" s="479"/>
      <c r="EW54" s="548" t="s">
        <v>244</v>
      </c>
      <c r="EX54" s="550" t="s">
        <v>18</v>
      </c>
      <c r="EY54" s="550" t="s">
        <v>19</v>
      </c>
      <c r="EZ54" s="550" t="s">
        <v>20</v>
      </c>
      <c r="FA54" s="548" t="s">
        <v>244</v>
      </c>
      <c r="FB54" s="550" t="s">
        <v>18</v>
      </c>
      <c r="FC54" s="550" t="s">
        <v>19</v>
      </c>
      <c r="FD54" s="550" t="s">
        <v>20</v>
      </c>
      <c r="FE54" s="548" t="s">
        <v>244</v>
      </c>
      <c r="FF54" s="550" t="s">
        <v>18</v>
      </c>
      <c r="FG54" s="550" t="s">
        <v>19</v>
      </c>
      <c r="FH54" s="550" t="s">
        <v>20</v>
      </c>
      <c r="FI54" s="548" t="s">
        <v>244</v>
      </c>
      <c r="FJ54" s="550" t="s">
        <v>18</v>
      </c>
      <c r="FK54" s="550" t="s">
        <v>19</v>
      </c>
      <c r="FL54" s="550" t="s">
        <v>20</v>
      </c>
      <c r="FM54" s="548" t="s">
        <v>244</v>
      </c>
      <c r="FN54" s="550" t="s">
        <v>18</v>
      </c>
      <c r="FO54" s="550" t="s">
        <v>19</v>
      </c>
      <c r="FP54" s="550" t="s">
        <v>20</v>
      </c>
      <c r="FQ54" s="548" t="s">
        <v>244</v>
      </c>
      <c r="FR54" s="550" t="s">
        <v>18</v>
      </c>
      <c r="FS54" s="550" t="s">
        <v>19</v>
      </c>
      <c r="FT54" s="550" t="s">
        <v>20</v>
      </c>
      <c r="FU54" s="548" t="s">
        <v>244</v>
      </c>
      <c r="FV54" s="550" t="s">
        <v>18</v>
      </c>
      <c r="FW54" s="550" t="s">
        <v>19</v>
      </c>
      <c r="FX54" s="550" t="s">
        <v>20</v>
      </c>
      <c r="FY54" s="548" t="s">
        <v>244</v>
      </c>
      <c r="FZ54" s="550" t="s">
        <v>18</v>
      </c>
      <c r="GA54" s="550" t="s">
        <v>19</v>
      </c>
      <c r="GB54" s="550" t="s">
        <v>20</v>
      </c>
      <c r="GC54" s="548" t="s">
        <v>244</v>
      </c>
      <c r="GD54" s="550" t="s">
        <v>18</v>
      </c>
      <c r="GE54" s="550" t="s">
        <v>19</v>
      </c>
      <c r="GF54" s="550" t="s">
        <v>20</v>
      </c>
      <c r="GG54" s="548" t="s">
        <v>244</v>
      </c>
      <c r="GH54" s="550" t="s">
        <v>18</v>
      </c>
      <c r="GI54" s="550" t="s">
        <v>19</v>
      </c>
      <c r="GJ54" s="550" t="s">
        <v>20</v>
      </c>
      <c r="GK54" s="548" t="s">
        <v>244</v>
      </c>
      <c r="GL54" s="550" t="s">
        <v>18</v>
      </c>
      <c r="GM54" s="550" t="s">
        <v>19</v>
      </c>
      <c r="GN54" s="550" t="s">
        <v>20</v>
      </c>
      <c r="GO54" s="548" t="s">
        <v>244</v>
      </c>
      <c r="GP54" s="550" t="s">
        <v>18</v>
      </c>
      <c r="GQ54" s="550" t="s">
        <v>19</v>
      </c>
      <c r="GR54" s="550" t="s">
        <v>20</v>
      </c>
      <c r="GS54" s="548" t="s">
        <v>244</v>
      </c>
      <c r="GT54" s="550" t="s">
        <v>18</v>
      </c>
      <c r="GU54" s="550" t="s">
        <v>19</v>
      </c>
      <c r="GV54" s="550" t="s">
        <v>20</v>
      </c>
      <c r="GW54" s="548" t="s">
        <v>244</v>
      </c>
      <c r="GX54" s="550" t="s">
        <v>18</v>
      </c>
      <c r="GY54" s="550" t="s">
        <v>19</v>
      </c>
      <c r="GZ54" s="550" t="s">
        <v>20</v>
      </c>
      <c r="HA54" s="548" t="s">
        <v>244</v>
      </c>
      <c r="HB54" s="550" t="s">
        <v>18</v>
      </c>
      <c r="HC54" s="550" t="s">
        <v>19</v>
      </c>
      <c r="HD54" s="550" t="s">
        <v>20</v>
      </c>
      <c r="HE54" s="548" t="s">
        <v>244</v>
      </c>
      <c r="HF54" s="550" t="s">
        <v>18</v>
      </c>
      <c r="HG54" s="550" t="s">
        <v>19</v>
      </c>
      <c r="HH54" s="550" t="s">
        <v>20</v>
      </c>
      <c r="HI54" s="548" t="s">
        <v>244</v>
      </c>
      <c r="HJ54" s="550" t="s">
        <v>18</v>
      </c>
      <c r="HK54" s="550" t="s">
        <v>19</v>
      </c>
      <c r="HL54" s="550" t="s">
        <v>20</v>
      </c>
      <c r="HM54" s="548" t="s">
        <v>244</v>
      </c>
      <c r="HN54" s="550" t="s">
        <v>18</v>
      </c>
      <c r="HO54" s="550" t="s">
        <v>19</v>
      </c>
      <c r="HP54" s="550" t="s">
        <v>20</v>
      </c>
      <c r="HQ54" s="548" t="s">
        <v>244</v>
      </c>
      <c r="HR54" s="550" t="s">
        <v>18</v>
      </c>
      <c r="HS54" s="550" t="s">
        <v>19</v>
      </c>
      <c r="HT54" s="550" t="s">
        <v>20</v>
      </c>
      <c r="HU54" s="548" t="s">
        <v>244</v>
      </c>
      <c r="HV54" s="550" t="s">
        <v>18</v>
      </c>
      <c r="HW54" s="550" t="s">
        <v>19</v>
      </c>
      <c r="HX54" s="550" t="s">
        <v>20</v>
      </c>
      <c r="HY54" s="548" t="s">
        <v>244</v>
      </c>
      <c r="HZ54" s="550" t="s">
        <v>18</v>
      </c>
      <c r="IA54" s="550" t="s">
        <v>19</v>
      </c>
      <c r="IB54" s="550" t="s">
        <v>20</v>
      </c>
      <c r="IC54" s="548" t="s">
        <v>244</v>
      </c>
      <c r="ID54" s="550" t="s">
        <v>18</v>
      </c>
      <c r="IE54" s="550" t="s">
        <v>19</v>
      </c>
      <c r="IF54" s="550" t="s">
        <v>20</v>
      </c>
      <c r="IG54" s="548" t="s">
        <v>244</v>
      </c>
      <c r="IH54" s="550" t="s">
        <v>18</v>
      </c>
      <c r="II54" s="550" t="s">
        <v>19</v>
      </c>
      <c r="IJ54" s="550" t="s">
        <v>20</v>
      </c>
      <c r="IK54" s="548" t="s">
        <v>244</v>
      </c>
      <c r="IL54" s="550" t="s">
        <v>18</v>
      </c>
      <c r="IM54" s="550" t="s">
        <v>19</v>
      </c>
      <c r="IN54" s="550" t="s">
        <v>20</v>
      </c>
      <c r="IO54" s="548" t="s">
        <v>244</v>
      </c>
      <c r="IP54" s="550" t="s">
        <v>18</v>
      </c>
      <c r="IQ54" s="550" t="s">
        <v>19</v>
      </c>
      <c r="IR54" s="550" t="s">
        <v>20</v>
      </c>
      <c r="IS54" s="510"/>
      <c r="IT54" s="510"/>
      <c r="IU54" s="510"/>
      <c r="IV54" s="510"/>
      <c r="IW54" s="548" t="s">
        <v>244</v>
      </c>
      <c r="IX54" s="550" t="s">
        <v>18</v>
      </c>
      <c r="IY54" s="550" t="s">
        <v>19</v>
      </c>
      <c r="IZ54" s="550" t="s">
        <v>263</v>
      </c>
      <c r="JA54" s="550" t="s">
        <v>264</v>
      </c>
      <c r="JB54" s="501"/>
      <c r="JC54" s="501"/>
      <c r="JD54" s="501"/>
      <c r="JE54" s="501"/>
      <c r="JF54" s="501"/>
      <c r="JG54" s="548" t="s">
        <v>244</v>
      </c>
      <c r="JH54" s="550" t="s">
        <v>18</v>
      </c>
      <c r="JI54" s="550" t="s">
        <v>19</v>
      </c>
      <c r="JJ54" s="550" t="s">
        <v>20</v>
      </c>
      <c r="JK54" s="548" t="s">
        <v>244</v>
      </c>
      <c r="JL54" s="550" t="s">
        <v>18</v>
      </c>
      <c r="JM54" s="550" t="s">
        <v>19</v>
      </c>
      <c r="JN54" s="550" t="s">
        <v>20</v>
      </c>
      <c r="JO54" s="548" t="s">
        <v>244</v>
      </c>
      <c r="JP54" s="550" t="s">
        <v>18</v>
      </c>
      <c r="JQ54" s="550" t="s">
        <v>19</v>
      </c>
      <c r="JR54" s="550" t="s">
        <v>263</v>
      </c>
      <c r="JS54" s="550" t="s">
        <v>264</v>
      </c>
      <c r="JT54" s="548" t="s">
        <v>267</v>
      </c>
      <c r="JU54" s="550" t="s">
        <v>18</v>
      </c>
      <c r="JV54" s="550" t="s">
        <v>19</v>
      </c>
      <c r="JW54" s="550" t="s">
        <v>20</v>
      </c>
      <c r="JX54" s="550" t="s">
        <v>21</v>
      </c>
      <c r="JY54" s="550" t="s">
        <v>22</v>
      </c>
      <c r="JZ54" s="560" t="s">
        <v>23</v>
      </c>
      <c r="KA54" s="763"/>
      <c r="KB54" s="763"/>
      <c r="KC54" s="763"/>
      <c r="KD54" s="763"/>
      <c r="KE54" s="763"/>
      <c r="KF54" s="763"/>
    </row>
    <row r="55" spans="1:292" s="3" customFormat="1" ht="21.75" customHeight="1" thickBot="1" x14ac:dyDescent="0.3">
      <c r="A55" s="647"/>
      <c r="B55" s="648"/>
      <c r="C55" s="648"/>
      <c r="D55" s="669"/>
      <c r="E55" s="648"/>
      <c r="F55" s="588"/>
      <c r="G55" s="676"/>
      <c r="H55" s="588"/>
      <c r="I55" s="588"/>
      <c r="J55" s="608"/>
      <c r="K55" s="587"/>
      <c r="L55" s="588"/>
      <c r="M55" s="588"/>
      <c r="N55" s="608"/>
      <c r="O55" s="587"/>
      <c r="P55" s="588"/>
      <c r="Q55" s="588"/>
      <c r="R55" s="608"/>
      <c r="S55" s="668"/>
      <c r="T55" s="669"/>
      <c r="U55" s="670"/>
      <c r="V55" s="587"/>
      <c r="W55" s="608"/>
      <c r="X55" s="587"/>
      <c r="Y55" s="588"/>
      <c r="Z55" s="588"/>
      <c r="AA55" s="588"/>
      <c r="AB55" s="610"/>
      <c r="AC55" s="610"/>
      <c r="AD55" s="610"/>
      <c r="AE55" s="610"/>
      <c r="AF55" s="610"/>
      <c r="AG55" s="612"/>
      <c r="AH55" s="673"/>
      <c r="AI55" s="588"/>
      <c r="AJ55" s="588"/>
      <c r="AK55" s="674"/>
      <c r="AL55" s="549"/>
      <c r="AM55" s="551"/>
      <c r="AN55" s="551"/>
      <c r="AO55" s="551"/>
      <c r="AP55" s="551"/>
      <c r="AQ55" s="551"/>
      <c r="AR55" s="558"/>
      <c r="AS55" s="549"/>
      <c r="AT55" s="551"/>
      <c r="AU55" s="551"/>
      <c r="AV55" s="551"/>
      <c r="AW55" s="551"/>
      <c r="AX55" s="551"/>
      <c r="AY55" s="558"/>
      <c r="AZ55" s="549"/>
      <c r="BA55" s="551"/>
      <c r="BB55" s="551"/>
      <c r="BC55" s="551"/>
      <c r="BD55" s="551"/>
      <c r="BE55" s="551"/>
      <c r="BF55" s="558"/>
      <c r="BG55" s="521"/>
      <c r="BH55" s="521"/>
      <c r="BI55" s="521"/>
      <c r="BJ55" s="521"/>
      <c r="BK55" s="521"/>
      <c r="BL55" s="521"/>
      <c r="BM55" s="521"/>
      <c r="BN55" s="549"/>
      <c r="BO55" s="551"/>
      <c r="BP55" s="551"/>
      <c r="BQ55" s="551"/>
      <c r="BR55" s="551"/>
      <c r="BS55" s="551"/>
      <c r="BT55" s="558"/>
      <c r="BU55" s="630"/>
      <c r="BV55" s="551"/>
      <c r="BW55" s="551"/>
      <c r="BX55" s="551"/>
      <c r="BY55" s="551"/>
      <c r="BZ55" s="551"/>
      <c r="CA55" s="561"/>
      <c r="CB55" s="549"/>
      <c r="CC55" s="551"/>
      <c r="CD55" s="551"/>
      <c r="CE55" s="551"/>
      <c r="CF55" s="551"/>
      <c r="CG55" s="551"/>
      <c r="CH55" s="558"/>
      <c r="CI55" s="549"/>
      <c r="CJ55" s="551"/>
      <c r="CK55" s="551"/>
      <c r="CL55" s="551"/>
      <c r="CM55" s="551"/>
      <c r="CN55" s="551"/>
      <c r="CO55" s="558"/>
      <c r="CP55" s="549"/>
      <c r="CQ55" s="551"/>
      <c r="CR55" s="551"/>
      <c r="CS55" s="551"/>
      <c r="CT55" s="551"/>
      <c r="CU55" s="551"/>
      <c r="CV55" s="558"/>
      <c r="CW55" s="549"/>
      <c r="CX55" s="551"/>
      <c r="CY55" s="551"/>
      <c r="CZ55" s="551"/>
      <c r="DA55" s="551"/>
      <c r="DB55" s="551"/>
      <c r="DC55" s="558"/>
      <c r="DD55" s="549"/>
      <c r="DE55" s="551"/>
      <c r="DF55" s="551"/>
      <c r="DG55" s="551"/>
      <c r="DH55" s="551"/>
      <c r="DI55" s="551"/>
      <c r="DJ55" s="558"/>
      <c r="DK55" s="549"/>
      <c r="DL55" s="551"/>
      <c r="DM55" s="551"/>
      <c r="DN55" s="551"/>
      <c r="DO55" s="551"/>
      <c r="DP55" s="551"/>
      <c r="DQ55" s="558"/>
      <c r="DR55" s="549"/>
      <c r="DS55" s="551"/>
      <c r="DT55" s="551"/>
      <c r="DU55" s="551"/>
      <c r="DV55" s="551"/>
      <c r="DW55" s="551"/>
      <c r="DX55" s="558"/>
      <c r="DY55" s="549"/>
      <c r="DZ55" s="551"/>
      <c r="EA55" s="551"/>
      <c r="EB55" s="551"/>
      <c r="EC55" s="551"/>
      <c r="ED55" s="551"/>
      <c r="EE55" s="558"/>
      <c r="EF55" s="549"/>
      <c r="EG55" s="551"/>
      <c r="EH55" s="551"/>
      <c r="EI55" s="551"/>
      <c r="EJ55" s="551"/>
      <c r="EK55" s="551"/>
      <c r="EL55" s="558"/>
      <c r="EM55" s="549"/>
      <c r="EN55" s="551"/>
      <c r="EO55" s="551"/>
      <c r="EP55" s="551"/>
      <c r="EQ55" s="551"/>
      <c r="ER55" s="551"/>
      <c r="ES55" s="558"/>
      <c r="EW55" s="549"/>
      <c r="EX55" s="551"/>
      <c r="EY55" s="551"/>
      <c r="EZ55" s="551"/>
      <c r="FA55" s="549"/>
      <c r="FB55" s="551"/>
      <c r="FC55" s="551"/>
      <c r="FD55" s="551"/>
      <c r="FE55" s="549"/>
      <c r="FF55" s="551"/>
      <c r="FG55" s="551"/>
      <c r="FH55" s="551"/>
      <c r="FI55" s="549"/>
      <c r="FJ55" s="551"/>
      <c r="FK55" s="551"/>
      <c r="FL55" s="551"/>
      <c r="FM55" s="549"/>
      <c r="FN55" s="551"/>
      <c r="FO55" s="551"/>
      <c r="FP55" s="551"/>
      <c r="FQ55" s="549"/>
      <c r="FR55" s="551"/>
      <c r="FS55" s="551"/>
      <c r="FT55" s="551"/>
      <c r="FU55" s="549"/>
      <c r="FV55" s="551"/>
      <c r="FW55" s="551"/>
      <c r="FX55" s="551"/>
      <c r="FY55" s="549"/>
      <c r="FZ55" s="551"/>
      <c r="GA55" s="551"/>
      <c r="GB55" s="551"/>
      <c r="GC55" s="549"/>
      <c r="GD55" s="551"/>
      <c r="GE55" s="551"/>
      <c r="GF55" s="551"/>
      <c r="GG55" s="549"/>
      <c r="GH55" s="551"/>
      <c r="GI55" s="551"/>
      <c r="GJ55" s="551"/>
      <c r="GK55" s="549"/>
      <c r="GL55" s="551"/>
      <c r="GM55" s="551"/>
      <c r="GN55" s="551"/>
      <c r="GO55" s="549"/>
      <c r="GP55" s="551"/>
      <c r="GQ55" s="551"/>
      <c r="GR55" s="551"/>
      <c r="GS55" s="549"/>
      <c r="GT55" s="551"/>
      <c r="GU55" s="551"/>
      <c r="GV55" s="551"/>
      <c r="GW55" s="549"/>
      <c r="GX55" s="551"/>
      <c r="GY55" s="551"/>
      <c r="GZ55" s="551"/>
      <c r="HA55" s="549"/>
      <c r="HB55" s="551"/>
      <c r="HC55" s="551"/>
      <c r="HD55" s="551"/>
      <c r="HE55" s="549"/>
      <c r="HF55" s="551"/>
      <c r="HG55" s="551"/>
      <c r="HH55" s="551"/>
      <c r="HI55" s="549"/>
      <c r="HJ55" s="551"/>
      <c r="HK55" s="551"/>
      <c r="HL55" s="551"/>
      <c r="HM55" s="549"/>
      <c r="HN55" s="551"/>
      <c r="HO55" s="551"/>
      <c r="HP55" s="551"/>
      <c r="HQ55" s="549"/>
      <c r="HR55" s="551"/>
      <c r="HS55" s="551"/>
      <c r="HT55" s="551"/>
      <c r="HU55" s="549"/>
      <c r="HV55" s="551"/>
      <c r="HW55" s="551"/>
      <c r="HX55" s="551"/>
      <c r="HY55" s="549"/>
      <c r="HZ55" s="551"/>
      <c r="IA55" s="551"/>
      <c r="IB55" s="551"/>
      <c r="IC55" s="549"/>
      <c r="ID55" s="551"/>
      <c r="IE55" s="551"/>
      <c r="IF55" s="551"/>
      <c r="IG55" s="549"/>
      <c r="IH55" s="551"/>
      <c r="II55" s="551"/>
      <c r="IJ55" s="551"/>
      <c r="IK55" s="549"/>
      <c r="IL55" s="551"/>
      <c r="IM55" s="551"/>
      <c r="IN55" s="551"/>
      <c r="IO55" s="549"/>
      <c r="IP55" s="551"/>
      <c r="IQ55" s="551"/>
      <c r="IR55" s="551"/>
      <c r="IS55" s="511"/>
      <c r="IT55" s="511"/>
      <c r="IU55" s="511"/>
      <c r="IV55" s="511"/>
      <c r="IW55" s="549"/>
      <c r="IX55" s="551"/>
      <c r="IY55" s="551"/>
      <c r="IZ55" s="551"/>
      <c r="JA55" s="551"/>
      <c r="JB55" s="502"/>
      <c r="JC55" s="502"/>
      <c r="JD55" s="502"/>
      <c r="JE55" s="502"/>
      <c r="JF55" s="502"/>
      <c r="JG55" s="549"/>
      <c r="JH55" s="551"/>
      <c r="JI55" s="551"/>
      <c r="JJ55" s="551"/>
      <c r="JK55" s="549"/>
      <c r="JL55" s="551"/>
      <c r="JM55" s="551"/>
      <c r="JN55" s="551"/>
      <c r="JO55" s="549"/>
      <c r="JP55" s="551"/>
      <c r="JQ55" s="551"/>
      <c r="JR55" s="551"/>
      <c r="JS55" s="551"/>
      <c r="JT55" s="707"/>
      <c r="JU55" s="708"/>
      <c r="JV55" s="708"/>
      <c r="JW55" s="708"/>
      <c r="JX55" s="708"/>
      <c r="JY55" s="708"/>
      <c r="JZ55" s="765"/>
      <c r="KA55" s="764"/>
      <c r="KB55" s="764"/>
      <c r="KC55" s="764"/>
      <c r="KD55" s="764"/>
      <c r="KE55" s="764"/>
      <c r="KF55" s="764"/>
    </row>
    <row r="56" spans="1:292" ht="21.95" customHeight="1" x14ac:dyDescent="0.2">
      <c r="A56" s="615">
        <v>9</v>
      </c>
      <c r="B56" s="653" t="s">
        <v>109</v>
      </c>
      <c r="C56" s="58" t="s">
        <v>64</v>
      </c>
      <c r="D56" s="2">
        <f>SUM(K56:N56)</f>
        <v>20</v>
      </c>
      <c r="E56" s="655" t="s">
        <v>223</v>
      </c>
      <c r="F56" s="581"/>
      <c r="G56" s="584">
        <v>27</v>
      </c>
      <c r="H56" s="584" t="s">
        <v>31</v>
      </c>
      <c r="I56" s="9"/>
      <c r="J56" s="47"/>
      <c r="K56" s="245">
        <v>20</v>
      </c>
      <c r="L56" s="246"/>
      <c r="M56" s="246"/>
      <c r="N56" s="247"/>
      <c r="O56" s="153">
        <f>J57/18*K56</f>
        <v>1864.4444444444446</v>
      </c>
      <c r="P56" s="42">
        <f>J57/18*L56</f>
        <v>0</v>
      </c>
      <c r="Q56" s="42">
        <f>J57/18*M56</f>
        <v>0</v>
      </c>
      <c r="R56" s="290">
        <f>J57/18*N56</f>
        <v>0</v>
      </c>
      <c r="S56" s="311">
        <v>0.15</v>
      </c>
      <c r="T56" s="10"/>
      <c r="U56" s="40"/>
      <c r="V56" s="312">
        <v>0.2</v>
      </c>
      <c r="W56" s="197"/>
      <c r="X56" s="70"/>
      <c r="Y56" s="10"/>
      <c r="Z56" s="10"/>
      <c r="AA56" s="10"/>
      <c r="AB56" s="10"/>
      <c r="AC56" s="10"/>
      <c r="AD56" s="10"/>
      <c r="AE56" s="10"/>
      <c r="AF56" s="10"/>
      <c r="AG56" s="40"/>
      <c r="AH56" s="153"/>
      <c r="AI56" s="44">
        <v>0.1</v>
      </c>
      <c r="AJ56" s="44">
        <f>IF(G56&gt;19,30%,IF(G56&gt;9,20%,IF(G56&gt;2,10%,0)))</f>
        <v>0.3</v>
      </c>
      <c r="AK56" s="40"/>
      <c r="AL56" s="536">
        <f>IF(I58=8,SUM(K56:M59),0)</f>
        <v>0</v>
      </c>
      <c r="AM56" s="539">
        <f>IF(AL56&gt;0,SUM(O56:Q59),0)</f>
        <v>0</v>
      </c>
      <c r="AN56" s="539">
        <f>AM56*AJ56</f>
        <v>0</v>
      </c>
      <c r="AO56" s="539">
        <f>AM56*AI56</f>
        <v>0</v>
      </c>
      <c r="AP56" s="539">
        <f>IF(AM56&gt;0,SUM(S60:U60),0)</f>
        <v>0</v>
      </c>
      <c r="AQ56" s="539">
        <f>IF(AM56&gt;0,V60+W60,0)</f>
        <v>0</v>
      </c>
      <c r="AR56" s="542">
        <f>IF(AM56&gt;0,SUM(X60:AG60),0)</f>
        <v>0</v>
      </c>
      <c r="AS56" s="536"/>
      <c r="AT56" s="539">
        <f>IF(AS56&gt;0,SUM(V56:X59),0)</f>
        <v>0</v>
      </c>
      <c r="AU56" s="539">
        <f>IF(AT56&gt;0,AQ57,0)</f>
        <v>0</v>
      </c>
      <c r="AV56" s="539">
        <f>IF(AT56&gt;0,AP57,0)</f>
        <v>0</v>
      </c>
      <c r="AW56" s="539">
        <f>IF(AT56&gt;0,SUM(Z60:AB60),0)</f>
        <v>0</v>
      </c>
      <c r="AX56" s="539">
        <f>IF(AT56&gt;0,AC60+AD60,0)</f>
        <v>0</v>
      </c>
      <c r="AY56" s="542">
        <f>IF(AT56&gt;0,SUM(AE60:AN60),0)</f>
        <v>0</v>
      </c>
      <c r="AZ56" s="536">
        <f>IF(I57=9,SUM(K56:M59),0)</f>
        <v>0</v>
      </c>
      <c r="BA56" s="539">
        <f>IF(I57=9,SUM(O56:Q59),0)</f>
        <v>0</v>
      </c>
      <c r="BB56" s="539">
        <f>BA56*AJ56</f>
        <v>0</v>
      </c>
      <c r="BC56" s="539">
        <f>BA56*AI56</f>
        <v>0</v>
      </c>
      <c r="BD56" s="539">
        <f>IF(BA56&gt;0,SUM(S60:U60),0)</f>
        <v>0</v>
      </c>
      <c r="BE56" s="539">
        <f>IF(BA56&gt;0,V60+W60,0)</f>
        <v>0</v>
      </c>
      <c r="BF56" s="542"/>
      <c r="BG56" s="464"/>
      <c r="BH56" s="464"/>
      <c r="BI56" s="464"/>
      <c r="BJ56" s="464"/>
      <c r="BK56" s="464"/>
      <c r="BL56" s="464"/>
      <c r="BM56" s="464"/>
      <c r="BN56" s="536"/>
      <c r="BO56" s="539">
        <f>IF(BN56&gt;0,SUM(AJ56:AL59),0)</f>
        <v>0</v>
      </c>
      <c r="BP56" s="539">
        <f>BO56*AJ56</f>
        <v>0</v>
      </c>
      <c r="BQ56" s="539">
        <f>BO56*AI56</f>
        <v>0</v>
      </c>
      <c r="BR56" s="539">
        <f>IF(BO56&gt;0,SUM(AN60:AP60),0)</f>
        <v>0</v>
      </c>
      <c r="BS56" s="539">
        <f>IF(BO56&gt;0,AQ60+AR60,0)</f>
        <v>0</v>
      </c>
      <c r="BT56" s="542">
        <f>IF(BO56&gt;0,SUM(AS60:BB60),0)</f>
        <v>0</v>
      </c>
      <c r="BU56" s="554">
        <f>IF(I58=10,SUM(K56:M59),0)</f>
        <v>0</v>
      </c>
      <c r="BV56" s="539">
        <f>IF(I58=10,SUM(O56:Q59),0)</f>
        <v>0</v>
      </c>
      <c r="BW56" s="539">
        <f>BV56*AJ56</f>
        <v>0</v>
      </c>
      <c r="BX56" s="539">
        <f>BV56*AI56</f>
        <v>0</v>
      </c>
      <c r="BY56" s="539">
        <f>IF(BV56&gt;0,SUM(S60:U60),0)</f>
        <v>0</v>
      </c>
      <c r="BZ56" s="539">
        <f>IF(BV56&gt;0,V60+W60,0)</f>
        <v>0</v>
      </c>
      <c r="CA56" s="545">
        <f>IF(BV56&gt;0,SUM(X60:AG60),0)</f>
        <v>0</v>
      </c>
      <c r="CB56" s="536"/>
      <c r="CC56" s="539">
        <f>IF(CB56&gt;0,SUM(O56:Q59),0)</f>
        <v>0</v>
      </c>
      <c r="CD56" s="539">
        <f>IF(CC56&gt;0,AJ60,0)</f>
        <v>0</v>
      </c>
      <c r="CE56" s="539">
        <f>IF(CC56&gt;0,AI60,0)</f>
        <v>0</v>
      </c>
      <c r="CF56" s="539">
        <f>IF(CC56&gt;0,SUM(S60:U60),0)</f>
        <v>0</v>
      </c>
      <c r="CG56" s="539">
        <f>IF(CC56&gt;0,V60+W60,0)</f>
        <v>0</v>
      </c>
      <c r="CH56" s="542">
        <f>IF(CC56&gt;0,SUM(X60:AG60),0)</f>
        <v>0</v>
      </c>
      <c r="CI56" s="536">
        <f>IF(I58=11,SUM(K56:M56),0)</f>
        <v>20</v>
      </c>
      <c r="CJ56" s="539">
        <f>IF(I58=11,SUM(O56:Q56),0)</f>
        <v>1864.4444444444446</v>
      </c>
      <c r="CK56" s="539">
        <f>CJ56*AJ56</f>
        <v>559.33333333333337</v>
      </c>
      <c r="CL56" s="539">
        <f>CJ56*AI56</f>
        <v>186.44444444444446</v>
      </c>
      <c r="CM56" s="539">
        <f>IF(CJ56&gt;0,SUM(S60:U60),0)</f>
        <v>125.85</v>
      </c>
      <c r="CN56" s="539">
        <f>IF(CJ56&gt;0,V60+W60,0)</f>
        <v>167.8</v>
      </c>
      <c r="CO56" s="542">
        <f>IF(CJ56&gt;0,SUM(X60:AG60),0)</f>
        <v>0</v>
      </c>
      <c r="CP56" s="536">
        <v>0</v>
      </c>
      <c r="CQ56" s="539">
        <f>IF(CP56&gt;0,SUM(O57:Q59),0)</f>
        <v>0</v>
      </c>
      <c r="CR56" s="539">
        <f>CQ56*AJ56</f>
        <v>0</v>
      </c>
      <c r="CS56" s="539">
        <f>CQ56*AI56</f>
        <v>0</v>
      </c>
      <c r="CT56" s="539">
        <f>T59</f>
        <v>0</v>
      </c>
      <c r="CU56" s="539"/>
      <c r="CV56" s="542">
        <f>IF(CQ56&gt;0,SUM(X60:AG60),0)</f>
        <v>0</v>
      </c>
      <c r="CW56" s="536"/>
      <c r="CX56" s="539">
        <f>IF(CW56&gt;0,SUM(H56:J61),0)</f>
        <v>0</v>
      </c>
      <c r="CY56" s="539">
        <f>IF(CX56&gt;0,AJ57,0)</f>
        <v>0</v>
      </c>
      <c r="CZ56" s="539">
        <f>IF(CX56&gt;0,AI57,0)</f>
        <v>0</v>
      </c>
      <c r="DA56" s="539">
        <f>IF(CX56&gt;0,SUM(S62:U62),0)</f>
        <v>0</v>
      </c>
      <c r="DB56" s="539">
        <f>IF(CX56&gt;0,V62+W62,0)</f>
        <v>0</v>
      </c>
      <c r="DC56" s="542">
        <f>IF(CX56&gt;0,SUM(X62:AG62),0)</f>
        <v>0</v>
      </c>
      <c r="DD56" s="536">
        <f>IF(AND(H57="старший вчитель",I58=12),SUM(K56:M59),0)</f>
        <v>0</v>
      </c>
      <c r="DE56" s="539">
        <f>IF(DD56&gt;0,SUM(O56:Q59),0)</f>
        <v>0</v>
      </c>
      <c r="DF56" s="539">
        <f>IF(DE56&gt;0,DE56*AJ56,0)</f>
        <v>0</v>
      </c>
      <c r="DG56" s="539">
        <f>IF(DE56&gt;0,DE56*AI56,0)</f>
        <v>0</v>
      </c>
      <c r="DH56" s="539">
        <f>IF(DE56&gt;0,SUM(S60:U60),0)</f>
        <v>0</v>
      </c>
      <c r="DI56" s="539">
        <f>IF(DE56&gt;0,V60+W60,0)</f>
        <v>0</v>
      </c>
      <c r="DJ56" s="542">
        <f>IF(DE56&gt;0,SUM(X60:AG60),0)</f>
        <v>0</v>
      </c>
      <c r="DK56" s="536">
        <f>IF(AND(H57="вчитель методист",I58=12),SUM(K56:M59),0)</f>
        <v>0</v>
      </c>
      <c r="DL56" s="539">
        <f>IF(DK56&gt;0,SUM(O56:Q59),0)</f>
        <v>0</v>
      </c>
      <c r="DM56" s="539">
        <f>IF(DL56&gt;0,AJ60,0)</f>
        <v>0</v>
      </c>
      <c r="DN56" s="539">
        <f>IF(DL56&gt;0,AI60,0)</f>
        <v>0</v>
      </c>
      <c r="DO56" s="539">
        <f>IF(DL56&gt;0,SUM(S60:U60),0)</f>
        <v>0</v>
      </c>
      <c r="DP56" s="539">
        <f>IF(DL56&gt;0,V60+W60,0)</f>
        <v>0</v>
      </c>
      <c r="DQ56" s="542">
        <f>IF(DL56&gt;0,SUM(X60:AG60),0)</f>
        <v>0</v>
      </c>
      <c r="DR56" s="536"/>
      <c r="DS56" s="539">
        <f>IF(DR56&gt;0,SUM(O56:Q59),0)</f>
        <v>0</v>
      </c>
      <c r="DT56" s="539">
        <f>IF(DS56&gt;0,AJ60,0)</f>
        <v>0</v>
      </c>
      <c r="DU56" s="539">
        <f>IF(DS56&gt;0,AI60,0)</f>
        <v>0</v>
      </c>
      <c r="DV56" s="539">
        <f>IF(DS56&gt;0,SUM(S60:U60),0)</f>
        <v>0</v>
      </c>
      <c r="DW56" s="539">
        <f>IF(DS56&gt;0,V60+W60,0)</f>
        <v>0</v>
      </c>
      <c r="DX56" s="542">
        <f>IF(DS56&gt;0,SUM(X60:AG60),0)</f>
        <v>0</v>
      </c>
      <c r="DY56" s="536"/>
      <c r="DZ56" s="539">
        <f>IF(DY56&gt;0,SUM(O59:Q59),0)</f>
        <v>0</v>
      </c>
      <c r="EA56" s="539">
        <f>DZ56*AJ56</f>
        <v>0</v>
      </c>
      <c r="EB56" s="539">
        <f>DZ56*AI56</f>
        <v>0</v>
      </c>
      <c r="EC56" s="539"/>
      <c r="ED56" s="539"/>
      <c r="EE56" s="542">
        <f>IF(DZ56&gt;0,SUM(X60:AG60),0)</f>
        <v>0</v>
      </c>
      <c r="EF56" s="536">
        <f>IF(AJ57="старший вчитель",SUM(AM56:AO59),0)</f>
        <v>0</v>
      </c>
      <c r="EG56" s="539">
        <f>IF(EF56&gt;0,SUM(O56:Q59),0)</f>
        <v>0</v>
      </c>
      <c r="EH56" s="539">
        <f>IF(EG56&gt;0,AJ60,0)</f>
        <v>0</v>
      </c>
      <c r="EI56" s="539">
        <f>IF(EG56&gt;0,AI60,0)</f>
        <v>0</v>
      </c>
      <c r="EJ56" s="539">
        <f>IF(EG56&gt;0,SUM(S60:U60),0)</f>
        <v>0</v>
      </c>
      <c r="EK56" s="539">
        <f>IF(EG56&gt;0,V60+W60,0)</f>
        <v>0</v>
      </c>
      <c r="EL56" s="542">
        <f>IF(EG56&gt;0,SUM(X60:AG60),0)</f>
        <v>0</v>
      </c>
      <c r="EM56" s="536">
        <f>IF(AQ57="старший вчитель",SUM(AT56:AV59),0)</f>
        <v>0</v>
      </c>
      <c r="EN56" s="539">
        <f>IF(EM56&gt;0,SUM(V56:X59),0)</f>
        <v>0</v>
      </c>
      <c r="EO56" s="539">
        <f>IF(EN56&gt;0,AQ60,0)</f>
        <v>0</v>
      </c>
      <c r="EP56" s="539">
        <f>IF(EN56&gt;0,AP60,0)</f>
        <v>0</v>
      </c>
      <c r="EQ56" s="539">
        <f>IF(EN56&gt;0,SUM(Z60:AB60),0)</f>
        <v>0</v>
      </c>
      <c r="ER56" s="539">
        <f>IF(EN56&gt;0,AC60+AD60,0)</f>
        <v>0</v>
      </c>
      <c r="ES56" s="542">
        <f>IF(EN56&gt;0,SUM(AE60:AN60),0)</f>
        <v>0</v>
      </c>
      <c r="EW56" s="536">
        <f>IF(AF57="старший вчитель",SUM(AI56:AK59),0)</f>
        <v>0</v>
      </c>
      <c r="EX56" s="539"/>
      <c r="EY56" s="539">
        <f>EX56*V56</f>
        <v>0</v>
      </c>
      <c r="EZ56" s="539">
        <f>EX56*U56</f>
        <v>0</v>
      </c>
      <c r="FA56" s="536">
        <f>IF(AM57="старший вчитель",SUM(AP56:AR59),0)</f>
        <v>0</v>
      </c>
      <c r="FB56" s="539"/>
      <c r="FC56" s="539">
        <f>FB56*AC56</f>
        <v>0</v>
      </c>
      <c r="FD56" s="539">
        <f>FB56*AB56</f>
        <v>0</v>
      </c>
      <c r="FE56" s="536">
        <f>IF(AP57="старший вчитель",SUM(AS56:AU59),0)</f>
        <v>0</v>
      </c>
      <c r="FF56" s="539"/>
      <c r="FG56" s="539">
        <f>FF56*AF56</f>
        <v>0</v>
      </c>
      <c r="FH56" s="539">
        <f>FF56*AE56</f>
        <v>0</v>
      </c>
      <c r="FI56" s="536">
        <f>IF(AT57="старший вчитель",SUM(AW56:AY59),0)</f>
        <v>0</v>
      </c>
      <c r="FJ56" s="539"/>
      <c r="FK56" s="539">
        <f>FJ56*AJ56</f>
        <v>0</v>
      </c>
      <c r="FL56" s="539">
        <f>FJ56*AI56</f>
        <v>0</v>
      </c>
      <c r="FM56" s="536"/>
      <c r="FN56" s="539">
        <f>IF(FM56&gt;0,SUM(AH56),0)</f>
        <v>0</v>
      </c>
      <c r="FO56" s="539">
        <f>FN56*AJ56</f>
        <v>0</v>
      </c>
      <c r="FP56" s="539">
        <f>FN56*AI56</f>
        <v>0</v>
      </c>
      <c r="FQ56" s="536"/>
      <c r="FR56" s="539">
        <f>IF(FQ56&gt;0,SUM(AO56),0)</f>
        <v>0</v>
      </c>
      <c r="FS56" s="539">
        <f>FR56*AQ56</f>
        <v>0</v>
      </c>
      <c r="FT56" s="542">
        <f>FR56*AP56</f>
        <v>0</v>
      </c>
      <c r="FU56" s="536"/>
      <c r="FV56" s="539">
        <f>IF(FU56&gt;0,SUM(AD56),0)</f>
        <v>0</v>
      </c>
      <c r="FW56" s="539">
        <f>FV56*AF56</f>
        <v>0</v>
      </c>
      <c r="FX56" s="542">
        <f>FV56*AE56</f>
        <v>0</v>
      </c>
      <c r="FY56" s="536"/>
      <c r="FZ56" s="539">
        <f>IF(FY56&gt;0,SUM(AH56),0)</f>
        <v>0</v>
      </c>
      <c r="GA56" s="539">
        <f>FZ56*AJ56</f>
        <v>0</v>
      </c>
      <c r="GB56" s="542">
        <f>FZ56*AI56</f>
        <v>0</v>
      </c>
      <c r="GC56" s="536"/>
      <c r="GD56" s="539">
        <f>IF(GC56&gt;0,SUM(AL56),0)</f>
        <v>0</v>
      </c>
      <c r="GE56" s="539">
        <f>GD56*AN56</f>
        <v>0</v>
      </c>
      <c r="GF56" s="542">
        <f>GD56*AM56</f>
        <v>0</v>
      </c>
      <c r="GG56" s="536"/>
      <c r="GH56" s="539">
        <f>IF(GG56&gt;0,SUM(AP56),0)</f>
        <v>0</v>
      </c>
      <c r="GI56" s="539">
        <f>GH56*AR56</f>
        <v>0</v>
      </c>
      <c r="GJ56" s="542">
        <f>GH56*AQ56</f>
        <v>0</v>
      </c>
      <c r="GK56" s="536"/>
      <c r="GL56" s="539">
        <f>IF(GK56&gt;0,SUM(AD56),0)</f>
        <v>0</v>
      </c>
      <c r="GM56" s="539">
        <f>GL56*AF56</f>
        <v>0</v>
      </c>
      <c r="GN56" s="542">
        <f>GL56*AE56</f>
        <v>0</v>
      </c>
      <c r="GO56" s="536"/>
      <c r="GP56" s="539">
        <f>IF(GO56&gt;0,SUM(AH56),0)</f>
        <v>0</v>
      </c>
      <c r="GQ56" s="539">
        <f>GP56*AJ56</f>
        <v>0</v>
      </c>
      <c r="GR56" s="542">
        <f>GP56*AI56</f>
        <v>0</v>
      </c>
      <c r="GS56" s="536"/>
      <c r="GT56" s="539">
        <f>IF(GS56&gt;0,SUM(AL56),0)</f>
        <v>0</v>
      </c>
      <c r="GU56" s="539">
        <f>GT56*AN56</f>
        <v>0</v>
      </c>
      <c r="GV56" s="542">
        <f>GT56*AM56</f>
        <v>0</v>
      </c>
      <c r="GW56" s="536"/>
      <c r="GX56" s="539">
        <f>IF(GW56&gt;0,SUM(AP56),0)</f>
        <v>0</v>
      </c>
      <c r="GY56" s="539">
        <f>GX56*AR56</f>
        <v>0</v>
      </c>
      <c r="GZ56" s="542">
        <f>GX56*AQ56</f>
        <v>0</v>
      </c>
      <c r="HA56" s="536"/>
      <c r="HB56" s="539">
        <f>IF(HA56&gt;0,SUM(Z56),0)</f>
        <v>0</v>
      </c>
      <c r="HC56" s="539">
        <f>HB56*AB56</f>
        <v>0</v>
      </c>
      <c r="HD56" s="542">
        <f>HB56*AA56</f>
        <v>0</v>
      </c>
      <c r="HE56" s="536"/>
      <c r="HF56" s="539">
        <f>IF(HE56&gt;0,SUM(AD56),0)</f>
        <v>0</v>
      </c>
      <c r="HG56" s="539">
        <f>HF56*AF56</f>
        <v>0</v>
      </c>
      <c r="HH56" s="542">
        <f>HF56*AE56</f>
        <v>0</v>
      </c>
      <c r="HI56" s="536"/>
      <c r="HJ56" s="539">
        <f>IF(HI56&gt;0,SUM(AH56),0)</f>
        <v>0</v>
      </c>
      <c r="HK56" s="539">
        <f>HJ56*AJ56</f>
        <v>0</v>
      </c>
      <c r="HL56" s="542">
        <f>HJ56*AI56</f>
        <v>0</v>
      </c>
      <c r="HM56" s="536"/>
      <c r="HN56" s="539">
        <f>IF(HM56&gt;0,SUM(AL56),0)</f>
        <v>0</v>
      </c>
      <c r="HO56" s="539">
        <f>HN56*AN56</f>
        <v>0</v>
      </c>
      <c r="HP56" s="542">
        <f>HN56*AM56</f>
        <v>0</v>
      </c>
      <c r="HQ56" s="536"/>
      <c r="HR56" s="539">
        <f>IF(HQ56&gt;0,SUM(AD56),0)</f>
        <v>0</v>
      </c>
      <c r="HS56" s="539">
        <f>HR56*AF56</f>
        <v>0</v>
      </c>
      <c r="HT56" s="542">
        <f>HR56*AE56</f>
        <v>0</v>
      </c>
      <c r="HU56" s="536"/>
      <c r="HV56" s="539">
        <f>IF(HU56&gt;0,SUM(AH56),0)</f>
        <v>0</v>
      </c>
      <c r="HW56" s="539">
        <f>HV56*AJ56</f>
        <v>0</v>
      </c>
      <c r="HX56" s="542">
        <f>HV56*AI56</f>
        <v>0</v>
      </c>
      <c r="HY56" s="536"/>
      <c r="HZ56" s="539">
        <f>IF(HY56&gt;0,SUM(AH56),0)</f>
        <v>0</v>
      </c>
      <c r="IA56" s="539">
        <f>HZ56*AJ56</f>
        <v>0</v>
      </c>
      <c r="IB56" s="542">
        <f>HZ56*AI56</f>
        <v>0</v>
      </c>
      <c r="IC56" s="536"/>
      <c r="ID56" s="539">
        <f>IF(IC56&gt;0,SUM(AL56),0)</f>
        <v>0</v>
      </c>
      <c r="IE56" s="539">
        <f>ID56*AN56</f>
        <v>0</v>
      </c>
      <c r="IF56" s="542">
        <f>ID56*AM56</f>
        <v>0</v>
      </c>
      <c r="IG56" s="536"/>
      <c r="IH56" s="539">
        <f>IF(IG56&gt;0,SUM(AP56),0)</f>
        <v>0</v>
      </c>
      <c r="II56" s="539">
        <f>IH56*AR56</f>
        <v>0</v>
      </c>
      <c r="IJ56" s="542">
        <f>IH56*AQ56</f>
        <v>0</v>
      </c>
      <c r="IK56" s="536"/>
      <c r="IL56" s="539">
        <f>IF(IK56&gt;0,SUM(AD56),0)</f>
        <v>0</v>
      </c>
      <c r="IM56" s="539">
        <f>IL56*AF56</f>
        <v>0</v>
      </c>
      <c r="IN56" s="542"/>
      <c r="IO56" s="536"/>
      <c r="IP56" s="539">
        <f>IF(IO56&gt;0,SUM(AH56),0)</f>
        <v>0</v>
      </c>
      <c r="IQ56" s="539">
        <f>IP56*AJ56</f>
        <v>0</v>
      </c>
      <c r="IR56" s="542"/>
      <c r="IS56" s="464"/>
      <c r="IT56" s="464"/>
      <c r="IU56" s="464"/>
      <c r="IV56" s="464"/>
      <c r="IW56" s="536"/>
      <c r="IX56" s="539">
        <f>IF(IW56&gt;0,SUM(AH56),0)</f>
        <v>0</v>
      </c>
      <c r="IY56" s="539">
        <f>IX56*AJ56</f>
        <v>0</v>
      </c>
      <c r="IZ56" s="539">
        <f>IX56*AI56</f>
        <v>0</v>
      </c>
      <c r="JA56" s="542">
        <f>AC60</f>
        <v>0</v>
      </c>
      <c r="JB56" s="464"/>
      <c r="JC56" s="464"/>
      <c r="JD56" s="464"/>
      <c r="JE56" s="464"/>
      <c r="JF56" s="464"/>
      <c r="JG56" s="536"/>
      <c r="JH56" s="539">
        <f>IF(JG56&gt;0,SUM(AQ56),0)</f>
        <v>0</v>
      </c>
      <c r="JI56" s="539">
        <f>JH56*AS56</f>
        <v>0</v>
      </c>
      <c r="JJ56" s="542"/>
      <c r="JK56" s="536"/>
      <c r="JL56" s="539">
        <f>IF(JK56&gt;0,SUM(AU56),0)</f>
        <v>0</v>
      </c>
      <c r="JM56" s="539">
        <f>JL56*AW56</f>
        <v>0</v>
      </c>
      <c r="JN56" s="542"/>
      <c r="JO56" s="536"/>
      <c r="JP56" s="539">
        <f>IF(JO56&gt;0,SUM(AM56),0)</f>
        <v>0</v>
      </c>
      <c r="JQ56" s="539">
        <f>JP56*AO56</f>
        <v>0</v>
      </c>
      <c r="JR56" s="539">
        <f>JP56*AN56</f>
        <v>0</v>
      </c>
      <c r="JS56" s="542">
        <f>AH60</f>
        <v>0</v>
      </c>
      <c r="JT56" s="536">
        <f>IF(CT57="старший вчитель",SUM(CW56:CY59),0)</f>
        <v>0</v>
      </c>
      <c r="JU56" s="539">
        <f>IF(JT56&gt;0,SUM(BY56:CA59),0)</f>
        <v>0</v>
      </c>
      <c r="JV56" s="539">
        <f>IF(JU56&gt;0,CT60,0)</f>
        <v>0</v>
      </c>
      <c r="JW56" s="539">
        <f>IF(JU56&gt;0,CS60,0)</f>
        <v>0</v>
      </c>
      <c r="JX56" s="539">
        <f>IF(JU56&gt;0,SUM(CC60:CE60),0)</f>
        <v>0</v>
      </c>
      <c r="JY56" s="539">
        <f>IF(JU56&gt;0,CF60+CG60,0)</f>
        <v>0</v>
      </c>
      <c r="JZ56" s="545">
        <f>IF(JU56&gt;0,SUM(CH60:CQ60),0)</f>
        <v>0</v>
      </c>
      <c r="KC56" s="769">
        <f>IZ56+IR56+IN56+HX56+HP56+HL56+GR56+GB56+FT56+FP56+FL56+FD56+EZ56+EP56+EI56+EB56+DU56+DN56+DG56+CZ56+CS56+CL56+CE56+BX56+BQ56+BC56+AV56+AO56</f>
        <v>186.44444444444446</v>
      </c>
      <c r="KD56" s="769">
        <f>IY56+IQ56+IM56+HW56+HO56+HK56+GQ56+GA56+FS56+FO56+FK56+FC56+EY56+EO56+EH56+EA56+DT56+DM56+DF56+CY56+CR56+CK56+CD56+BW56+BP56+BB56+AU56+AN56</f>
        <v>559.33333333333337</v>
      </c>
    </row>
    <row r="57" spans="1:292" ht="21.95" customHeight="1" x14ac:dyDescent="0.2">
      <c r="A57" s="616"/>
      <c r="B57" s="653"/>
      <c r="C57" s="180">
        <v>4</v>
      </c>
      <c r="D57" s="2">
        <f>SUM(K57:N57)</f>
        <v>0</v>
      </c>
      <c r="E57" s="595"/>
      <c r="F57" s="581"/>
      <c r="G57" s="584"/>
      <c r="H57" s="584"/>
      <c r="I57" s="61">
        <f>IF(H56="вища",12,IF(H56="І кат.",11,IF(H56="ІІ кат.",10,IF(H56="спец.",9))))</f>
        <v>11</v>
      </c>
      <c r="J57" s="65">
        <f>IF(I57=12,'тарифна сітка'!$C$15,IF(I57=11,'тарифна сітка'!$C$14,IF(I57=10,'тарифна сітка'!$C$13,IF(I57=9,'тарифна сітка'!$C$12,IF(I57=8,'тарифна сітка'!$C$11)))))</f>
        <v>1678</v>
      </c>
      <c r="K57" s="248"/>
      <c r="L57" s="249"/>
      <c r="M57" s="249"/>
      <c r="N57" s="250"/>
      <c r="O57" s="153">
        <f>J57/18*K57</f>
        <v>0</v>
      </c>
      <c r="P57" s="42">
        <f>J57/18*L57</f>
        <v>0</v>
      </c>
      <c r="Q57" s="42">
        <f>J57/18*M57</f>
        <v>0</v>
      </c>
      <c r="R57" s="290">
        <f>J57/18*N57</f>
        <v>0</v>
      </c>
      <c r="S57" s="127">
        <v>0.5</v>
      </c>
      <c r="T57" s="57"/>
      <c r="U57" s="128"/>
      <c r="V57" s="147">
        <v>0.5</v>
      </c>
      <c r="W57" s="128"/>
      <c r="X57" s="11"/>
      <c r="Y57" s="7"/>
      <c r="Z57" s="7"/>
      <c r="AA57" s="7"/>
      <c r="AB57" s="7"/>
      <c r="AC57" s="7"/>
      <c r="AD57" s="7"/>
      <c r="AE57" s="7"/>
      <c r="AF57" s="7"/>
      <c r="AG57" s="12"/>
      <c r="AH57" s="32"/>
      <c r="AI57" s="43">
        <f>SUM(O56:R59,AH56:AH59)*AI56</f>
        <v>186.44444444444446</v>
      </c>
      <c r="AJ57" s="43">
        <f>SUM(O56:R59,AH56:AH59)*AJ56</f>
        <v>559.33333333333337</v>
      </c>
      <c r="AK57" s="45">
        <f>SUM(O56:R59,S58:AG58,AH56:AH59,AI57:AJ57)</f>
        <v>2903.8722222222223</v>
      </c>
      <c r="AL57" s="537"/>
      <c r="AM57" s="540"/>
      <c r="AN57" s="540"/>
      <c r="AO57" s="540"/>
      <c r="AP57" s="540"/>
      <c r="AQ57" s="540"/>
      <c r="AR57" s="543"/>
      <c r="AS57" s="537"/>
      <c r="AT57" s="540"/>
      <c r="AU57" s="540"/>
      <c r="AV57" s="540"/>
      <c r="AW57" s="540"/>
      <c r="AX57" s="540"/>
      <c r="AY57" s="543"/>
      <c r="AZ57" s="537"/>
      <c r="BA57" s="540"/>
      <c r="BB57" s="540"/>
      <c r="BC57" s="540"/>
      <c r="BD57" s="540"/>
      <c r="BE57" s="540"/>
      <c r="BF57" s="543"/>
      <c r="BG57" s="518"/>
      <c r="BH57" s="518"/>
      <c r="BI57" s="518"/>
      <c r="BJ57" s="518"/>
      <c r="BK57" s="518"/>
      <c r="BL57" s="518"/>
      <c r="BM57" s="518"/>
      <c r="BN57" s="537"/>
      <c r="BO57" s="540"/>
      <c r="BP57" s="540"/>
      <c r="BQ57" s="540"/>
      <c r="BR57" s="540"/>
      <c r="BS57" s="540"/>
      <c r="BT57" s="543"/>
      <c r="BU57" s="555"/>
      <c r="BV57" s="540"/>
      <c r="BW57" s="540"/>
      <c r="BX57" s="540"/>
      <c r="BY57" s="540"/>
      <c r="BZ57" s="540"/>
      <c r="CA57" s="546"/>
      <c r="CB57" s="537"/>
      <c r="CC57" s="540"/>
      <c r="CD57" s="540"/>
      <c r="CE57" s="540"/>
      <c r="CF57" s="540"/>
      <c r="CG57" s="540"/>
      <c r="CH57" s="543"/>
      <c r="CI57" s="537"/>
      <c r="CJ57" s="540"/>
      <c r="CK57" s="540"/>
      <c r="CL57" s="540"/>
      <c r="CM57" s="540"/>
      <c r="CN57" s="540"/>
      <c r="CO57" s="543"/>
      <c r="CP57" s="537"/>
      <c r="CQ57" s="540"/>
      <c r="CR57" s="540"/>
      <c r="CS57" s="540"/>
      <c r="CT57" s="540"/>
      <c r="CU57" s="540"/>
      <c r="CV57" s="543"/>
      <c r="CW57" s="537"/>
      <c r="CX57" s="540"/>
      <c r="CY57" s="540"/>
      <c r="CZ57" s="540"/>
      <c r="DA57" s="540"/>
      <c r="DB57" s="540"/>
      <c r="DC57" s="543"/>
      <c r="DD57" s="537">
        <f>IF(AND(DB57=3,DB58=4),SUM(DC60:DC62),0)</f>
        <v>0</v>
      </c>
      <c r="DE57" s="540"/>
      <c r="DF57" s="540"/>
      <c r="DG57" s="540"/>
      <c r="DH57" s="540"/>
      <c r="DI57" s="540"/>
      <c r="DJ57" s="543"/>
      <c r="DK57" s="537">
        <f>IF(AND(DI57=3,DI58=4),SUM(DJ60:DJ62),0)</f>
        <v>0</v>
      </c>
      <c r="DL57" s="540"/>
      <c r="DM57" s="540"/>
      <c r="DN57" s="540"/>
      <c r="DO57" s="540"/>
      <c r="DP57" s="540"/>
      <c r="DQ57" s="543"/>
      <c r="DR57" s="537"/>
      <c r="DS57" s="540"/>
      <c r="DT57" s="540"/>
      <c r="DU57" s="540"/>
      <c r="DV57" s="540"/>
      <c r="DW57" s="540"/>
      <c r="DX57" s="543"/>
      <c r="DY57" s="537"/>
      <c r="DZ57" s="540"/>
      <c r="EA57" s="540"/>
      <c r="EB57" s="540"/>
      <c r="EC57" s="540"/>
      <c r="ED57" s="540"/>
      <c r="EE57" s="543"/>
      <c r="EF57" s="537"/>
      <c r="EG57" s="540"/>
      <c r="EH57" s="540"/>
      <c r="EI57" s="540"/>
      <c r="EJ57" s="540"/>
      <c r="EK57" s="540"/>
      <c r="EL57" s="543"/>
      <c r="EM57" s="537"/>
      <c r="EN57" s="540"/>
      <c r="EO57" s="540"/>
      <c r="EP57" s="540"/>
      <c r="EQ57" s="540"/>
      <c r="ER57" s="540"/>
      <c r="ES57" s="543"/>
      <c r="ET57" s="225">
        <f>EF56+DY56+DR56+DK56+DD56+CW56+CP56+CI56+CB56+BU56+BN56+AZ56+AS56+AL56</f>
        <v>20</v>
      </c>
      <c r="EU57" s="157">
        <f>D60</f>
        <v>20</v>
      </c>
      <c r="EV57" s="480">
        <f>ET57-EU57</f>
        <v>0</v>
      </c>
      <c r="EW57" s="537"/>
      <c r="EX57" s="540"/>
      <c r="EY57" s="540"/>
      <c r="EZ57" s="540"/>
      <c r="FA57" s="537"/>
      <c r="FB57" s="540"/>
      <c r="FC57" s="540"/>
      <c r="FD57" s="540"/>
      <c r="FE57" s="537"/>
      <c r="FF57" s="540"/>
      <c r="FG57" s="540"/>
      <c r="FH57" s="540"/>
      <c r="FI57" s="537"/>
      <c r="FJ57" s="540"/>
      <c r="FK57" s="540"/>
      <c r="FL57" s="540"/>
      <c r="FM57" s="537"/>
      <c r="FN57" s="540"/>
      <c r="FO57" s="540"/>
      <c r="FP57" s="540"/>
      <c r="FQ57" s="537"/>
      <c r="FR57" s="540"/>
      <c r="FS57" s="540"/>
      <c r="FT57" s="543"/>
      <c r="FU57" s="537"/>
      <c r="FV57" s="540"/>
      <c r="FW57" s="540"/>
      <c r="FX57" s="543"/>
      <c r="FY57" s="537"/>
      <c r="FZ57" s="540"/>
      <c r="GA57" s="540"/>
      <c r="GB57" s="543"/>
      <c r="GC57" s="537"/>
      <c r="GD57" s="540"/>
      <c r="GE57" s="540"/>
      <c r="GF57" s="543"/>
      <c r="GG57" s="537"/>
      <c r="GH57" s="540"/>
      <c r="GI57" s="540"/>
      <c r="GJ57" s="543"/>
      <c r="GK57" s="537"/>
      <c r="GL57" s="540"/>
      <c r="GM57" s="540"/>
      <c r="GN57" s="543"/>
      <c r="GO57" s="537"/>
      <c r="GP57" s="540"/>
      <c r="GQ57" s="540"/>
      <c r="GR57" s="543"/>
      <c r="GS57" s="537"/>
      <c r="GT57" s="540"/>
      <c r="GU57" s="540"/>
      <c r="GV57" s="543"/>
      <c r="GW57" s="537"/>
      <c r="GX57" s="540"/>
      <c r="GY57" s="540"/>
      <c r="GZ57" s="543"/>
      <c r="HA57" s="537"/>
      <c r="HB57" s="540"/>
      <c r="HC57" s="540"/>
      <c r="HD57" s="543"/>
      <c r="HE57" s="537"/>
      <c r="HF57" s="540"/>
      <c r="HG57" s="540"/>
      <c r="HH57" s="543"/>
      <c r="HI57" s="537"/>
      <c r="HJ57" s="540"/>
      <c r="HK57" s="540"/>
      <c r="HL57" s="543"/>
      <c r="HM57" s="537"/>
      <c r="HN57" s="540"/>
      <c r="HO57" s="540"/>
      <c r="HP57" s="543"/>
      <c r="HQ57" s="537"/>
      <c r="HR57" s="540"/>
      <c r="HS57" s="540"/>
      <c r="HT57" s="543"/>
      <c r="HU57" s="537"/>
      <c r="HV57" s="540"/>
      <c r="HW57" s="540"/>
      <c r="HX57" s="543"/>
      <c r="HY57" s="537"/>
      <c r="HZ57" s="540"/>
      <c r="IA57" s="540"/>
      <c r="IB57" s="543"/>
      <c r="IC57" s="537"/>
      <c r="ID57" s="540"/>
      <c r="IE57" s="540"/>
      <c r="IF57" s="543"/>
      <c r="IG57" s="537"/>
      <c r="IH57" s="540"/>
      <c r="II57" s="540"/>
      <c r="IJ57" s="543"/>
      <c r="IK57" s="537"/>
      <c r="IL57" s="540"/>
      <c r="IM57" s="540"/>
      <c r="IN57" s="543"/>
      <c r="IO57" s="537"/>
      <c r="IP57" s="540"/>
      <c r="IQ57" s="540"/>
      <c r="IR57" s="543"/>
      <c r="IS57" s="513"/>
      <c r="IT57" s="513"/>
      <c r="IU57" s="513"/>
      <c r="IV57" s="513"/>
      <c r="IW57" s="537"/>
      <c r="IX57" s="540"/>
      <c r="IY57" s="540"/>
      <c r="IZ57" s="540"/>
      <c r="JA57" s="543"/>
      <c r="JB57" s="499"/>
      <c r="JC57" s="499"/>
      <c r="JD57" s="499"/>
      <c r="JE57" s="499"/>
      <c r="JF57" s="499"/>
      <c r="JG57" s="537"/>
      <c r="JH57" s="540"/>
      <c r="JI57" s="540"/>
      <c r="JJ57" s="543"/>
      <c r="JK57" s="537"/>
      <c r="JL57" s="540"/>
      <c r="JM57" s="540"/>
      <c r="JN57" s="543"/>
      <c r="JO57" s="537"/>
      <c r="JP57" s="540"/>
      <c r="JQ57" s="540"/>
      <c r="JR57" s="540"/>
      <c r="JS57" s="543"/>
      <c r="JT57" s="537"/>
      <c r="JU57" s="540"/>
      <c r="JV57" s="540"/>
      <c r="JW57" s="540"/>
      <c r="JX57" s="540"/>
      <c r="JY57" s="540"/>
      <c r="JZ57" s="546"/>
      <c r="KC57" s="769"/>
      <c r="KD57" s="769"/>
    </row>
    <row r="58" spans="1:292" ht="21.95" customHeight="1" x14ac:dyDescent="0.3">
      <c r="A58" s="617"/>
      <c r="B58" s="653"/>
      <c r="C58" s="52" t="s">
        <v>65</v>
      </c>
      <c r="D58" s="2">
        <f>SUM(K58:N58)</f>
        <v>0</v>
      </c>
      <c r="E58" s="595"/>
      <c r="F58" s="581"/>
      <c r="G58" s="584"/>
      <c r="H58" s="584"/>
      <c r="I58" s="61">
        <v>11</v>
      </c>
      <c r="J58" s="48"/>
      <c r="K58" s="248"/>
      <c r="L58" s="249"/>
      <c r="M58" s="249"/>
      <c r="N58" s="250"/>
      <c r="O58" s="153">
        <f>J57/18*K58</f>
        <v>0</v>
      </c>
      <c r="P58" s="42">
        <f>J57/18*L58</f>
        <v>0</v>
      </c>
      <c r="Q58" s="42">
        <f>J57/18*M58</f>
        <v>0</v>
      </c>
      <c r="R58" s="290">
        <f>J57/18*N58</f>
        <v>0</v>
      </c>
      <c r="S58" s="82">
        <f>J57*S56*S57</f>
        <v>125.85</v>
      </c>
      <c r="T58" s="27">
        <f>J56/18*T56*20%*T57</f>
        <v>0</v>
      </c>
      <c r="U58" s="28">
        <f>J56/18*U56*20%*U57</f>
        <v>0</v>
      </c>
      <c r="V58" s="148">
        <f>J57*V56*V57</f>
        <v>167.8</v>
      </c>
      <c r="W58" s="149">
        <f>J57*W56*W57</f>
        <v>0</v>
      </c>
      <c r="X58" s="11"/>
      <c r="Y58" s="7"/>
      <c r="Z58" s="7"/>
      <c r="AA58" s="7"/>
      <c r="AB58" s="7"/>
      <c r="AC58" s="7"/>
      <c r="AD58" s="7"/>
      <c r="AE58" s="7"/>
      <c r="AF58" s="7"/>
      <c r="AG58" s="12"/>
      <c r="AH58" s="32"/>
      <c r="AI58" s="7"/>
      <c r="AJ58" s="7"/>
      <c r="AK58" s="12"/>
      <c r="AL58" s="537"/>
      <c r="AM58" s="540"/>
      <c r="AN58" s="540"/>
      <c r="AO58" s="540"/>
      <c r="AP58" s="540"/>
      <c r="AQ58" s="540"/>
      <c r="AR58" s="543"/>
      <c r="AS58" s="537"/>
      <c r="AT58" s="540"/>
      <c r="AU58" s="540"/>
      <c r="AV58" s="540"/>
      <c r="AW58" s="540"/>
      <c r="AX58" s="540"/>
      <c r="AY58" s="543"/>
      <c r="AZ58" s="537"/>
      <c r="BA58" s="540"/>
      <c r="BB58" s="540"/>
      <c r="BC58" s="540"/>
      <c r="BD58" s="540"/>
      <c r="BE58" s="540"/>
      <c r="BF58" s="543"/>
      <c r="BG58" s="518"/>
      <c r="BH58" s="518"/>
      <c r="BI58" s="518"/>
      <c r="BJ58" s="518"/>
      <c r="BK58" s="518"/>
      <c r="BL58" s="518"/>
      <c r="BM58" s="518"/>
      <c r="BN58" s="537"/>
      <c r="BO58" s="540"/>
      <c r="BP58" s="540"/>
      <c r="BQ58" s="540"/>
      <c r="BR58" s="540"/>
      <c r="BS58" s="540"/>
      <c r="BT58" s="543"/>
      <c r="BU58" s="555"/>
      <c r="BV58" s="540"/>
      <c r="BW58" s="540"/>
      <c r="BX58" s="540"/>
      <c r="BY58" s="540"/>
      <c r="BZ58" s="540"/>
      <c r="CA58" s="546"/>
      <c r="CB58" s="537"/>
      <c r="CC58" s="540"/>
      <c r="CD58" s="540"/>
      <c r="CE58" s="540"/>
      <c r="CF58" s="540"/>
      <c r="CG58" s="540"/>
      <c r="CH58" s="543"/>
      <c r="CI58" s="537"/>
      <c r="CJ58" s="540"/>
      <c r="CK58" s="540"/>
      <c r="CL58" s="540"/>
      <c r="CM58" s="540"/>
      <c r="CN58" s="540"/>
      <c r="CO58" s="543"/>
      <c r="CP58" s="537"/>
      <c r="CQ58" s="540"/>
      <c r="CR58" s="540"/>
      <c r="CS58" s="540"/>
      <c r="CT58" s="540"/>
      <c r="CU58" s="540"/>
      <c r="CV58" s="543"/>
      <c r="CW58" s="537"/>
      <c r="CX58" s="540"/>
      <c r="CY58" s="540"/>
      <c r="CZ58" s="540"/>
      <c r="DA58" s="540"/>
      <c r="DB58" s="540"/>
      <c r="DC58" s="543"/>
      <c r="DD58" s="537">
        <f>IF(AND(DB58=3,DB59=4),SUM(DC61:DC63),0)</f>
        <v>0</v>
      </c>
      <c r="DE58" s="540"/>
      <c r="DF58" s="540"/>
      <c r="DG58" s="540"/>
      <c r="DH58" s="540"/>
      <c r="DI58" s="540"/>
      <c r="DJ58" s="543"/>
      <c r="DK58" s="537">
        <f>IF(AND(DI58=3,DI59=4),SUM(DJ61:DJ63),0)</f>
        <v>0</v>
      </c>
      <c r="DL58" s="540"/>
      <c r="DM58" s="540"/>
      <c r="DN58" s="540"/>
      <c r="DO58" s="540"/>
      <c r="DP58" s="540"/>
      <c r="DQ58" s="543"/>
      <c r="DR58" s="537"/>
      <c r="DS58" s="540"/>
      <c r="DT58" s="540"/>
      <c r="DU58" s="540"/>
      <c r="DV58" s="540"/>
      <c r="DW58" s="540"/>
      <c r="DX58" s="543"/>
      <c r="DY58" s="537"/>
      <c r="DZ58" s="540"/>
      <c r="EA58" s="540"/>
      <c r="EB58" s="540"/>
      <c r="EC58" s="540"/>
      <c r="ED58" s="540"/>
      <c r="EE58" s="543"/>
      <c r="EF58" s="537"/>
      <c r="EG58" s="540"/>
      <c r="EH58" s="540"/>
      <c r="EI58" s="540"/>
      <c r="EJ58" s="540"/>
      <c r="EK58" s="540"/>
      <c r="EL58" s="543"/>
      <c r="EM58" s="537"/>
      <c r="EN58" s="540"/>
      <c r="EO58" s="540"/>
      <c r="EP58" s="540"/>
      <c r="EQ58" s="540"/>
      <c r="ER58" s="540"/>
      <c r="ES58" s="543"/>
      <c r="ET58" s="225">
        <f>SUM(EG56:EL60,DZ56:EE60,DS56:DX60,DL56:DQ60,DE56:DJ60,CX56:DC60,CQ56:CV60,CJ56:CO60,CC56:CH60,BV56:CA60,BO56:BT60,BA56:BF60,AT56:AY60,AM56:AR60,EX56:EZ60,FB56:FD60,FJ56:FL60,FN56:FP60,FR56:FT60,FZ56:GB60,HJ56:HL60,HV56:HX60,IP56:IR60,IX56:JA60,GP56:GR60)</f>
        <v>2903.8722222222223</v>
      </c>
      <c r="EU58" s="225">
        <f>AK57</f>
        <v>2903.8722222222223</v>
      </c>
      <c r="EV58" s="177">
        <f>EU58-ET58</f>
        <v>0</v>
      </c>
      <c r="EW58" s="537"/>
      <c r="EX58" s="540"/>
      <c r="EY58" s="540"/>
      <c r="EZ58" s="540"/>
      <c r="FA58" s="537"/>
      <c r="FB58" s="540"/>
      <c r="FC58" s="540"/>
      <c r="FD58" s="540"/>
      <c r="FE58" s="537"/>
      <c r="FF58" s="540"/>
      <c r="FG58" s="540"/>
      <c r="FH58" s="540"/>
      <c r="FI58" s="537"/>
      <c r="FJ58" s="540"/>
      <c r="FK58" s="540"/>
      <c r="FL58" s="540"/>
      <c r="FM58" s="537"/>
      <c r="FN58" s="540"/>
      <c r="FO58" s="540"/>
      <c r="FP58" s="540"/>
      <c r="FQ58" s="537"/>
      <c r="FR58" s="540"/>
      <c r="FS58" s="540"/>
      <c r="FT58" s="543"/>
      <c r="FU58" s="537"/>
      <c r="FV58" s="540"/>
      <c r="FW58" s="540"/>
      <c r="FX58" s="543"/>
      <c r="FY58" s="537"/>
      <c r="FZ58" s="540"/>
      <c r="GA58" s="540"/>
      <c r="GB58" s="543"/>
      <c r="GC58" s="537"/>
      <c r="GD58" s="540"/>
      <c r="GE58" s="540"/>
      <c r="GF58" s="543"/>
      <c r="GG58" s="537"/>
      <c r="GH58" s="540"/>
      <c r="GI58" s="540"/>
      <c r="GJ58" s="543"/>
      <c r="GK58" s="537"/>
      <c r="GL58" s="540"/>
      <c r="GM58" s="540"/>
      <c r="GN58" s="543"/>
      <c r="GO58" s="537"/>
      <c r="GP58" s="540"/>
      <c r="GQ58" s="540"/>
      <c r="GR58" s="543"/>
      <c r="GS58" s="537"/>
      <c r="GT58" s="540"/>
      <c r="GU58" s="540"/>
      <c r="GV58" s="543"/>
      <c r="GW58" s="537"/>
      <c r="GX58" s="540"/>
      <c r="GY58" s="540"/>
      <c r="GZ58" s="543"/>
      <c r="HA58" s="537"/>
      <c r="HB58" s="540"/>
      <c r="HC58" s="540"/>
      <c r="HD58" s="543"/>
      <c r="HE58" s="537"/>
      <c r="HF58" s="540"/>
      <c r="HG58" s="540"/>
      <c r="HH58" s="543"/>
      <c r="HI58" s="537"/>
      <c r="HJ58" s="540"/>
      <c r="HK58" s="540"/>
      <c r="HL58" s="543"/>
      <c r="HM58" s="537"/>
      <c r="HN58" s="540"/>
      <c r="HO58" s="540"/>
      <c r="HP58" s="543"/>
      <c r="HQ58" s="537"/>
      <c r="HR58" s="540"/>
      <c r="HS58" s="540"/>
      <c r="HT58" s="543"/>
      <c r="HU58" s="537"/>
      <c r="HV58" s="540"/>
      <c r="HW58" s="540"/>
      <c r="HX58" s="543"/>
      <c r="HY58" s="537"/>
      <c r="HZ58" s="540"/>
      <c r="IA58" s="540"/>
      <c r="IB58" s="543"/>
      <c r="IC58" s="537"/>
      <c r="ID58" s="540"/>
      <c r="IE58" s="540"/>
      <c r="IF58" s="543"/>
      <c r="IG58" s="537"/>
      <c r="IH58" s="540"/>
      <c r="II58" s="540"/>
      <c r="IJ58" s="543"/>
      <c r="IK58" s="537"/>
      <c r="IL58" s="540"/>
      <c r="IM58" s="540"/>
      <c r="IN58" s="543"/>
      <c r="IO58" s="537"/>
      <c r="IP58" s="540"/>
      <c r="IQ58" s="540"/>
      <c r="IR58" s="543"/>
      <c r="IS58" s="513"/>
      <c r="IT58" s="513"/>
      <c r="IU58" s="513"/>
      <c r="IV58" s="513"/>
      <c r="IW58" s="537"/>
      <c r="IX58" s="540"/>
      <c r="IY58" s="540"/>
      <c r="IZ58" s="540"/>
      <c r="JA58" s="543"/>
      <c r="JB58" s="499"/>
      <c r="JC58" s="499"/>
      <c r="JD58" s="499"/>
      <c r="JE58" s="499"/>
      <c r="JF58" s="499"/>
      <c r="JG58" s="537"/>
      <c r="JH58" s="540"/>
      <c r="JI58" s="540"/>
      <c r="JJ58" s="543"/>
      <c r="JK58" s="537"/>
      <c r="JL58" s="540"/>
      <c r="JM58" s="540"/>
      <c r="JN58" s="543"/>
      <c r="JO58" s="537"/>
      <c r="JP58" s="540"/>
      <c r="JQ58" s="540"/>
      <c r="JR58" s="540"/>
      <c r="JS58" s="543"/>
      <c r="JT58" s="537"/>
      <c r="JU58" s="540"/>
      <c r="JV58" s="540"/>
      <c r="JW58" s="540"/>
      <c r="JX58" s="540"/>
      <c r="JY58" s="540"/>
      <c r="JZ58" s="546"/>
      <c r="KB58" s="771">
        <v>5</v>
      </c>
      <c r="KC58" s="769"/>
      <c r="KD58" s="769"/>
      <c r="KE58" s="770">
        <f>AJ57</f>
        <v>559.33333333333337</v>
      </c>
      <c r="KF58" s="770">
        <f>AI57</f>
        <v>186.44444444444446</v>
      </c>
    </row>
    <row r="59" spans="1:292" ht="21.95" customHeight="1" thickBot="1" x14ac:dyDescent="0.25">
      <c r="A59" s="618"/>
      <c r="B59" s="654"/>
      <c r="C59" s="53"/>
      <c r="D59" s="2">
        <f>SUM(K59:N59)</f>
        <v>0</v>
      </c>
      <c r="E59" s="596"/>
      <c r="F59" s="582"/>
      <c r="G59" s="585"/>
      <c r="H59" s="585"/>
      <c r="I59" s="15"/>
      <c r="J59" s="49">
        <f>J58*I59</f>
        <v>0</v>
      </c>
      <c r="K59" s="251"/>
      <c r="L59" s="252"/>
      <c r="M59" s="252"/>
      <c r="N59" s="253"/>
      <c r="O59" s="54">
        <f>J57/18*K59</f>
        <v>0</v>
      </c>
      <c r="P59" s="55">
        <f>J57/18*L59</f>
        <v>0</v>
      </c>
      <c r="Q59" s="55">
        <f>J57/18*M59</f>
        <v>0</v>
      </c>
      <c r="R59" s="56">
        <f>J57/18*N59</f>
        <v>0</v>
      </c>
      <c r="S59" s="35"/>
      <c r="T59" s="13"/>
      <c r="U59" s="14"/>
      <c r="V59" s="35"/>
      <c r="W59" s="14"/>
      <c r="X59" s="31"/>
      <c r="Y59" s="13"/>
      <c r="Z59" s="13"/>
      <c r="AA59" s="13"/>
      <c r="AB59" s="13"/>
      <c r="AC59" s="13"/>
      <c r="AD59" s="13"/>
      <c r="AE59" s="13"/>
      <c r="AF59" s="13"/>
      <c r="AG59" s="14"/>
      <c r="AH59" s="32"/>
      <c r="AI59" s="7"/>
      <c r="AJ59" s="7"/>
      <c r="AK59" s="45"/>
      <c r="AL59" s="537"/>
      <c r="AM59" s="540"/>
      <c r="AN59" s="540"/>
      <c r="AO59" s="540"/>
      <c r="AP59" s="540"/>
      <c r="AQ59" s="540"/>
      <c r="AR59" s="543"/>
      <c r="AS59" s="537"/>
      <c r="AT59" s="540"/>
      <c r="AU59" s="540"/>
      <c r="AV59" s="540"/>
      <c r="AW59" s="540"/>
      <c r="AX59" s="540"/>
      <c r="AY59" s="543"/>
      <c r="AZ59" s="537"/>
      <c r="BA59" s="540"/>
      <c r="BB59" s="540"/>
      <c r="BC59" s="540"/>
      <c r="BD59" s="540"/>
      <c r="BE59" s="540"/>
      <c r="BF59" s="543"/>
      <c r="BG59" s="518"/>
      <c r="BH59" s="518"/>
      <c r="BI59" s="518"/>
      <c r="BJ59" s="518"/>
      <c r="BK59" s="518"/>
      <c r="BL59" s="518"/>
      <c r="BM59" s="518"/>
      <c r="BN59" s="537"/>
      <c r="BO59" s="540"/>
      <c r="BP59" s="540"/>
      <c r="BQ59" s="540"/>
      <c r="BR59" s="540"/>
      <c r="BS59" s="540"/>
      <c r="BT59" s="543"/>
      <c r="BU59" s="555"/>
      <c r="BV59" s="540"/>
      <c r="BW59" s="540"/>
      <c r="BX59" s="540"/>
      <c r="BY59" s="540"/>
      <c r="BZ59" s="540"/>
      <c r="CA59" s="546"/>
      <c r="CB59" s="537"/>
      <c r="CC59" s="540"/>
      <c r="CD59" s="540"/>
      <c r="CE59" s="540"/>
      <c r="CF59" s="540"/>
      <c r="CG59" s="540"/>
      <c r="CH59" s="543"/>
      <c r="CI59" s="537"/>
      <c r="CJ59" s="540"/>
      <c r="CK59" s="540"/>
      <c r="CL59" s="540"/>
      <c r="CM59" s="540"/>
      <c r="CN59" s="540"/>
      <c r="CO59" s="543"/>
      <c r="CP59" s="537"/>
      <c r="CQ59" s="540"/>
      <c r="CR59" s="540"/>
      <c r="CS59" s="540"/>
      <c r="CT59" s="540"/>
      <c r="CU59" s="540"/>
      <c r="CV59" s="543"/>
      <c r="CW59" s="537"/>
      <c r="CX59" s="540"/>
      <c r="CY59" s="540"/>
      <c r="CZ59" s="540"/>
      <c r="DA59" s="540"/>
      <c r="DB59" s="540"/>
      <c r="DC59" s="543"/>
      <c r="DD59" s="537">
        <f>IF(AND(DB59=3,DB60=4),SUM(DC62:DC64),0)</f>
        <v>0</v>
      </c>
      <c r="DE59" s="540"/>
      <c r="DF59" s="540"/>
      <c r="DG59" s="540"/>
      <c r="DH59" s="540"/>
      <c r="DI59" s="540"/>
      <c r="DJ59" s="543"/>
      <c r="DK59" s="537">
        <f>IF(AND(DI59=3,DI60=4),SUM(DJ62:DJ64),0)</f>
        <v>0</v>
      </c>
      <c r="DL59" s="540"/>
      <c r="DM59" s="540"/>
      <c r="DN59" s="540"/>
      <c r="DO59" s="540"/>
      <c r="DP59" s="540"/>
      <c r="DQ59" s="543"/>
      <c r="DR59" s="537"/>
      <c r="DS59" s="540"/>
      <c r="DT59" s="540"/>
      <c r="DU59" s="540"/>
      <c r="DV59" s="540"/>
      <c r="DW59" s="540"/>
      <c r="DX59" s="543"/>
      <c r="DY59" s="537"/>
      <c r="DZ59" s="540"/>
      <c r="EA59" s="540"/>
      <c r="EB59" s="540"/>
      <c r="EC59" s="540"/>
      <c r="ED59" s="540"/>
      <c r="EE59" s="543"/>
      <c r="EF59" s="537"/>
      <c r="EG59" s="540"/>
      <c r="EH59" s="540"/>
      <c r="EI59" s="540"/>
      <c r="EJ59" s="540"/>
      <c r="EK59" s="540"/>
      <c r="EL59" s="543"/>
      <c r="EM59" s="537"/>
      <c r="EN59" s="540"/>
      <c r="EO59" s="540"/>
      <c r="EP59" s="540"/>
      <c r="EQ59" s="540"/>
      <c r="ER59" s="540"/>
      <c r="ES59" s="543"/>
      <c r="EW59" s="537"/>
      <c r="EX59" s="540"/>
      <c r="EY59" s="540"/>
      <c r="EZ59" s="540"/>
      <c r="FA59" s="537"/>
      <c r="FB59" s="540"/>
      <c r="FC59" s="540"/>
      <c r="FD59" s="540"/>
      <c r="FE59" s="537"/>
      <c r="FF59" s="540"/>
      <c r="FG59" s="540"/>
      <c r="FH59" s="540"/>
      <c r="FI59" s="537"/>
      <c r="FJ59" s="540"/>
      <c r="FK59" s="540"/>
      <c r="FL59" s="540"/>
      <c r="FM59" s="537"/>
      <c r="FN59" s="540"/>
      <c r="FO59" s="540"/>
      <c r="FP59" s="540"/>
      <c r="FQ59" s="537"/>
      <c r="FR59" s="540"/>
      <c r="FS59" s="540"/>
      <c r="FT59" s="543"/>
      <c r="FU59" s="537"/>
      <c r="FV59" s="540"/>
      <c r="FW59" s="540"/>
      <c r="FX59" s="543"/>
      <c r="FY59" s="537"/>
      <c r="FZ59" s="540"/>
      <c r="GA59" s="540"/>
      <c r="GB59" s="543"/>
      <c r="GC59" s="537"/>
      <c r="GD59" s="540"/>
      <c r="GE59" s="540"/>
      <c r="GF59" s="543"/>
      <c r="GG59" s="537"/>
      <c r="GH59" s="540"/>
      <c r="GI59" s="540"/>
      <c r="GJ59" s="543"/>
      <c r="GK59" s="537"/>
      <c r="GL59" s="540"/>
      <c r="GM59" s="540"/>
      <c r="GN59" s="543"/>
      <c r="GO59" s="537"/>
      <c r="GP59" s="540"/>
      <c r="GQ59" s="540"/>
      <c r="GR59" s="543"/>
      <c r="GS59" s="537"/>
      <c r="GT59" s="540"/>
      <c r="GU59" s="540"/>
      <c r="GV59" s="543"/>
      <c r="GW59" s="537"/>
      <c r="GX59" s="540"/>
      <c r="GY59" s="540"/>
      <c r="GZ59" s="543"/>
      <c r="HA59" s="537"/>
      <c r="HB59" s="540"/>
      <c r="HC59" s="540"/>
      <c r="HD59" s="543"/>
      <c r="HE59" s="537"/>
      <c r="HF59" s="540"/>
      <c r="HG59" s="540"/>
      <c r="HH59" s="543"/>
      <c r="HI59" s="537"/>
      <c r="HJ59" s="540"/>
      <c r="HK59" s="540"/>
      <c r="HL59" s="543"/>
      <c r="HM59" s="537"/>
      <c r="HN59" s="540"/>
      <c r="HO59" s="540"/>
      <c r="HP59" s="543"/>
      <c r="HQ59" s="537"/>
      <c r="HR59" s="540"/>
      <c r="HS59" s="540"/>
      <c r="HT59" s="543"/>
      <c r="HU59" s="537"/>
      <c r="HV59" s="540"/>
      <c r="HW59" s="540"/>
      <c r="HX59" s="543"/>
      <c r="HY59" s="537"/>
      <c r="HZ59" s="540"/>
      <c r="IA59" s="540"/>
      <c r="IB59" s="543"/>
      <c r="IC59" s="537"/>
      <c r="ID59" s="540"/>
      <c r="IE59" s="540"/>
      <c r="IF59" s="543"/>
      <c r="IG59" s="537"/>
      <c r="IH59" s="540"/>
      <c r="II59" s="540"/>
      <c r="IJ59" s="543"/>
      <c r="IK59" s="537"/>
      <c r="IL59" s="540"/>
      <c r="IM59" s="540"/>
      <c r="IN59" s="543"/>
      <c r="IO59" s="537"/>
      <c r="IP59" s="540"/>
      <c r="IQ59" s="540"/>
      <c r="IR59" s="543"/>
      <c r="IS59" s="513"/>
      <c r="IT59" s="513"/>
      <c r="IU59" s="513"/>
      <c r="IV59" s="513"/>
      <c r="IW59" s="537"/>
      <c r="IX59" s="540"/>
      <c r="IY59" s="540"/>
      <c r="IZ59" s="540"/>
      <c r="JA59" s="543"/>
      <c r="JB59" s="499"/>
      <c r="JC59" s="499"/>
      <c r="JD59" s="499"/>
      <c r="JE59" s="499"/>
      <c r="JF59" s="499"/>
      <c r="JG59" s="537"/>
      <c r="JH59" s="540"/>
      <c r="JI59" s="540"/>
      <c r="JJ59" s="543"/>
      <c r="JK59" s="537"/>
      <c r="JL59" s="540"/>
      <c r="JM59" s="540"/>
      <c r="JN59" s="543"/>
      <c r="JO59" s="537"/>
      <c r="JP59" s="540"/>
      <c r="JQ59" s="540"/>
      <c r="JR59" s="540"/>
      <c r="JS59" s="543"/>
      <c r="JT59" s="537"/>
      <c r="JU59" s="540"/>
      <c r="JV59" s="540"/>
      <c r="JW59" s="540"/>
      <c r="JX59" s="540"/>
      <c r="JY59" s="540"/>
      <c r="JZ59" s="546"/>
      <c r="KC59" s="769"/>
      <c r="KD59" s="769"/>
      <c r="KE59" s="770">
        <f>KE58-KD56</f>
        <v>0</v>
      </c>
      <c r="KF59" s="770">
        <f>KF58-KC56</f>
        <v>0</v>
      </c>
    </row>
    <row r="60" spans="1:292" ht="21.95" customHeight="1" thickBot="1" x14ac:dyDescent="0.25">
      <c r="A60" s="621" t="s">
        <v>60</v>
      </c>
      <c r="B60" s="622"/>
      <c r="C60" s="220">
        <f>SUM(O60:Q60)</f>
        <v>1864.4444444444446</v>
      </c>
      <c r="D60" s="198">
        <f>SUM(D56:D59)</f>
        <v>20</v>
      </c>
      <c r="E60" s="199">
        <f>D60/18</f>
        <v>1.1111111111111112</v>
      </c>
      <c r="F60" s="223"/>
      <c r="G60" s="201"/>
      <c r="H60" s="188" t="s">
        <v>61</v>
      </c>
      <c r="I60" s="188" t="s">
        <v>61</v>
      </c>
      <c r="J60" s="202" t="s">
        <v>61</v>
      </c>
      <c r="K60" s="113">
        <f>SUM(K56:K59)</f>
        <v>20</v>
      </c>
      <c r="L60" s="114">
        <f t="shared" ref="L60:R60" si="19">SUM(L56:L59)</f>
        <v>0</v>
      </c>
      <c r="M60" s="114">
        <f t="shared" si="19"/>
        <v>0</v>
      </c>
      <c r="N60" s="189">
        <f t="shared" si="19"/>
        <v>0</v>
      </c>
      <c r="O60" s="143">
        <f t="shared" si="19"/>
        <v>1864.4444444444446</v>
      </c>
      <c r="P60" s="156">
        <f t="shared" si="19"/>
        <v>0</v>
      </c>
      <c r="Q60" s="156">
        <f t="shared" si="19"/>
        <v>0</v>
      </c>
      <c r="R60" s="144">
        <f t="shared" si="19"/>
        <v>0</v>
      </c>
      <c r="S60" s="203">
        <f>SUM(S58:S59)</f>
        <v>125.85</v>
      </c>
      <c r="T60" s="117">
        <f>SUM(T58:T59)</f>
        <v>0</v>
      </c>
      <c r="U60" s="118">
        <f>SUM(U58:U59)</f>
        <v>0</v>
      </c>
      <c r="V60" s="116">
        <f>SUM(V58:V59)</f>
        <v>167.8</v>
      </c>
      <c r="W60" s="118">
        <f>SUM(W58:W59)</f>
        <v>0</v>
      </c>
      <c r="X60" s="203">
        <f t="shared" ref="X60:AH60" si="20">SUM(X56:X59)</f>
        <v>0</v>
      </c>
      <c r="Y60" s="117">
        <f t="shared" si="20"/>
        <v>0</v>
      </c>
      <c r="Z60" s="117">
        <f t="shared" si="20"/>
        <v>0</v>
      </c>
      <c r="AA60" s="117">
        <f t="shared" si="20"/>
        <v>0</v>
      </c>
      <c r="AB60" s="117">
        <f t="shared" si="20"/>
        <v>0</v>
      </c>
      <c r="AC60" s="117">
        <f t="shared" si="20"/>
        <v>0</v>
      </c>
      <c r="AD60" s="117">
        <f t="shared" si="20"/>
        <v>0</v>
      </c>
      <c r="AE60" s="117">
        <f t="shared" si="20"/>
        <v>0</v>
      </c>
      <c r="AF60" s="117">
        <f t="shared" si="20"/>
        <v>0</v>
      </c>
      <c r="AG60" s="117">
        <f t="shared" si="20"/>
        <v>0</v>
      </c>
      <c r="AH60" s="203">
        <f t="shared" si="20"/>
        <v>0</v>
      </c>
      <c r="AI60" s="117">
        <f>SUM(AI57:AI59)</f>
        <v>186.44444444444446</v>
      </c>
      <c r="AJ60" s="117">
        <f>SUM(AJ57:AJ59)</f>
        <v>559.33333333333337</v>
      </c>
      <c r="AK60" s="118">
        <f>SUM(O60:AJ60)</f>
        <v>2903.8722222222223</v>
      </c>
      <c r="AL60" s="538"/>
      <c r="AM60" s="541"/>
      <c r="AN60" s="541"/>
      <c r="AO60" s="541"/>
      <c r="AP60" s="541"/>
      <c r="AQ60" s="541"/>
      <c r="AR60" s="544"/>
      <c r="AS60" s="538"/>
      <c r="AT60" s="541"/>
      <c r="AU60" s="541"/>
      <c r="AV60" s="541"/>
      <c r="AW60" s="541"/>
      <c r="AX60" s="541"/>
      <c r="AY60" s="544"/>
      <c r="AZ60" s="538"/>
      <c r="BA60" s="541"/>
      <c r="BB60" s="541"/>
      <c r="BC60" s="541"/>
      <c r="BD60" s="541"/>
      <c r="BE60" s="541"/>
      <c r="BF60" s="544"/>
      <c r="BG60" s="465"/>
      <c r="BH60" s="465"/>
      <c r="BI60" s="465"/>
      <c r="BJ60" s="465"/>
      <c r="BK60" s="465"/>
      <c r="BL60" s="465"/>
      <c r="BM60" s="465"/>
      <c r="BN60" s="538"/>
      <c r="BO60" s="541"/>
      <c r="BP60" s="541"/>
      <c r="BQ60" s="541"/>
      <c r="BR60" s="541"/>
      <c r="BS60" s="541"/>
      <c r="BT60" s="544"/>
      <c r="BU60" s="556"/>
      <c r="BV60" s="541"/>
      <c r="BW60" s="541"/>
      <c r="BX60" s="541"/>
      <c r="BY60" s="541"/>
      <c r="BZ60" s="541"/>
      <c r="CA60" s="547"/>
      <c r="CB60" s="538"/>
      <c r="CC60" s="541"/>
      <c r="CD60" s="541"/>
      <c r="CE60" s="541"/>
      <c r="CF60" s="541"/>
      <c r="CG60" s="541"/>
      <c r="CH60" s="544"/>
      <c r="CI60" s="538"/>
      <c r="CJ60" s="541"/>
      <c r="CK60" s="541"/>
      <c r="CL60" s="541"/>
      <c r="CM60" s="541"/>
      <c r="CN60" s="541"/>
      <c r="CO60" s="544"/>
      <c r="CP60" s="538"/>
      <c r="CQ60" s="541"/>
      <c r="CR60" s="541"/>
      <c r="CS60" s="541"/>
      <c r="CT60" s="541"/>
      <c r="CU60" s="541"/>
      <c r="CV60" s="544"/>
      <c r="CW60" s="538"/>
      <c r="CX60" s="541"/>
      <c r="CY60" s="541"/>
      <c r="CZ60" s="541"/>
      <c r="DA60" s="541"/>
      <c r="DB60" s="541"/>
      <c r="DC60" s="544"/>
      <c r="DD60" s="538">
        <f>IF(AND(DB60=3,DB61=4),SUM(DC63:DC65),0)</f>
        <v>0</v>
      </c>
      <c r="DE60" s="541"/>
      <c r="DF60" s="541"/>
      <c r="DG60" s="541"/>
      <c r="DH60" s="541"/>
      <c r="DI60" s="541"/>
      <c r="DJ60" s="544"/>
      <c r="DK60" s="538">
        <f>IF(AND(DI60=3,DI61=4),SUM(DJ63:DJ65),0)</f>
        <v>0</v>
      </c>
      <c r="DL60" s="541"/>
      <c r="DM60" s="541"/>
      <c r="DN60" s="541"/>
      <c r="DO60" s="541"/>
      <c r="DP60" s="541"/>
      <c r="DQ60" s="544"/>
      <c r="DR60" s="538"/>
      <c r="DS60" s="541"/>
      <c r="DT60" s="541"/>
      <c r="DU60" s="541"/>
      <c r="DV60" s="541"/>
      <c r="DW60" s="541"/>
      <c r="DX60" s="544"/>
      <c r="DY60" s="538"/>
      <c r="DZ60" s="541"/>
      <c r="EA60" s="541"/>
      <c r="EB60" s="541"/>
      <c r="EC60" s="541"/>
      <c r="ED60" s="541"/>
      <c r="EE60" s="544"/>
      <c r="EF60" s="538"/>
      <c r="EG60" s="541"/>
      <c r="EH60" s="541"/>
      <c r="EI60" s="541"/>
      <c r="EJ60" s="541"/>
      <c r="EK60" s="541"/>
      <c r="EL60" s="544"/>
      <c r="EM60" s="538"/>
      <c r="EN60" s="541"/>
      <c r="EO60" s="541"/>
      <c r="EP60" s="541"/>
      <c r="EQ60" s="541"/>
      <c r="ER60" s="541"/>
      <c r="ES60" s="544"/>
      <c r="EW60" s="538"/>
      <c r="EX60" s="541"/>
      <c r="EY60" s="541"/>
      <c r="EZ60" s="541"/>
      <c r="FA60" s="538"/>
      <c r="FB60" s="541"/>
      <c r="FC60" s="541"/>
      <c r="FD60" s="541"/>
      <c r="FE60" s="538"/>
      <c r="FF60" s="541"/>
      <c r="FG60" s="541"/>
      <c r="FH60" s="541"/>
      <c r="FI60" s="538"/>
      <c r="FJ60" s="541"/>
      <c r="FK60" s="541"/>
      <c r="FL60" s="541"/>
      <c r="FM60" s="538"/>
      <c r="FN60" s="541"/>
      <c r="FO60" s="541"/>
      <c r="FP60" s="541"/>
      <c r="FQ60" s="538"/>
      <c r="FR60" s="541"/>
      <c r="FS60" s="541"/>
      <c r="FT60" s="544"/>
      <c r="FU60" s="538"/>
      <c r="FV60" s="541"/>
      <c r="FW60" s="541"/>
      <c r="FX60" s="544"/>
      <c r="FY60" s="538"/>
      <c r="FZ60" s="541"/>
      <c r="GA60" s="541"/>
      <c r="GB60" s="544"/>
      <c r="GC60" s="538"/>
      <c r="GD60" s="541"/>
      <c r="GE60" s="541"/>
      <c r="GF60" s="544"/>
      <c r="GG60" s="538"/>
      <c r="GH60" s="541"/>
      <c r="GI60" s="541"/>
      <c r="GJ60" s="544"/>
      <c r="GK60" s="538"/>
      <c r="GL60" s="541"/>
      <c r="GM60" s="541"/>
      <c r="GN60" s="544"/>
      <c r="GO60" s="538"/>
      <c r="GP60" s="541"/>
      <c r="GQ60" s="541"/>
      <c r="GR60" s="544"/>
      <c r="GS60" s="538"/>
      <c r="GT60" s="541"/>
      <c r="GU60" s="541"/>
      <c r="GV60" s="544"/>
      <c r="GW60" s="538"/>
      <c r="GX60" s="541"/>
      <c r="GY60" s="541"/>
      <c r="GZ60" s="544"/>
      <c r="HA60" s="538"/>
      <c r="HB60" s="541"/>
      <c r="HC60" s="541"/>
      <c r="HD60" s="544"/>
      <c r="HE60" s="538"/>
      <c r="HF60" s="541"/>
      <c r="HG60" s="541"/>
      <c r="HH60" s="544"/>
      <c r="HI60" s="538"/>
      <c r="HJ60" s="541"/>
      <c r="HK60" s="541"/>
      <c r="HL60" s="544"/>
      <c r="HM60" s="538"/>
      <c r="HN60" s="541"/>
      <c r="HO60" s="541"/>
      <c r="HP60" s="544"/>
      <c r="HQ60" s="538"/>
      <c r="HR60" s="541"/>
      <c r="HS60" s="541"/>
      <c r="HT60" s="544"/>
      <c r="HU60" s="538"/>
      <c r="HV60" s="541"/>
      <c r="HW60" s="541"/>
      <c r="HX60" s="544"/>
      <c r="HY60" s="538"/>
      <c r="HZ60" s="541"/>
      <c r="IA60" s="541"/>
      <c r="IB60" s="544"/>
      <c r="IC60" s="538"/>
      <c r="ID60" s="541"/>
      <c r="IE60" s="541"/>
      <c r="IF60" s="544"/>
      <c r="IG60" s="538"/>
      <c r="IH60" s="541"/>
      <c r="II60" s="541"/>
      <c r="IJ60" s="544"/>
      <c r="IK60" s="538"/>
      <c r="IL60" s="541"/>
      <c r="IM60" s="541"/>
      <c r="IN60" s="544"/>
      <c r="IO60" s="538"/>
      <c r="IP60" s="541"/>
      <c r="IQ60" s="541"/>
      <c r="IR60" s="544"/>
      <c r="IS60" s="465"/>
      <c r="IT60" s="465"/>
      <c r="IU60" s="465"/>
      <c r="IV60" s="465"/>
      <c r="IW60" s="538"/>
      <c r="IX60" s="541"/>
      <c r="IY60" s="541"/>
      <c r="IZ60" s="541"/>
      <c r="JA60" s="544"/>
      <c r="JB60" s="465"/>
      <c r="JC60" s="465"/>
      <c r="JD60" s="465"/>
      <c r="JE60" s="465"/>
      <c r="JF60" s="465"/>
      <c r="JG60" s="538"/>
      <c r="JH60" s="541"/>
      <c r="JI60" s="541"/>
      <c r="JJ60" s="544"/>
      <c r="JK60" s="538"/>
      <c r="JL60" s="541"/>
      <c r="JM60" s="541"/>
      <c r="JN60" s="544"/>
      <c r="JO60" s="538"/>
      <c r="JP60" s="541"/>
      <c r="JQ60" s="541"/>
      <c r="JR60" s="541"/>
      <c r="JS60" s="544"/>
      <c r="JT60" s="538"/>
      <c r="JU60" s="541"/>
      <c r="JV60" s="541"/>
      <c r="JW60" s="541"/>
      <c r="JX60" s="541"/>
      <c r="JY60" s="541"/>
      <c r="JZ60" s="547"/>
      <c r="KC60" s="769"/>
      <c r="KD60" s="769"/>
    </row>
    <row r="61" spans="1:292" ht="22.5" customHeight="1" x14ac:dyDescent="0.2">
      <c r="A61" s="642">
        <v>10</v>
      </c>
      <c r="B61" s="575" t="s">
        <v>110</v>
      </c>
      <c r="C61" s="165"/>
      <c r="D61" s="131">
        <f t="shared" ref="D61:D66" si="21">SUM(K61:N61)</f>
        <v>0</v>
      </c>
      <c r="E61" s="578" t="s">
        <v>111</v>
      </c>
      <c r="F61" s="580"/>
      <c r="G61" s="583">
        <v>18</v>
      </c>
      <c r="H61" s="651" t="s">
        <v>31</v>
      </c>
      <c r="I61" s="73"/>
      <c r="J61" s="74">
        <f>J56*95%</f>
        <v>0</v>
      </c>
      <c r="K61" s="75"/>
      <c r="L61" s="94"/>
      <c r="M61" s="94"/>
      <c r="N61" s="80"/>
      <c r="O61" s="84">
        <f t="shared" ref="O61:R66" si="22">$J$62/18*K61</f>
        <v>0</v>
      </c>
      <c r="P61" s="85">
        <f t="shared" si="22"/>
        <v>0</v>
      </c>
      <c r="Q61" s="85">
        <f t="shared" si="22"/>
        <v>0</v>
      </c>
      <c r="R61" s="86">
        <f t="shared" si="22"/>
        <v>0</v>
      </c>
      <c r="S61" s="70"/>
      <c r="T61" s="10">
        <v>0</v>
      </c>
      <c r="U61" s="40">
        <v>0</v>
      </c>
      <c r="V61" s="39"/>
      <c r="W61" s="197">
        <v>0</v>
      </c>
      <c r="X61" s="70"/>
      <c r="Y61" s="10"/>
      <c r="Z61" s="10"/>
      <c r="AA61" s="10"/>
      <c r="AB61" s="10"/>
      <c r="AC61" s="10"/>
      <c r="AD61" s="10"/>
      <c r="AE61" s="10"/>
      <c r="AF61" s="10"/>
      <c r="AG61" s="40"/>
      <c r="AH61" s="84">
        <f>J61</f>
        <v>0</v>
      </c>
      <c r="AI61" s="90">
        <v>0.1</v>
      </c>
      <c r="AJ61" s="90">
        <f>IF(G61&gt;19,30%,IF(G61&gt;9,20%,IF(G61&gt;2,10%,0)))</f>
        <v>0.2</v>
      </c>
      <c r="AK61" s="76"/>
      <c r="AL61" s="536">
        <f>IF(I63=8,SUM(K61:M66),0)</f>
        <v>0</v>
      </c>
      <c r="AM61" s="539">
        <f>IF(I63=8,SUM(O61:Q66),0)</f>
        <v>0</v>
      </c>
      <c r="AN61" s="539">
        <f>IF(AM61&gt;0,AJ62,0)</f>
        <v>0</v>
      </c>
      <c r="AO61" s="539">
        <f>IF(AM61&gt;0,AI62,0)</f>
        <v>0</v>
      </c>
      <c r="AP61" s="539">
        <f>IF(AM61&gt;0,SUM(S67:U67),0)</f>
        <v>0</v>
      </c>
      <c r="AQ61" s="539">
        <f>IF(AM61&gt;0,V67+W67,0)</f>
        <v>0</v>
      </c>
      <c r="AR61" s="539">
        <f>IF(AM61&gt;0,SUM(X67:AG67),0)</f>
        <v>0</v>
      </c>
      <c r="AS61" s="536"/>
      <c r="AT61" s="539">
        <f>IF(AS61&gt;0,SUM(V61:X64),0)</f>
        <v>0</v>
      </c>
      <c r="AU61" s="539">
        <f>IF(AT61&gt;0,AQ62,0)</f>
        <v>0</v>
      </c>
      <c r="AV61" s="539">
        <f>IF(AT61&gt;0,AP62,0)</f>
        <v>0</v>
      </c>
      <c r="AW61" s="539">
        <f>IF(AT61&gt;0,SUM(Z65:AB65),0)</f>
        <v>0</v>
      </c>
      <c r="AX61" s="539">
        <f>IF(AT61&gt;0,AC65+AD65,0)</f>
        <v>0</v>
      </c>
      <c r="AY61" s="539">
        <f>IF(AT61&gt;0,SUM(AE65:AN65),0)</f>
        <v>0</v>
      </c>
      <c r="AZ61" s="536">
        <f>IF(I63=9,SUM(K61:M66),0)</f>
        <v>0</v>
      </c>
      <c r="BA61" s="539">
        <f>IF(I63=9,SUM(O61:Q66),0)</f>
        <v>0</v>
      </c>
      <c r="BB61" s="539">
        <f>IF(BA61&gt;0,AJ62,0)</f>
        <v>0</v>
      </c>
      <c r="BC61" s="539">
        <f>IF(BA61&gt;0,AI62,0)</f>
        <v>0</v>
      </c>
      <c r="BD61" s="539">
        <f>IF(BA61&gt;0,SUM(S67:U67),0)</f>
        <v>0</v>
      </c>
      <c r="BE61" s="539">
        <f>IF(BA61&gt;0,V67+W67,0)</f>
        <v>0</v>
      </c>
      <c r="BF61" s="539">
        <f>IF(BA61&gt;0,SUM(X67:AG67),0)</f>
        <v>0</v>
      </c>
      <c r="BG61" s="515"/>
      <c r="BH61" s="515"/>
      <c r="BI61" s="515"/>
      <c r="BJ61" s="515"/>
      <c r="BK61" s="515"/>
      <c r="BL61" s="515"/>
      <c r="BM61" s="515"/>
      <c r="BN61" s="536"/>
      <c r="BO61" s="539">
        <f>IF(BN61&gt;0,SUM(AJ61:AL64),0)</f>
        <v>0</v>
      </c>
      <c r="BP61" s="539">
        <f>IF(BO61&gt;0,BE62,0)</f>
        <v>0</v>
      </c>
      <c r="BQ61" s="539">
        <f>IF(BO61&gt;0,BD62,0)</f>
        <v>0</v>
      </c>
      <c r="BR61" s="539">
        <f>IF(BO61&gt;0,SUM(AN65:AP65),0)</f>
        <v>0</v>
      </c>
      <c r="BS61" s="539">
        <f>IF(BO61&gt;0,AQ65+AR65,0)</f>
        <v>0</v>
      </c>
      <c r="BT61" s="539">
        <f>IF(BO61&gt;0,SUM(AS65:BB65),0)</f>
        <v>0</v>
      </c>
      <c r="BU61" s="536">
        <f>IF(I63=10,SUM(K61:M66),0)</f>
        <v>0</v>
      </c>
      <c r="BV61" s="539">
        <f>IF(I63=10,SUM(O61:Q66),0)</f>
        <v>0</v>
      </c>
      <c r="BW61" s="539">
        <f>IF(BV61&gt;0,AJ62,0)</f>
        <v>0</v>
      </c>
      <c r="BX61" s="539">
        <f>IF(BV61&gt;0,AI62,0)</f>
        <v>0</v>
      </c>
      <c r="BY61" s="539">
        <f>IF(BV61&gt;0,SUM(S67:U67),0)</f>
        <v>0</v>
      </c>
      <c r="BZ61" s="539">
        <f>IF(BV61&gt;0,V67+W67,0)</f>
        <v>0</v>
      </c>
      <c r="CA61" s="539">
        <f>IF(BV61&gt;0,SUM(X67:AG67),0)</f>
        <v>0</v>
      </c>
      <c r="CB61" s="536"/>
      <c r="CC61" s="539">
        <f>IF(CB61&gt;0,SUM(O61:Q64),0)</f>
        <v>0</v>
      </c>
      <c r="CD61" s="539">
        <f>IF(CC61&gt;0,AJ65,0)</f>
        <v>0</v>
      </c>
      <c r="CE61" s="539">
        <f>IF(CC61&gt;0,AI65,0)</f>
        <v>0</v>
      </c>
      <c r="CF61" s="539">
        <f>IF(CC61&gt;0,SUM(S65:U65),0)</f>
        <v>0</v>
      </c>
      <c r="CG61" s="539">
        <f>IF(CC61&gt;0,V65+W65,0)</f>
        <v>0</v>
      </c>
      <c r="CH61" s="539">
        <f>IF(CC61&gt;0,SUM(X65:AG65),0)</f>
        <v>0</v>
      </c>
      <c r="CI61" s="536">
        <f>IF(I63=11,SUM(K61:M66),0)</f>
        <v>18</v>
      </c>
      <c r="CJ61" s="539">
        <f>IF(I63=11,SUM(O61:Q66),0)</f>
        <v>1678.0000000000002</v>
      </c>
      <c r="CK61" s="539">
        <f>IF(CJ61&gt;0,AJ62,0)</f>
        <v>335.60000000000008</v>
      </c>
      <c r="CL61" s="539">
        <f>IF(CJ61&gt;0,AI62,0)</f>
        <v>167.80000000000004</v>
      </c>
      <c r="CM61" s="539">
        <f>IF(CJ61&gt;0,SUM(S67:U67),0)</f>
        <v>139.83333333333334</v>
      </c>
      <c r="CN61" s="539">
        <f>IF(CJ61&gt;0,V67+W67,0)</f>
        <v>0</v>
      </c>
      <c r="CO61" s="539">
        <f>IF(CJ61&gt;0,SUM(X67:AG67),0)</f>
        <v>0</v>
      </c>
      <c r="CP61" s="536"/>
      <c r="CQ61" s="539">
        <f>IF(CP61&gt;0,SUM(O64:Q64),0)</f>
        <v>0</v>
      </c>
      <c r="CR61" s="539">
        <f>IF(CQ61&gt;0,CQ61*AJ61,0)</f>
        <v>0</v>
      </c>
      <c r="CS61" s="539">
        <f>IF(CQ61&gt;0,CQ61*AI61,0)</f>
        <v>0</v>
      </c>
      <c r="CT61" s="539">
        <f>IF(CQ61&gt;0,SUM(S65:U65),0)</f>
        <v>0</v>
      </c>
      <c r="CU61" s="539">
        <f>IF(CQ61&gt;0,V65+W65,0)</f>
        <v>0</v>
      </c>
      <c r="CV61" s="542">
        <f>IF(CQ61&gt;0,SUM(X65:AG65),0)</f>
        <v>0</v>
      </c>
      <c r="CW61" s="536"/>
      <c r="CX61" s="539">
        <f>IF(CW61&gt;0,SUM(O61:Q66),0)</f>
        <v>0</v>
      </c>
      <c r="CY61" s="539">
        <f>CX61*AJ61</f>
        <v>0</v>
      </c>
      <c r="CZ61" s="539">
        <f>CX61*AI61</f>
        <v>0</v>
      </c>
      <c r="DA61" s="539">
        <f>IF(CX61&gt;0,SUM(S67:U67),0)</f>
        <v>0</v>
      </c>
      <c r="DB61" s="539">
        <f>IF(CX61&gt;0,V67+W67,0)</f>
        <v>0</v>
      </c>
      <c r="DC61" s="542">
        <f>IF(CX61&gt;0,SUM(X67:AG67),0)</f>
        <v>0</v>
      </c>
      <c r="DD61" s="536">
        <f>IF(AND(H62="старший вчитель",I63=12),SUM(K61:M66),0)</f>
        <v>0</v>
      </c>
      <c r="DE61" s="539">
        <f>IF(DD61&gt;0,SUM(O61:Q66),0)</f>
        <v>0</v>
      </c>
      <c r="DF61" s="539">
        <f>IF(DE61&gt;0,DE61*AJ61,0)</f>
        <v>0</v>
      </c>
      <c r="DG61" s="539">
        <f>IF(DE61&gt;0,DE61*AI61,0)</f>
        <v>0</v>
      </c>
      <c r="DH61" s="539">
        <f>IF(DE61&gt;0,SUM(S67:U67),0)</f>
        <v>0</v>
      </c>
      <c r="DI61" s="539">
        <f>IF(DE61&gt;0,V67+W67,0)</f>
        <v>0</v>
      </c>
      <c r="DJ61" s="542">
        <f>IF(DE61&gt;0,SUM(X67:AG67),0)</f>
        <v>0</v>
      </c>
      <c r="DK61" s="536"/>
      <c r="DL61" s="539">
        <f>IF(DK61&gt;0,SUM(O61:Q64),0)</f>
        <v>0</v>
      </c>
      <c r="DM61" s="539">
        <f>IF(DL61&gt;0,AJ65,0)</f>
        <v>0</v>
      </c>
      <c r="DN61" s="539">
        <f>IF(DL61&gt;0,AI65,0)</f>
        <v>0</v>
      </c>
      <c r="DO61" s="539">
        <f>IF(DL61&gt;0,SUM(S65:U65),0)</f>
        <v>0</v>
      </c>
      <c r="DP61" s="539">
        <f>IF(DL61&gt;0,V65+W65,0)</f>
        <v>0</v>
      </c>
      <c r="DQ61" s="542">
        <f>IF(DL61&gt;0,SUM(X65:AG65),0)</f>
        <v>0</v>
      </c>
      <c r="DR61" s="536"/>
      <c r="DS61" s="539">
        <f>IF(DR61&gt;0,SUM(O61:Q64),0)</f>
        <v>0</v>
      </c>
      <c r="DT61" s="539">
        <f>IF(DS61&gt;0,AJ65,0)</f>
        <v>0</v>
      </c>
      <c r="DU61" s="539">
        <f>IF(DS61&gt;0,AI65,0)</f>
        <v>0</v>
      </c>
      <c r="DV61" s="539">
        <f>IF(DS61&gt;0,SUM(S65:U65),0)</f>
        <v>0</v>
      </c>
      <c r="DW61" s="539">
        <f>IF(DS61&gt;0,V65+W65,0)</f>
        <v>0</v>
      </c>
      <c r="DX61" s="542">
        <f>IF(DS61&gt;0,SUM(X65:AG65),0)</f>
        <v>0</v>
      </c>
      <c r="DY61" s="536"/>
      <c r="DZ61" s="539">
        <f>IF(DY61&gt;0,SUM(O61:Q64),0)</f>
        <v>0</v>
      </c>
      <c r="EA61" s="539">
        <f>IF(DZ61&gt;0,AJ65,0)</f>
        <v>0</v>
      </c>
      <c r="EB61" s="539">
        <f>IF(DZ61&gt;0,AI65,0)</f>
        <v>0</v>
      </c>
      <c r="EC61" s="539">
        <f>IF(DZ61&gt;0,SUM(S65:U65),0)</f>
        <v>0</v>
      </c>
      <c r="ED61" s="539">
        <f>IF(DZ61&gt;0,V65+W65,0)</f>
        <v>0</v>
      </c>
      <c r="EE61" s="542">
        <f>IF(DZ61&gt;0,SUM(X65:AG65),0)</f>
        <v>0</v>
      </c>
      <c r="EF61" s="536">
        <f>IF(AJ62="старший вчитель",SUM(AM61:AO64),0)</f>
        <v>0</v>
      </c>
      <c r="EG61" s="539">
        <f>IF(EF61&gt;0,SUM(O61:Q64),0)</f>
        <v>0</v>
      </c>
      <c r="EH61" s="539">
        <f>IF(EG61&gt;0,AJ65,0)</f>
        <v>0</v>
      </c>
      <c r="EI61" s="539">
        <f>IF(EG61&gt;0,AI65,0)</f>
        <v>0</v>
      </c>
      <c r="EJ61" s="539">
        <f>IF(EG61&gt;0,SUM(S65:U65),0)</f>
        <v>0</v>
      </c>
      <c r="EK61" s="539">
        <f>IF(EG61&gt;0,V65+W65,0)</f>
        <v>0</v>
      </c>
      <c r="EL61" s="542">
        <f>IF(EG61&gt;0,SUM(X65:AG65),0)</f>
        <v>0</v>
      </c>
      <c r="EM61" s="536">
        <f>IF(AQ62="старший вчитель",SUM(AT61:AV64),0)</f>
        <v>0</v>
      </c>
      <c r="EN61" s="539">
        <f>IF(EM61&gt;0,SUM(V61:X64),0)</f>
        <v>0</v>
      </c>
      <c r="EO61" s="539">
        <f>IF(EN61&gt;0,AQ65,0)</f>
        <v>0</v>
      </c>
      <c r="EP61" s="539">
        <f>IF(EN61&gt;0,AP65,0)</f>
        <v>0</v>
      </c>
      <c r="EQ61" s="539">
        <f>IF(EN61&gt;0,SUM(Z65:AB65),0)</f>
        <v>0</v>
      </c>
      <c r="ER61" s="539">
        <f>IF(EN61&gt;0,AC65+AD65,0)</f>
        <v>0</v>
      </c>
      <c r="ES61" s="542">
        <f>IF(EN61&gt;0,SUM(AE65:AN65),0)</f>
        <v>0</v>
      </c>
      <c r="EW61" s="536">
        <f>IF(AF62="старший вчитель",SUM(AI61:AK64),0)</f>
        <v>0</v>
      </c>
      <c r="EX61" s="539">
        <f>IF(EW61&gt;0,SUM(K61:M64),0)</f>
        <v>0</v>
      </c>
      <c r="EY61" s="539">
        <f>IF(EX61&gt;0,AF65,0)</f>
        <v>0</v>
      </c>
      <c r="EZ61" s="539">
        <f>IF(EX61&gt;0,AE65,0)</f>
        <v>0</v>
      </c>
      <c r="FA61" s="536">
        <f>IF(AM62="старший вчитель",SUM(AP61:AR64),0)</f>
        <v>0</v>
      </c>
      <c r="FB61" s="539">
        <f>IF(FA61&gt;0,SUM(R61:T64),0)</f>
        <v>0</v>
      </c>
      <c r="FC61" s="539">
        <f>IF(FB61&gt;0,AM65,0)</f>
        <v>0</v>
      </c>
      <c r="FD61" s="539">
        <f>IF(FB61&gt;0,AL65,0)</f>
        <v>0</v>
      </c>
      <c r="FE61" s="536"/>
      <c r="FF61" s="539">
        <f>IF(FE61&gt;0,SUM(AD61),0)</f>
        <v>0</v>
      </c>
      <c r="FG61" s="539">
        <f>FF61*AF61</f>
        <v>0</v>
      </c>
      <c r="FH61" s="539">
        <f>FF61*AE61</f>
        <v>0</v>
      </c>
      <c r="FI61" s="536">
        <f>D61</f>
        <v>0</v>
      </c>
      <c r="FJ61" s="539">
        <f>IF(FI61&gt;0,SUM(AH61),0)</f>
        <v>0</v>
      </c>
      <c r="FK61" s="539">
        <f>FJ61*AJ61</f>
        <v>0</v>
      </c>
      <c r="FL61" s="539">
        <f>FJ61*AI61</f>
        <v>0</v>
      </c>
      <c r="FM61" s="536"/>
      <c r="FN61" s="539">
        <f>IF(FM61&gt;0,SUM(AH61),0)</f>
        <v>0</v>
      </c>
      <c r="FO61" s="539">
        <f>FN61*AJ61</f>
        <v>0</v>
      </c>
      <c r="FP61" s="539">
        <f>FN61*AI61</f>
        <v>0</v>
      </c>
      <c r="FQ61" s="536"/>
      <c r="FR61" s="539">
        <f>IF(FQ61&gt;0,SUM(AH62+R65),0)</f>
        <v>0</v>
      </c>
      <c r="FS61" s="539">
        <f>FR61*AJ61</f>
        <v>0</v>
      </c>
      <c r="FT61" s="539">
        <f>FR61*AI61</f>
        <v>0</v>
      </c>
      <c r="FU61" s="536"/>
      <c r="FV61" s="539">
        <f>IF(FU61&gt;0,SUM(AH62+R65),0)</f>
        <v>0</v>
      </c>
      <c r="FW61" s="539">
        <f>FV61*AJ61</f>
        <v>0</v>
      </c>
      <c r="FX61" s="539">
        <f>FV61*AI61</f>
        <v>0</v>
      </c>
      <c r="FY61" s="536"/>
      <c r="FZ61" s="539">
        <f>IF(FY61&gt;0,SUM(AL62+V65),0)</f>
        <v>0</v>
      </c>
      <c r="GA61" s="539">
        <f>FZ61*AN61</f>
        <v>0</v>
      </c>
      <c r="GB61" s="539">
        <f>FZ61*AM61</f>
        <v>0</v>
      </c>
      <c r="GC61" s="536"/>
      <c r="GD61" s="539">
        <f>IF(GC61&gt;0,SUM(AP62+Z65),0)</f>
        <v>0</v>
      </c>
      <c r="GE61" s="539">
        <f>GD61*AR61</f>
        <v>0</v>
      </c>
      <c r="GF61" s="539">
        <f>GD61*AQ61</f>
        <v>0</v>
      </c>
      <c r="GG61" s="536"/>
      <c r="GH61" s="539">
        <f>IF(GG61&gt;0,SUM(AT62+AD65),0)</f>
        <v>0</v>
      </c>
      <c r="GI61" s="539">
        <f>GH61*AV61</f>
        <v>0</v>
      </c>
      <c r="GJ61" s="539">
        <f>GH61*AU61</f>
        <v>0</v>
      </c>
      <c r="GK61" s="536"/>
      <c r="GL61" s="539">
        <f>IF(GK61&gt;0,SUM(AL62+V65),0)</f>
        <v>0</v>
      </c>
      <c r="GM61" s="539">
        <f>GL61*AN61</f>
        <v>0</v>
      </c>
      <c r="GN61" s="539">
        <f>GL61*AM61</f>
        <v>0</v>
      </c>
      <c r="GO61" s="536"/>
      <c r="GP61" s="539">
        <f>IF(GO61&gt;0,SUM(AP62+Z65),0)</f>
        <v>0</v>
      </c>
      <c r="GQ61" s="539">
        <f>GP61*AR61</f>
        <v>0</v>
      </c>
      <c r="GR61" s="539">
        <f>GP61*AQ61</f>
        <v>0</v>
      </c>
      <c r="GS61" s="536"/>
      <c r="GT61" s="539">
        <f>IF(GS61&gt;0,SUM(AT62+AD65),0)</f>
        <v>0</v>
      </c>
      <c r="GU61" s="539">
        <f>GT61*AV61</f>
        <v>0</v>
      </c>
      <c r="GV61" s="539">
        <f>GT61*AU61</f>
        <v>0</v>
      </c>
      <c r="GW61" s="536"/>
      <c r="GX61" s="539">
        <f>IF(GW61&gt;0,SUM(AX62+AH65),0)</f>
        <v>0</v>
      </c>
      <c r="GY61" s="539">
        <f>GX61*AZ61</f>
        <v>0</v>
      </c>
      <c r="GZ61" s="539">
        <f>GX61*AY61</f>
        <v>0</v>
      </c>
      <c r="HA61" s="536"/>
      <c r="HB61" s="539">
        <f>IF(HA61&gt;0,SUM(AH62+R65),0)</f>
        <v>0</v>
      </c>
      <c r="HC61" s="539">
        <f>HB61*AJ61</f>
        <v>0</v>
      </c>
      <c r="HD61" s="539">
        <f>HB61*AI61</f>
        <v>0</v>
      </c>
      <c r="HE61" s="536"/>
      <c r="HF61" s="539">
        <f>IF(HE61&gt;0,SUM(AL62+V65),0)</f>
        <v>0</v>
      </c>
      <c r="HG61" s="539">
        <f>HF61*AN61</f>
        <v>0</v>
      </c>
      <c r="HH61" s="539">
        <f>HF61*AM61</f>
        <v>0</v>
      </c>
      <c r="HI61" s="536"/>
      <c r="HJ61" s="539">
        <f>IF(HI61&gt;0,SUM(AP62+Z65),0)</f>
        <v>0</v>
      </c>
      <c r="HK61" s="539">
        <f>HJ61*AR61</f>
        <v>0</v>
      </c>
      <c r="HL61" s="539">
        <f>HJ61*AQ61</f>
        <v>0</v>
      </c>
      <c r="HM61" s="536"/>
      <c r="HN61" s="539">
        <f>IF(HM61&gt;0,SUM(AT62+AD65),0)</f>
        <v>0</v>
      </c>
      <c r="HO61" s="539">
        <f>HN61*AV61</f>
        <v>0</v>
      </c>
      <c r="HP61" s="539">
        <f>HN61*AU61</f>
        <v>0</v>
      </c>
      <c r="HQ61" s="536"/>
      <c r="HR61" s="539">
        <f>IF(HQ61&gt;0,SUM(AP62+Z65),0)</f>
        <v>0</v>
      </c>
      <c r="HS61" s="539">
        <f>HR61*AR61</f>
        <v>0</v>
      </c>
      <c r="HT61" s="539">
        <f>HR61*AQ61</f>
        <v>0</v>
      </c>
      <c r="HU61" s="536"/>
      <c r="HV61" s="539">
        <f>IF(HU61&gt;0,SUM(AT62+AD65),0)</f>
        <v>0</v>
      </c>
      <c r="HW61" s="539">
        <f>HV61*AV61</f>
        <v>0</v>
      </c>
      <c r="HX61" s="539">
        <f>HV61*AU61</f>
        <v>0</v>
      </c>
      <c r="HY61" s="536"/>
      <c r="HZ61" s="539">
        <f>IF(HY61&gt;0,SUM(AT62+AD65),0)</f>
        <v>0</v>
      </c>
      <c r="IA61" s="539">
        <f>HZ61*AV61</f>
        <v>0</v>
      </c>
      <c r="IB61" s="539">
        <f>HZ61*AU61</f>
        <v>0</v>
      </c>
      <c r="IC61" s="536"/>
      <c r="ID61" s="539">
        <f>IF(IC61&gt;0,SUM(AX62+AH65),0)</f>
        <v>0</v>
      </c>
      <c r="IE61" s="539">
        <f>ID61*AZ61</f>
        <v>0</v>
      </c>
      <c r="IF61" s="539">
        <f>ID61*AY61</f>
        <v>0</v>
      </c>
      <c r="IG61" s="536"/>
      <c r="IH61" s="539">
        <f>IF(IG61&gt;0,SUM(BB62+AL65),0)</f>
        <v>0</v>
      </c>
      <c r="II61" s="539">
        <f>IH61*BD61</f>
        <v>0</v>
      </c>
      <c r="IJ61" s="539">
        <f>IH61*BC61</f>
        <v>0</v>
      </c>
      <c r="IK61" s="536"/>
      <c r="IL61" s="539">
        <f>IF(IK61&gt;0,SUM(AT62+AD65),0)</f>
        <v>0</v>
      </c>
      <c r="IM61" s="539">
        <f>IL61*AV61</f>
        <v>0</v>
      </c>
      <c r="IN61" s="545">
        <f>IL61*AU61</f>
        <v>0</v>
      </c>
      <c r="IO61" s="536"/>
      <c r="IP61" s="539">
        <f>IF(IO61&gt;0,SUM(AX62+AH65),0)</f>
        <v>0</v>
      </c>
      <c r="IQ61" s="539">
        <f>IP61*AZ61</f>
        <v>0</v>
      </c>
      <c r="IR61" s="545">
        <f>IP61*AY61</f>
        <v>0</v>
      </c>
      <c r="IS61" s="464"/>
      <c r="IT61" s="464"/>
      <c r="IU61" s="464"/>
      <c r="IV61" s="464"/>
      <c r="IW61" s="709"/>
      <c r="IX61" s="712">
        <f>IF(IW61&gt;0,SUM(BB62+AL65),0)</f>
        <v>0</v>
      </c>
      <c r="IY61" s="712">
        <f>IX61*BD61</f>
        <v>0</v>
      </c>
      <c r="IZ61" s="712">
        <f>IY61*BE61</f>
        <v>0</v>
      </c>
      <c r="JA61" s="718">
        <f>IX61*BC61</f>
        <v>0</v>
      </c>
      <c r="JB61" s="464"/>
      <c r="JC61" s="464"/>
      <c r="JD61" s="464"/>
      <c r="JE61" s="464"/>
      <c r="JF61" s="464"/>
      <c r="JG61" s="536"/>
      <c r="JH61" s="539">
        <f>IF(JG61&gt;0,SUM(BN62+AQ65),0)</f>
        <v>0</v>
      </c>
      <c r="JI61" s="539">
        <f>JH61*BP61</f>
        <v>0</v>
      </c>
      <c r="JJ61" s="545">
        <f>JH61*BO61</f>
        <v>0</v>
      </c>
      <c r="JK61" s="536"/>
      <c r="JL61" s="539">
        <f>IF(JK61&gt;0,SUM(BR62+AU65),0)</f>
        <v>0</v>
      </c>
      <c r="JM61" s="539">
        <f>JL61*BT61</f>
        <v>0</v>
      </c>
      <c r="JN61" s="545">
        <f>JL61*BS61</f>
        <v>0</v>
      </c>
      <c r="JO61" s="709">
        <f>AC62</f>
        <v>0</v>
      </c>
      <c r="JP61" s="712">
        <f>IF(JO61&gt;0,SUM(BN62+AQ65),0)</f>
        <v>0</v>
      </c>
      <c r="JQ61" s="712">
        <f>JP61*BP61</f>
        <v>0</v>
      </c>
      <c r="JR61" s="712">
        <f>JQ61*BQ61</f>
        <v>0</v>
      </c>
      <c r="JS61" s="718">
        <f>JP61*BO61</f>
        <v>0</v>
      </c>
      <c r="JT61" s="709">
        <f>IF(CT62="старший вчитель",SUM(CW61:CY64),0)</f>
        <v>0</v>
      </c>
      <c r="JU61" s="712">
        <f>IF(JT61&gt;0,SUM(BY61:CA64),0)</f>
        <v>0</v>
      </c>
      <c r="JV61" s="712">
        <f>IF(JU61&gt;0,CT65,0)</f>
        <v>0</v>
      </c>
      <c r="JW61" s="712">
        <f>IF(JU61&gt;0,CS65,0)</f>
        <v>0</v>
      </c>
      <c r="JX61" s="712">
        <f>IF(JU61&gt;0,SUM(CC65:CE65),0)</f>
        <v>0</v>
      </c>
      <c r="JY61" s="712">
        <f>IF(JU61&gt;0,CF65+CG65,0)</f>
        <v>0</v>
      </c>
      <c r="JZ61" s="718">
        <f>IF(JU61&gt;0,SUM(CH65:CQ65),0)</f>
        <v>0</v>
      </c>
      <c r="KC61" s="769">
        <f>IZ61+IR61+IN61+HX61+HP61+HL61+GR61+GB61+FT61+FP61+FL61+FD61+EZ61+EP61+EI61+EB61+DU61+DN61+DG61+CZ61+CS61+CL61+CE61+BX61+BQ61+BC61+AV61+AO61</f>
        <v>167.80000000000004</v>
      </c>
      <c r="KD61" s="769">
        <f>IY61+IQ61+IM61+HW61+HO61+HK61+GQ61+GA61+FS61+FO61+FK61+FC61+EY61+EO61+EH61+EA61+DT61+DM61+DF61+CY61+CR61+CK61+CD61+BW61+BP61+BB61+AU61+AN61</f>
        <v>335.60000000000008</v>
      </c>
    </row>
    <row r="62" spans="1:292" ht="20.100000000000001" customHeight="1" x14ac:dyDescent="0.2">
      <c r="A62" s="616"/>
      <c r="B62" s="576"/>
      <c r="C62" s="58" t="s">
        <v>95</v>
      </c>
      <c r="D62" s="46">
        <f t="shared" si="21"/>
        <v>9</v>
      </c>
      <c r="E62" s="564"/>
      <c r="F62" s="581"/>
      <c r="G62" s="584"/>
      <c r="H62" s="652"/>
      <c r="I62" s="59">
        <v>11</v>
      </c>
      <c r="J62" s="65">
        <f>IF(I62=12,'тарифна сітка'!$C$15,IF(I62=11,'тарифна сітка'!$C$14,IF(I62=10,'тарифна сітка'!$C$13,IF(I62=9,'тарифна сітка'!$C$12,IF(I62=8,'тарифна сітка'!$C$11)))))</f>
        <v>1678</v>
      </c>
      <c r="K62" s="32"/>
      <c r="L62" s="179">
        <v>9</v>
      </c>
      <c r="M62" s="179"/>
      <c r="N62" s="81"/>
      <c r="O62" s="399">
        <f t="shared" si="22"/>
        <v>0</v>
      </c>
      <c r="P62" s="320">
        <f t="shared" si="22"/>
        <v>839</v>
      </c>
      <c r="Q62" s="320">
        <f t="shared" si="22"/>
        <v>0</v>
      </c>
      <c r="R62" s="400">
        <f t="shared" si="22"/>
        <v>0</v>
      </c>
      <c r="S62" s="11"/>
      <c r="T62" s="57">
        <v>0</v>
      </c>
      <c r="U62" s="128">
        <v>0</v>
      </c>
      <c r="V62" s="32"/>
      <c r="W62" s="128">
        <v>0</v>
      </c>
      <c r="X62" s="11"/>
      <c r="Y62" s="7"/>
      <c r="Z62" s="7"/>
      <c r="AA62" s="7"/>
      <c r="AB62" s="7"/>
      <c r="AC62" s="7"/>
      <c r="AD62" s="7"/>
      <c r="AE62" s="7"/>
      <c r="AF62" s="7"/>
      <c r="AG62" s="12"/>
      <c r="AH62" s="32"/>
      <c r="AI62" s="43">
        <f>SUM(O61:R66,AH61:AH66)*AI61</f>
        <v>167.80000000000004</v>
      </c>
      <c r="AJ62" s="43">
        <f>SUM(O61:R66,AH61:AH66)*AJ61</f>
        <v>335.60000000000008</v>
      </c>
      <c r="AK62" s="45">
        <f>SUM(O61:R66,S63:AG63,AH61:AH66,AI62:AJ62,S66:U66)</f>
        <v>2321.2333333333336</v>
      </c>
      <c r="AL62" s="537"/>
      <c r="AM62" s="540"/>
      <c r="AN62" s="540"/>
      <c r="AO62" s="540"/>
      <c r="AP62" s="540"/>
      <c r="AQ62" s="540"/>
      <c r="AR62" s="540"/>
      <c r="AS62" s="537"/>
      <c r="AT62" s="540"/>
      <c r="AU62" s="540"/>
      <c r="AV62" s="540"/>
      <c r="AW62" s="540"/>
      <c r="AX62" s="540"/>
      <c r="AY62" s="540"/>
      <c r="AZ62" s="537"/>
      <c r="BA62" s="540"/>
      <c r="BB62" s="540"/>
      <c r="BC62" s="540"/>
      <c r="BD62" s="540"/>
      <c r="BE62" s="540"/>
      <c r="BF62" s="540"/>
      <c r="BG62" s="516"/>
      <c r="BH62" s="516"/>
      <c r="BI62" s="516"/>
      <c r="BJ62" s="516"/>
      <c r="BK62" s="516"/>
      <c r="BL62" s="516"/>
      <c r="BM62" s="516"/>
      <c r="BN62" s="537"/>
      <c r="BO62" s="540"/>
      <c r="BP62" s="540"/>
      <c r="BQ62" s="540"/>
      <c r="BR62" s="540"/>
      <c r="BS62" s="540"/>
      <c r="BT62" s="540"/>
      <c r="BU62" s="537"/>
      <c r="BV62" s="540"/>
      <c r="BW62" s="540"/>
      <c r="BX62" s="540"/>
      <c r="BY62" s="540"/>
      <c r="BZ62" s="540"/>
      <c r="CA62" s="540"/>
      <c r="CB62" s="537"/>
      <c r="CC62" s="540"/>
      <c r="CD62" s="540"/>
      <c r="CE62" s="540"/>
      <c r="CF62" s="540"/>
      <c r="CG62" s="540"/>
      <c r="CH62" s="540"/>
      <c r="CI62" s="537"/>
      <c r="CJ62" s="540"/>
      <c r="CK62" s="540"/>
      <c r="CL62" s="540"/>
      <c r="CM62" s="540"/>
      <c r="CN62" s="540"/>
      <c r="CO62" s="540"/>
      <c r="CP62" s="537"/>
      <c r="CQ62" s="540"/>
      <c r="CR62" s="540"/>
      <c r="CS62" s="540"/>
      <c r="CT62" s="540"/>
      <c r="CU62" s="540"/>
      <c r="CV62" s="543"/>
      <c r="CW62" s="537"/>
      <c r="CX62" s="540"/>
      <c r="CY62" s="540"/>
      <c r="CZ62" s="540"/>
      <c r="DA62" s="540"/>
      <c r="DB62" s="540"/>
      <c r="DC62" s="543"/>
      <c r="DD62" s="537">
        <f>IF(AND(DB62=3,DB63=4),SUM(DC65:DC67),0)</f>
        <v>0</v>
      </c>
      <c r="DE62" s="540"/>
      <c r="DF62" s="540"/>
      <c r="DG62" s="540"/>
      <c r="DH62" s="540"/>
      <c r="DI62" s="540"/>
      <c r="DJ62" s="543"/>
      <c r="DK62" s="537"/>
      <c r="DL62" s="540"/>
      <c r="DM62" s="540"/>
      <c r="DN62" s="540"/>
      <c r="DO62" s="540"/>
      <c r="DP62" s="540"/>
      <c r="DQ62" s="543"/>
      <c r="DR62" s="537"/>
      <c r="DS62" s="540"/>
      <c r="DT62" s="540"/>
      <c r="DU62" s="540"/>
      <c r="DV62" s="540"/>
      <c r="DW62" s="540"/>
      <c r="DX62" s="543"/>
      <c r="DY62" s="537"/>
      <c r="DZ62" s="540"/>
      <c r="EA62" s="540"/>
      <c r="EB62" s="540"/>
      <c r="EC62" s="540"/>
      <c r="ED62" s="540"/>
      <c r="EE62" s="543"/>
      <c r="EF62" s="537"/>
      <c r="EG62" s="540"/>
      <c r="EH62" s="540"/>
      <c r="EI62" s="540"/>
      <c r="EJ62" s="540"/>
      <c r="EK62" s="540"/>
      <c r="EL62" s="543"/>
      <c r="EM62" s="537"/>
      <c r="EN62" s="540"/>
      <c r="EO62" s="540"/>
      <c r="EP62" s="540"/>
      <c r="EQ62" s="540"/>
      <c r="ER62" s="540"/>
      <c r="ES62" s="543"/>
      <c r="ET62" s="225">
        <f>EF61+DY61+DR61+DK61+DD61+CW61+CP61+CI61+CB61+BU61+BN61+AZ61+AS61+AL61</f>
        <v>18</v>
      </c>
      <c r="EU62" s="157">
        <f>D67</f>
        <v>18</v>
      </c>
      <c r="EV62" s="480">
        <f>ET62-EU62</f>
        <v>0</v>
      </c>
      <c r="EW62" s="537"/>
      <c r="EX62" s="540"/>
      <c r="EY62" s="540"/>
      <c r="EZ62" s="540"/>
      <c r="FA62" s="537"/>
      <c r="FB62" s="540"/>
      <c r="FC62" s="540"/>
      <c r="FD62" s="540"/>
      <c r="FE62" s="537"/>
      <c r="FF62" s="540"/>
      <c r="FG62" s="540"/>
      <c r="FH62" s="540"/>
      <c r="FI62" s="537"/>
      <c r="FJ62" s="540"/>
      <c r="FK62" s="540"/>
      <c r="FL62" s="540"/>
      <c r="FM62" s="537"/>
      <c r="FN62" s="540"/>
      <c r="FO62" s="540"/>
      <c r="FP62" s="540"/>
      <c r="FQ62" s="537"/>
      <c r="FR62" s="540"/>
      <c r="FS62" s="540"/>
      <c r="FT62" s="540"/>
      <c r="FU62" s="537"/>
      <c r="FV62" s="540"/>
      <c r="FW62" s="540"/>
      <c r="FX62" s="540"/>
      <c r="FY62" s="537"/>
      <c r="FZ62" s="540"/>
      <c r="GA62" s="540"/>
      <c r="GB62" s="540"/>
      <c r="GC62" s="537"/>
      <c r="GD62" s="540"/>
      <c r="GE62" s="540"/>
      <c r="GF62" s="540"/>
      <c r="GG62" s="537"/>
      <c r="GH62" s="540"/>
      <c r="GI62" s="540"/>
      <c r="GJ62" s="540"/>
      <c r="GK62" s="537"/>
      <c r="GL62" s="540"/>
      <c r="GM62" s="540"/>
      <c r="GN62" s="540"/>
      <c r="GO62" s="537"/>
      <c r="GP62" s="540"/>
      <c r="GQ62" s="540"/>
      <c r="GR62" s="540"/>
      <c r="GS62" s="537"/>
      <c r="GT62" s="540"/>
      <c r="GU62" s="540"/>
      <c r="GV62" s="540"/>
      <c r="GW62" s="537"/>
      <c r="GX62" s="540"/>
      <c r="GY62" s="540"/>
      <c r="GZ62" s="540"/>
      <c r="HA62" s="537"/>
      <c r="HB62" s="540"/>
      <c r="HC62" s="540"/>
      <c r="HD62" s="540"/>
      <c r="HE62" s="537"/>
      <c r="HF62" s="540"/>
      <c r="HG62" s="540"/>
      <c r="HH62" s="540"/>
      <c r="HI62" s="537"/>
      <c r="HJ62" s="540"/>
      <c r="HK62" s="540"/>
      <c r="HL62" s="540"/>
      <c r="HM62" s="537"/>
      <c r="HN62" s="540"/>
      <c r="HO62" s="540"/>
      <c r="HP62" s="540"/>
      <c r="HQ62" s="537"/>
      <c r="HR62" s="540"/>
      <c r="HS62" s="540"/>
      <c r="HT62" s="540"/>
      <c r="HU62" s="537"/>
      <c r="HV62" s="540"/>
      <c r="HW62" s="540"/>
      <c r="HX62" s="540"/>
      <c r="HY62" s="537"/>
      <c r="HZ62" s="540"/>
      <c r="IA62" s="540"/>
      <c r="IB62" s="540"/>
      <c r="IC62" s="537"/>
      <c r="ID62" s="540"/>
      <c r="IE62" s="540"/>
      <c r="IF62" s="540"/>
      <c r="IG62" s="537"/>
      <c r="IH62" s="540"/>
      <c r="II62" s="540"/>
      <c r="IJ62" s="540"/>
      <c r="IK62" s="537"/>
      <c r="IL62" s="540"/>
      <c r="IM62" s="540"/>
      <c r="IN62" s="546"/>
      <c r="IO62" s="537"/>
      <c r="IP62" s="540"/>
      <c r="IQ62" s="540"/>
      <c r="IR62" s="546"/>
      <c r="IS62" s="513"/>
      <c r="IT62" s="513"/>
      <c r="IU62" s="513"/>
      <c r="IV62" s="513"/>
      <c r="IW62" s="710"/>
      <c r="IX62" s="713"/>
      <c r="IY62" s="713"/>
      <c r="IZ62" s="713"/>
      <c r="JA62" s="719"/>
      <c r="JB62" s="499"/>
      <c r="JC62" s="499"/>
      <c r="JD62" s="499"/>
      <c r="JE62" s="499"/>
      <c r="JF62" s="499"/>
      <c r="JG62" s="537"/>
      <c r="JH62" s="540"/>
      <c r="JI62" s="540"/>
      <c r="JJ62" s="546"/>
      <c r="JK62" s="537"/>
      <c r="JL62" s="540"/>
      <c r="JM62" s="540"/>
      <c r="JN62" s="546"/>
      <c r="JO62" s="710"/>
      <c r="JP62" s="713"/>
      <c r="JQ62" s="713"/>
      <c r="JR62" s="713"/>
      <c r="JS62" s="719"/>
      <c r="JT62" s="710"/>
      <c r="JU62" s="713"/>
      <c r="JV62" s="713"/>
      <c r="JW62" s="713"/>
      <c r="JX62" s="713"/>
      <c r="JY62" s="713"/>
      <c r="JZ62" s="719"/>
      <c r="KC62" s="769"/>
      <c r="KD62" s="769"/>
    </row>
    <row r="63" spans="1:292" ht="20.100000000000001" customHeight="1" x14ac:dyDescent="0.3">
      <c r="A63" s="617"/>
      <c r="B63" s="620"/>
      <c r="C63" s="58" t="s">
        <v>48</v>
      </c>
      <c r="D63" s="46">
        <f t="shared" si="21"/>
        <v>6</v>
      </c>
      <c r="E63" s="564"/>
      <c r="F63" s="581"/>
      <c r="G63" s="584"/>
      <c r="H63" s="652"/>
      <c r="I63" s="61">
        <v>11</v>
      </c>
      <c r="J63" s="166"/>
      <c r="K63" s="32"/>
      <c r="L63" s="179">
        <v>6</v>
      </c>
      <c r="M63" s="179"/>
      <c r="N63" s="81"/>
      <c r="O63" s="399">
        <f t="shared" si="22"/>
        <v>0</v>
      </c>
      <c r="P63" s="320">
        <f t="shared" si="22"/>
        <v>559.33333333333337</v>
      </c>
      <c r="Q63" s="320">
        <f t="shared" si="22"/>
        <v>0</v>
      </c>
      <c r="R63" s="400">
        <f t="shared" si="22"/>
        <v>0</v>
      </c>
      <c r="S63" s="30"/>
      <c r="T63" s="43">
        <f>J62/18*T61*20%*T62</f>
        <v>0</v>
      </c>
      <c r="U63" s="149">
        <f>J62/18*U61*20%*U62</f>
        <v>0</v>
      </c>
      <c r="V63" s="34"/>
      <c r="W63" s="149">
        <f>J62*W61*W62</f>
        <v>0</v>
      </c>
      <c r="X63" s="11"/>
      <c r="Y63" s="7"/>
      <c r="Z63" s="7"/>
      <c r="AA63" s="7"/>
      <c r="AB63" s="7"/>
      <c r="AC63" s="7"/>
      <c r="AD63" s="7"/>
      <c r="AE63" s="7"/>
      <c r="AF63" s="7"/>
      <c r="AG63" s="12"/>
      <c r="AH63" s="32"/>
      <c r="AI63" s="7"/>
      <c r="AJ63" s="7"/>
      <c r="AK63" s="12"/>
      <c r="AL63" s="537"/>
      <c r="AM63" s="540"/>
      <c r="AN63" s="540"/>
      <c r="AO63" s="540"/>
      <c r="AP63" s="540"/>
      <c r="AQ63" s="540"/>
      <c r="AR63" s="540"/>
      <c r="AS63" s="537"/>
      <c r="AT63" s="540"/>
      <c r="AU63" s="540"/>
      <c r="AV63" s="540"/>
      <c r="AW63" s="540"/>
      <c r="AX63" s="540"/>
      <c r="AY63" s="540"/>
      <c r="AZ63" s="537"/>
      <c r="BA63" s="540"/>
      <c r="BB63" s="540"/>
      <c r="BC63" s="540"/>
      <c r="BD63" s="540"/>
      <c r="BE63" s="540"/>
      <c r="BF63" s="540"/>
      <c r="BG63" s="516"/>
      <c r="BH63" s="516"/>
      <c r="BI63" s="516"/>
      <c r="BJ63" s="516"/>
      <c r="BK63" s="516"/>
      <c r="BL63" s="516"/>
      <c r="BM63" s="516"/>
      <c r="BN63" s="537"/>
      <c r="BO63" s="540"/>
      <c r="BP63" s="540"/>
      <c r="BQ63" s="540"/>
      <c r="BR63" s="540"/>
      <c r="BS63" s="540"/>
      <c r="BT63" s="540"/>
      <c r="BU63" s="537"/>
      <c r="BV63" s="540"/>
      <c r="BW63" s="540"/>
      <c r="BX63" s="540"/>
      <c r="BY63" s="540"/>
      <c r="BZ63" s="540"/>
      <c r="CA63" s="540"/>
      <c r="CB63" s="537"/>
      <c r="CC63" s="540"/>
      <c r="CD63" s="540"/>
      <c r="CE63" s="540"/>
      <c r="CF63" s="540"/>
      <c r="CG63" s="540"/>
      <c r="CH63" s="540"/>
      <c r="CI63" s="537"/>
      <c r="CJ63" s="540"/>
      <c r="CK63" s="540"/>
      <c r="CL63" s="540"/>
      <c r="CM63" s="540"/>
      <c r="CN63" s="540"/>
      <c r="CO63" s="540"/>
      <c r="CP63" s="537"/>
      <c r="CQ63" s="540"/>
      <c r="CR63" s="540"/>
      <c r="CS63" s="540"/>
      <c r="CT63" s="540"/>
      <c r="CU63" s="540"/>
      <c r="CV63" s="543"/>
      <c r="CW63" s="537"/>
      <c r="CX63" s="540"/>
      <c r="CY63" s="540"/>
      <c r="CZ63" s="540"/>
      <c r="DA63" s="540"/>
      <c r="DB63" s="540"/>
      <c r="DC63" s="543"/>
      <c r="DD63" s="537">
        <f>IF(AND(DB63=3,DB64=4),SUM(DC66:DC68),0)</f>
        <v>0</v>
      </c>
      <c r="DE63" s="540"/>
      <c r="DF63" s="540"/>
      <c r="DG63" s="540"/>
      <c r="DH63" s="540"/>
      <c r="DI63" s="540"/>
      <c r="DJ63" s="543"/>
      <c r="DK63" s="537"/>
      <c r="DL63" s="540"/>
      <c r="DM63" s="540"/>
      <c r="DN63" s="540"/>
      <c r="DO63" s="540"/>
      <c r="DP63" s="540"/>
      <c r="DQ63" s="543"/>
      <c r="DR63" s="537"/>
      <c r="DS63" s="540"/>
      <c r="DT63" s="540"/>
      <c r="DU63" s="540"/>
      <c r="DV63" s="540"/>
      <c r="DW63" s="540"/>
      <c r="DX63" s="543"/>
      <c r="DY63" s="537"/>
      <c r="DZ63" s="540"/>
      <c r="EA63" s="540"/>
      <c r="EB63" s="540"/>
      <c r="EC63" s="540"/>
      <c r="ED63" s="540"/>
      <c r="EE63" s="543"/>
      <c r="EF63" s="537"/>
      <c r="EG63" s="540"/>
      <c r="EH63" s="540"/>
      <c r="EI63" s="540"/>
      <c r="EJ63" s="540"/>
      <c r="EK63" s="540"/>
      <c r="EL63" s="543"/>
      <c r="EM63" s="537"/>
      <c r="EN63" s="540"/>
      <c r="EO63" s="540"/>
      <c r="EP63" s="540"/>
      <c r="EQ63" s="540"/>
      <c r="ER63" s="540"/>
      <c r="ES63" s="543"/>
      <c r="ET63" s="225">
        <f>SUM(EG61:EL67,DZ61:EE67,DS61:DX67,DL61:DQ67,DE61:DJ67,CX61:DC67,CQ61:CV67,CJ61:CO67,CC61:CH67,BV61:CA67,BO61:BT67,BA61:BF67,AT61:AY67,AM61:AR67,EX61:EZ65,FB61:FD65,FJ61:FL65,FN61:FP65,FR61:FT65)</f>
        <v>2321.233333333334</v>
      </c>
      <c r="EU63" s="225">
        <f>AK62</f>
        <v>2321.2333333333336</v>
      </c>
      <c r="EV63" s="177">
        <f>EU63-ET63</f>
        <v>0</v>
      </c>
      <c r="EW63" s="537"/>
      <c r="EX63" s="540"/>
      <c r="EY63" s="540"/>
      <c r="EZ63" s="540"/>
      <c r="FA63" s="537"/>
      <c r="FB63" s="540"/>
      <c r="FC63" s="540"/>
      <c r="FD63" s="540"/>
      <c r="FE63" s="537"/>
      <c r="FF63" s="540"/>
      <c r="FG63" s="540"/>
      <c r="FH63" s="540"/>
      <c r="FI63" s="537"/>
      <c r="FJ63" s="540"/>
      <c r="FK63" s="540"/>
      <c r="FL63" s="540"/>
      <c r="FM63" s="537"/>
      <c r="FN63" s="540"/>
      <c r="FO63" s="540"/>
      <c r="FP63" s="540"/>
      <c r="FQ63" s="537"/>
      <c r="FR63" s="540"/>
      <c r="FS63" s="540"/>
      <c r="FT63" s="540"/>
      <c r="FU63" s="537"/>
      <c r="FV63" s="540"/>
      <c r="FW63" s="540"/>
      <c r="FX63" s="540"/>
      <c r="FY63" s="537"/>
      <c r="FZ63" s="540"/>
      <c r="GA63" s="540"/>
      <c r="GB63" s="540"/>
      <c r="GC63" s="537"/>
      <c r="GD63" s="540"/>
      <c r="GE63" s="540"/>
      <c r="GF63" s="540"/>
      <c r="GG63" s="537"/>
      <c r="GH63" s="540"/>
      <c r="GI63" s="540"/>
      <c r="GJ63" s="540"/>
      <c r="GK63" s="537"/>
      <c r="GL63" s="540"/>
      <c r="GM63" s="540"/>
      <c r="GN63" s="540"/>
      <c r="GO63" s="537"/>
      <c r="GP63" s="540"/>
      <c r="GQ63" s="540"/>
      <c r="GR63" s="540"/>
      <c r="GS63" s="537"/>
      <c r="GT63" s="540"/>
      <c r="GU63" s="540"/>
      <c r="GV63" s="540"/>
      <c r="GW63" s="537"/>
      <c r="GX63" s="540"/>
      <c r="GY63" s="540"/>
      <c r="GZ63" s="540"/>
      <c r="HA63" s="537"/>
      <c r="HB63" s="540"/>
      <c r="HC63" s="540"/>
      <c r="HD63" s="540"/>
      <c r="HE63" s="537"/>
      <c r="HF63" s="540"/>
      <c r="HG63" s="540"/>
      <c r="HH63" s="540"/>
      <c r="HI63" s="537"/>
      <c r="HJ63" s="540"/>
      <c r="HK63" s="540"/>
      <c r="HL63" s="540"/>
      <c r="HM63" s="537"/>
      <c r="HN63" s="540"/>
      <c r="HO63" s="540"/>
      <c r="HP63" s="540"/>
      <c r="HQ63" s="537"/>
      <c r="HR63" s="540"/>
      <c r="HS63" s="540"/>
      <c r="HT63" s="540"/>
      <c r="HU63" s="537"/>
      <c r="HV63" s="540"/>
      <c r="HW63" s="540"/>
      <c r="HX63" s="540"/>
      <c r="HY63" s="537"/>
      <c r="HZ63" s="540"/>
      <c r="IA63" s="540"/>
      <c r="IB63" s="540"/>
      <c r="IC63" s="537"/>
      <c r="ID63" s="540"/>
      <c r="IE63" s="540"/>
      <c r="IF63" s="540"/>
      <c r="IG63" s="537"/>
      <c r="IH63" s="540"/>
      <c r="II63" s="540"/>
      <c r="IJ63" s="540"/>
      <c r="IK63" s="537"/>
      <c r="IL63" s="540"/>
      <c r="IM63" s="540"/>
      <c r="IN63" s="546"/>
      <c r="IO63" s="537"/>
      <c r="IP63" s="540"/>
      <c r="IQ63" s="540"/>
      <c r="IR63" s="546"/>
      <c r="IS63" s="513"/>
      <c r="IT63" s="513"/>
      <c r="IU63" s="513"/>
      <c r="IV63" s="513"/>
      <c r="IW63" s="710"/>
      <c r="IX63" s="713"/>
      <c r="IY63" s="713"/>
      <c r="IZ63" s="713"/>
      <c r="JA63" s="719"/>
      <c r="JB63" s="499"/>
      <c r="JC63" s="499"/>
      <c r="JD63" s="499"/>
      <c r="JE63" s="499"/>
      <c r="JF63" s="499"/>
      <c r="JG63" s="537"/>
      <c r="JH63" s="540"/>
      <c r="JI63" s="540"/>
      <c r="JJ63" s="546"/>
      <c r="JK63" s="537"/>
      <c r="JL63" s="540"/>
      <c r="JM63" s="540"/>
      <c r="JN63" s="546"/>
      <c r="JO63" s="710"/>
      <c r="JP63" s="713"/>
      <c r="JQ63" s="713"/>
      <c r="JR63" s="713"/>
      <c r="JS63" s="719"/>
      <c r="JT63" s="710"/>
      <c r="JU63" s="713"/>
      <c r="JV63" s="713"/>
      <c r="JW63" s="713"/>
      <c r="JX63" s="713"/>
      <c r="JY63" s="713"/>
      <c r="JZ63" s="719"/>
      <c r="KB63" s="771">
        <v>7</v>
      </c>
      <c r="KC63" s="769"/>
      <c r="KD63" s="769"/>
      <c r="KE63" s="770">
        <f>AJ62</f>
        <v>335.60000000000008</v>
      </c>
      <c r="KF63" s="770">
        <f>AI62</f>
        <v>167.80000000000004</v>
      </c>
    </row>
    <row r="64" spans="1:292" ht="20.100000000000001" customHeight="1" x14ac:dyDescent="0.2">
      <c r="A64" s="617"/>
      <c r="B64" s="620"/>
      <c r="C64" s="52" t="s">
        <v>52</v>
      </c>
      <c r="D64" s="46">
        <f t="shared" si="21"/>
        <v>0</v>
      </c>
      <c r="E64" s="564"/>
      <c r="F64" s="581"/>
      <c r="G64" s="584"/>
      <c r="H64" s="652"/>
      <c r="I64" s="61">
        <f>I63</f>
        <v>11</v>
      </c>
      <c r="J64" s="295"/>
      <c r="K64" s="243"/>
      <c r="L64" s="218"/>
      <c r="M64" s="218"/>
      <c r="N64" s="112"/>
      <c r="O64" s="399">
        <f t="shared" si="22"/>
        <v>0</v>
      </c>
      <c r="P64" s="320">
        <f t="shared" si="22"/>
        <v>0</v>
      </c>
      <c r="Q64" s="320">
        <f t="shared" si="22"/>
        <v>0</v>
      </c>
      <c r="R64" s="400">
        <f t="shared" si="22"/>
        <v>0</v>
      </c>
      <c r="S64" s="30"/>
      <c r="T64" s="10">
        <v>15</v>
      </c>
      <c r="U64" s="28"/>
      <c r="V64" s="34"/>
      <c r="W64" s="149"/>
      <c r="X64" s="30"/>
      <c r="Y64" s="27"/>
      <c r="Z64" s="27"/>
      <c r="AA64" s="27"/>
      <c r="AB64" s="27"/>
      <c r="AC64" s="27"/>
      <c r="AD64" s="27"/>
      <c r="AE64" s="27"/>
      <c r="AF64" s="27"/>
      <c r="AG64" s="28"/>
      <c r="AH64" s="32"/>
      <c r="AI64" s="7"/>
      <c r="AJ64" s="7"/>
      <c r="AK64" s="12"/>
      <c r="AL64" s="537"/>
      <c r="AM64" s="540"/>
      <c r="AN64" s="540"/>
      <c r="AO64" s="540"/>
      <c r="AP64" s="540"/>
      <c r="AQ64" s="540"/>
      <c r="AR64" s="540"/>
      <c r="AS64" s="537"/>
      <c r="AT64" s="540"/>
      <c r="AU64" s="540"/>
      <c r="AV64" s="540"/>
      <c r="AW64" s="540"/>
      <c r="AX64" s="540"/>
      <c r="AY64" s="540"/>
      <c r="AZ64" s="537"/>
      <c r="BA64" s="540"/>
      <c r="BB64" s="540"/>
      <c r="BC64" s="540"/>
      <c r="BD64" s="540"/>
      <c r="BE64" s="540"/>
      <c r="BF64" s="540"/>
      <c r="BG64" s="516"/>
      <c r="BH64" s="516"/>
      <c r="BI64" s="516"/>
      <c r="BJ64" s="516"/>
      <c r="BK64" s="516"/>
      <c r="BL64" s="516"/>
      <c r="BM64" s="516"/>
      <c r="BN64" s="537"/>
      <c r="BO64" s="540"/>
      <c r="BP64" s="540"/>
      <c r="BQ64" s="540"/>
      <c r="BR64" s="540"/>
      <c r="BS64" s="540"/>
      <c r="BT64" s="540"/>
      <c r="BU64" s="537"/>
      <c r="BV64" s="540"/>
      <c r="BW64" s="540"/>
      <c r="BX64" s="540"/>
      <c r="BY64" s="540"/>
      <c r="BZ64" s="540"/>
      <c r="CA64" s="540"/>
      <c r="CB64" s="537"/>
      <c r="CC64" s="540"/>
      <c r="CD64" s="540"/>
      <c r="CE64" s="540"/>
      <c r="CF64" s="540"/>
      <c r="CG64" s="540"/>
      <c r="CH64" s="540"/>
      <c r="CI64" s="537"/>
      <c r="CJ64" s="540"/>
      <c r="CK64" s="540"/>
      <c r="CL64" s="540"/>
      <c r="CM64" s="540"/>
      <c r="CN64" s="540"/>
      <c r="CO64" s="540"/>
      <c r="CP64" s="537"/>
      <c r="CQ64" s="540"/>
      <c r="CR64" s="540"/>
      <c r="CS64" s="540"/>
      <c r="CT64" s="540"/>
      <c r="CU64" s="540"/>
      <c r="CV64" s="543"/>
      <c r="CW64" s="537"/>
      <c r="CX64" s="540"/>
      <c r="CY64" s="540"/>
      <c r="CZ64" s="540"/>
      <c r="DA64" s="540"/>
      <c r="DB64" s="540"/>
      <c r="DC64" s="543"/>
      <c r="DD64" s="537">
        <f>IF(AND(DB64=3,DB65=4),SUM(DC67:DC69),0)</f>
        <v>0</v>
      </c>
      <c r="DE64" s="540"/>
      <c r="DF64" s="540"/>
      <c r="DG64" s="540"/>
      <c r="DH64" s="540"/>
      <c r="DI64" s="540"/>
      <c r="DJ64" s="543"/>
      <c r="DK64" s="537"/>
      <c r="DL64" s="540"/>
      <c r="DM64" s="540"/>
      <c r="DN64" s="540"/>
      <c r="DO64" s="540"/>
      <c r="DP64" s="540"/>
      <c r="DQ64" s="543"/>
      <c r="DR64" s="537"/>
      <c r="DS64" s="540"/>
      <c r="DT64" s="540"/>
      <c r="DU64" s="540"/>
      <c r="DV64" s="540"/>
      <c r="DW64" s="540"/>
      <c r="DX64" s="543"/>
      <c r="DY64" s="537"/>
      <c r="DZ64" s="540"/>
      <c r="EA64" s="540"/>
      <c r="EB64" s="540"/>
      <c r="EC64" s="540"/>
      <c r="ED64" s="540"/>
      <c r="EE64" s="543"/>
      <c r="EF64" s="537"/>
      <c r="EG64" s="540"/>
      <c r="EH64" s="540"/>
      <c r="EI64" s="540"/>
      <c r="EJ64" s="540"/>
      <c r="EK64" s="540"/>
      <c r="EL64" s="543"/>
      <c r="EM64" s="537"/>
      <c r="EN64" s="540"/>
      <c r="EO64" s="540"/>
      <c r="EP64" s="540"/>
      <c r="EQ64" s="540"/>
      <c r="ER64" s="540"/>
      <c r="ES64" s="543"/>
      <c r="EW64" s="537"/>
      <c r="EX64" s="540"/>
      <c r="EY64" s="540"/>
      <c r="EZ64" s="540"/>
      <c r="FA64" s="537"/>
      <c r="FB64" s="540"/>
      <c r="FC64" s="540"/>
      <c r="FD64" s="540"/>
      <c r="FE64" s="537"/>
      <c r="FF64" s="540"/>
      <c r="FG64" s="540"/>
      <c r="FH64" s="540"/>
      <c r="FI64" s="537"/>
      <c r="FJ64" s="540"/>
      <c r="FK64" s="540"/>
      <c r="FL64" s="540"/>
      <c r="FM64" s="537"/>
      <c r="FN64" s="540"/>
      <c r="FO64" s="540"/>
      <c r="FP64" s="540"/>
      <c r="FQ64" s="537"/>
      <c r="FR64" s="540"/>
      <c r="FS64" s="540"/>
      <c r="FT64" s="540"/>
      <c r="FU64" s="537"/>
      <c r="FV64" s="540"/>
      <c r="FW64" s="540"/>
      <c r="FX64" s="540"/>
      <c r="FY64" s="537"/>
      <c r="FZ64" s="540"/>
      <c r="GA64" s="540"/>
      <c r="GB64" s="540"/>
      <c r="GC64" s="537"/>
      <c r="GD64" s="540"/>
      <c r="GE64" s="540"/>
      <c r="GF64" s="540"/>
      <c r="GG64" s="537"/>
      <c r="GH64" s="540"/>
      <c r="GI64" s="540"/>
      <c r="GJ64" s="540"/>
      <c r="GK64" s="537"/>
      <c r="GL64" s="540"/>
      <c r="GM64" s="540"/>
      <c r="GN64" s="540"/>
      <c r="GO64" s="537"/>
      <c r="GP64" s="540"/>
      <c r="GQ64" s="540"/>
      <c r="GR64" s="540"/>
      <c r="GS64" s="537"/>
      <c r="GT64" s="540"/>
      <c r="GU64" s="540"/>
      <c r="GV64" s="540"/>
      <c r="GW64" s="537"/>
      <c r="GX64" s="540"/>
      <c r="GY64" s="540"/>
      <c r="GZ64" s="540"/>
      <c r="HA64" s="537"/>
      <c r="HB64" s="540"/>
      <c r="HC64" s="540"/>
      <c r="HD64" s="540"/>
      <c r="HE64" s="537"/>
      <c r="HF64" s="540"/>
      <c r="HG64" s="540"/>
      <c r="HH64" s="540"/>
      <c r="HI64" s="537"/>
      <c r="HJ64" s="540"/>
      <c r="HK64" s="540"/>
      <c r="HL64" s="540"/>
      <c r="HM64" s="537"/>
      <c r="HN64" s="540"/>
      <c r="HO64" s="540"/>
      <c r="HP64" s="540"/>
      <c r="HQ64" s="537"/>
      <c r="HR64" s="540"/>
      <c r="HS64" s="540"/>
      <c r="HT64" s="540"/>
      <c r="HU64" s="537"/>
      <c r="HV64" s="540"/>
      <c r="HW64" s="540"/>
      <c r="HX64" s="540"/>
      <c r="HY64" s="537"/>
      <c r="HZ64" s="540"/>
      <c r="IA64" s="540"/>
      <c r="IB64" s="540"/>
      <c r="IC64" s="537"/>
      <c r="ID64" s="540"/>
      <c r="IE64" s="540"/>
      <c r="IF64" s="540"/>
      <c r="IG64" s="537"/>
      <c r="IH64" s="540"/>
      <c r="II64" s="540"/>
      <c r="IJ64" s="540"/>
      <c r="IK64" s="537"/>
      <c r="IL64" s="540"/>
      <c r="IM64" s="540"/>
      <c r="IN64" s="546"/>
      <c r="IO64" s="537"/>
      <c r="IP64" s="540"/>
      <c r="IQ64" s="540"/>
      <c r="IR64" s="546"/>
      <c r="IS64" s="513"/>
      <c r="IT64" s="513"/>
      <c r="IU64" s="513"/>
      <c r="IV64" s="513"/>
      <c r="IW64" s="710"/>
      <c r="IX64" s="713"/>
      <c r="IY64" s="713"/>
      <c r="IZ64" s="713"/>
      <c r="JA64" s="719"/>
      <c r="JB64" s="499"/>
      <c r="JC64" s="499"/>
      <c r="JD64" s="499"/>
      <c r="JE64" s="499"/>
      <c r="JF64" s="499"/>
      <c r="JG64" s="537"/>
      <c r="JH64" s="540"/>
      <c r="JI64" s="540"/>
      <c r="JJ64" s="546"/>
      <c r="JK64" s="537"/>
      <c r="JL64" s="540"/>
      <c r="JM64" s="540"/>
      <c r="JN64" s="546"/>
      <c r="JO64" s="710"/>
      <c r="JP64" s="713"/>
      <c r="JQ64" s="713"/>
      <c r="JR64" s="713"/>
      <c r="JS64" s="719"/>
      <c r="JT64" s="710"/>
      <c r="JU64" s="713"/>
      <c r="JV64" s="713"/>
      <c r="JW64" s="713"/>
      <c r="JX64" s="713"/>
      <c r="JY64" s="713"/>
      <c r="JZ64" s="719"/>
      <c r="KC64" s="769"/>
      <c r="KD64" s="769"/>
      <c r="KE64" s="770">
        <f>KE63-KD61</f>
        <v>0</v>
      </c>
      <c r="KF64" s="770">
        <f>KF63-KC61</f>
        <v>0</v>
      </c>
    </row>
    <row r="65" spans="1:292" ht="24" customHeight="1" x14ac:dyDescent="0.2">
      <c r="A65" s="617"/>
      <c r="B65" s="620"/>
      <c r="C65" s="180" t="s">
        <v>51</v>
      </c>
      <c r="D65" s="46">
        <f t="shared" si="21"/>
        <v>3</v>
      </c>
      <c r="E65" s="564"/>
      <c r="F65" s="581"/>
      <c r="G65" s="584"/>
      <c r="H65" s="652"/>
      <c r="I65" s="61"/>
      <c r="J65" s="295"/>
      <c r="K65" s="263"/>
      <c r="L65" s="260">
        <v>3</v>
      </c>
      <c r="M65" s="260"/>
      <c r="N65" s="261"/>
      <c r="O65" s="399">
        <f t="shared" si="22"/>
        <v>0</v>
      </c>
      <c r="P65" s="320">
        <f t="shared" si="22"/>
        <v>279.66666666666669</v>
      </c>
      <c r="Q65" s="320">
        <f t="shared" si="22"/>
        <v>0</v>
      </c>
      <c r="R65" s="400">
        <f t="shared" si="22"/>
        <v>0</v>
      </c>
      <c r="S65" s="30"/>
      <c r="T65" s="57">
        <v>0.5</v>
      </c>
      <c r="U65" s="266">
        <v>0</v>
      </c>
      <c r="V65" s="34"/>
      <c r="W65" s="149"/>
      <c r="X65" s="30"/>
      <c r="Y65" s="27"/>
      <c r="Z65" s="27"/>
      <c r="AA65" s="27"/>
      <c r="AB65" s="27"/>
      <c r="AC65" s="27"/>
      <c r="AD65" s="27"/>
      <c r="AE65" s="27"/>
      <c r="AF65" s="27"/>
      <c r="AG65" s="28"/>
      <c r="AH65" s="32"/>
      <c r="AI65" s="7"/>
      <c r="AJ65" s="7"/>
      <c r="AK65" s="12"/>
      <c r="AL65" s="537"/>
      <c r="AM65" s="540"/>
      <c r="AN65" s="540"/>
      <c r="AO65" s="540"/>
      <c r="AP65" s="540"/>
      <c r="AQ65" s="540"/>
      <c r="AR65" s="540"/>
      <c r="AS65" s="537"/>
      <c r="AT65" s="540"/>
      <c r="AU65" s="540"/>
      <c r="AV65" s="540"/>
      <c r="AW65" s="540"/>
      <c r="AX65" s="540"/>
      <c r="AY65" s="540"/>
      <c r="AZ65" s="537"/>
      <c r="BA65" s="540"/>
      <c r="BB65" s="540"/>
      <c r="BC65" s="540"/>
      <c r="BD65" s="540"/>
      <c r="BE65" s="540"/>
      <c r="BF65" s="540"/>
      <c r="BG65" s="516"/>
      <c r="BH65" s="516"/>
      <c r="BI65" s="516"/>
      <c r="BJ65" s="516"/>
      <c r="BK65" s="516"/>
      <c r="BL65" s="516"/>
      <c r="BM65" s="516"/>
      <c r="BN65" s="537"/>
      <c r="BO65" s="540"/>
      <c r="BP65" s="540"/>
      <c r="BQ65" s="540"/>
      <c r="BR65" s="540"/>
      <c r="BS65" s="540"/>
      <c r="BT65" s="540"/>
      <c r="BU65" s="537"/>
      <c r="BV65" s="540"/>
      <c r="BW65" s="540"/>
      <c r="BX65" s="540"/>
      <c r="BY65" s="540"/>
      <c r="BZ65" s="540"/>
      <c r="CA65" s="540"/>
      <c r="CB65" s="537"/>
      <c r="CC65" s="540"/>
      <c r="CD65" s="540"/>
      <c r="CE65" s="540"/>
      <c r="CF65" s="540"/>
      <c r="CG65" s="540"/>
      <c r="CH65" s="540"/>
      <c r="CI65" s="537"/>
      <c r="CJ65" s="540"/>
      <c r="CK65" s="540"/>
      <c r="CL65" s="540"/>
      <c r="CM65" s="540"/>
      <c r="CN65" s="540"/>
      <c r="CO65" s="540"/>
      <c r="CP65" s="537"/>
      <c r="CQ65" s="540"/>
      <c r="CR65" s="540"/>
      <c r="CS65" s="540"/>
      <c r="CT65" s="540"/>
      <c r="CU65" s="540"/>
      <c r="CV65" s="543"/>
      <c r="CW65" s="537"/>
      <c r="CX65" s="540"/>
      <c r="CY65" s="540"/>
      <c r="CZ65" s="540"/>
      <c r="DA65" s="540"/>
      <c r="DB65" s="540"/>
      <c r="DC65" s="543"/>
      <c r="DD65" s="537">
        <f>IF(AND(DB65=3,DB66=4),SUM(DC68:DC70),0)</f>
        <v>0</v>
      </c>
      <c r="DE65" s="540"/>
      <c r="DF65" s="540"/>
      <c r="DG65" s="540"/>
      <c r="DH65" s="540"/>
      <c r="DI65" s="540"/>
      <c r="DJ65" s="543"/>
      <c r="DK65" s="537"/>
      <c r="DL65" s="540"/>
      <c r="DM65" s="540"/>
      <c r="DN65" s="540"/>
      <c r="DO65" s="540"/>
      <c r="DP65" s="540"/>
      <c r="DQ65" s="543"/>
      <c r="DR65" s="537"/>
      <c r="DS65" s="540"/>
      <c r="DT65" s="540"/>
      <c r="DU65" s="540"/>
      <c r="DV65" s="540"/>
      <c r="DW65" s="540"/>
      <c r="DX65" s="543"/>
      <c r="DY65" s="537"/>
      <c r="DZ65" s="540"/>
      <c r="EA65" s="540"/>
      <c r="EB65" s="540"/>
      <c r="EC65" s="540"/>
      <c r="ED65" s="540"/>
      <c r="EE65" s="543"/>
      <c r="EF65" s="537"/>
      <c r="EG65" s="540"/>
      <c r="EH65" s="540"/>
      <c r="EI65" s="540"/>
      <c r="EJ65" s="540"/>
      <c r="EK65" s="540"/>
      <c r="EL65" s="543"/>
      <c r="EM65" s="537"/>
      <c r="EN65" s="540"/>
      <c r="EO65" s="540"/>
      <c r="EP65" s="540"/>
      <c r="EQ65" s="540"/>
      <c r="ER65" s="540"/>
      <c r="ES65" s="543"/>
      <c r="EW65" s="537"/>
      <c r="EX65" s="540"/>
      <c r="EY65" s="540"/>
      <c r="EZ65" s="540"/>
      <c r="FA65" s="537"/>
      <c r="FB65" s="540"/>
      <c r="FC65" s="540"/>
      <c r="FD65" s="540"/>
      <c r="FE65" s="537"/>
      <c r="FF65" s="540"/>
      <c r="FG65" s="540"/>
      <c r="FH65" s="540"/>
      <c r="FI65" s="537"/>
      <c r="FJ65" s="540"/>
      <c r="FK65" s="540"/>
      <c r="FL65" s="540"/>
      <c r="FM65" s="537"/>
      <c r="FN65" s="540"/>
      <c r="FO65" s="540"/>
      <c r="FP65" s="540"/>
      <c r="FQ65" s="537"/>
      <c r="FR65" s="540"/>
      <c r="FS65" s="540"/>
      <c r="FT65" s="540"/>
      <c r="FU65" s="537"/>
      <c r="FV65" s="540"/>
      <c r="FW65" s="540"/>
      <c r="FX65" s="540"/>
      <c r="FY65" s="537"/>
      <c r="FZ65" s="540"/>
      <c r="GA65" s="540"/>
      <c r="GB65" s="540"/>
      <c r="GC65" s="537"/>
      <c r="GD65" s="540"/>
      <c r="GE65" s="540"/>
      <c r="GF65" s="540"/>
      <c r="GG65" s="537"/>
      <c r="GH65" s="540"/>
      <c r="GI65" s="540"/>
      <c r="GJ65" s="540"/>
      <c r="GK65" s="537"/>
      <c r="GL65" s="540"/>
      <c r="GM65" s="540"/>
      <c r="GN65" s="540"/>
      <c r="GO65" s="537"/>
      <c r="GP65" s="540"/>
      <c r="GQ65" s="540"/>
      <c r="GR65" s="540"/>
      <c r="GS65" s="537"/>
      <c r="GT65" s="540"/>
      <c r="GU65" s="540"/>
      <c r="GV65" s="540"/>
      <c r="GW65" s="537"/>
      <c r="GX65" s="540"/>
      <c r="GY65" s="540"/>
      <c r="GZ65" s="540"/>
      <c r="HA65" s="537"/>
      <c r="HB65" s="540"/>
      <c r="HC65" s="540"/>
      <c r="HD65" s="540"/>
      <c r="HE65" s="537"/>
      <c r="HF65" s="540"/>
      <c r="HG65" s="540"/>
      <c r="HH65" s="540"/>
      <c r="HI65" s="537"/>
      <c r="HJ65" s="540"/>
      <c r="HK65" s="540"/>
      <c r="HL65" s="540"/>
      <c r="HM65" s="537"/>
      <c r="HN65" s="540"/>
      <c r="HO65" s="540"/>
      <c r="HP65" s="540"/>
      <c r="HQ65" s="537"/>
      <c r="HR65" s="540"/>
      <c r="HS65" s="540"/>
      <c r="HT65" s="540"/>
      <c r="HU65" s="537"/>
      <c r="HV65" s="540"/>
      <c r="HW65" s="540"/>
      <c r="HX65" s="540"/>
      <c r="HY65" s="537"/>
      <c r="HZ65" s="540"/>
      <c r="IA65" s="540"/>
      <c r="IB65" s="540"/>
      <c r="IC65" s="537"/>
      <c r="ID65" s="540"/>
      <c r="IE65" s="540"/>
      <c r="IF65" s="540"/>
      <c r="IG65" s="537"/>
      <c r="IH65" s="540"/>
      <c r="II65" s="540"/>
      <c r="IJ65" s="540"/>
      <c r="IK65" s="537"/>
      <c r="IL65" s="540"/>
      <c r="IM65" s="540"/>
      <c r="IN65" s="546"/>
      <c r="IO65" s="537"/>
      <c r="IP65" s="540"/>
      <c r="IQ65" s="540"/>
      <c r="IR65" s="546"/>
      <c r="IS65" s="513"/>
      <c r="IT65" s="513"/>
      <c r="IU65" s="513"/>
      <c r="IV65" s="513"/>
      <c r="IW65" s="710"/>
      <c r="IX65" s="713"/>
      <c r="IY65" s="713"/>
      <c r="IZ65" s="713"/>
      <c r="JA65" s="719"/>
      <c r="JB65" s="499"/>
      <c r="JC65" s="499"/>
      <c r="JD65" s="499"/>
      <c r="JE65" s="499"/>
      <c r="JF65" s="499"/>
      <c r="JG65" s="537"/>
      <c r="JH65" s="540"/>
      <c r="JI65" s="540"/>
      <c r="JJ65" s="546"/>
      <c r="JK65" s="537"/>
      <c r="JL65" s="540"/>
      <c r="JM65" s="540"/>
      <c r="JN65" s="546"/>
      <c r="JO65" s="710"/>
      <c r="JP65" s="713"/>
      <c r="JQ65" s="713"/>
      <c r="JR65" s="713"/>
      <c r="JS65" s="719"/>
      <c r="JT65" s="710"/>
      <c r="JU65" s="713"/>
      <c r="JV65" s="713"/>
      <c r="JW65" s="713"/>
      <c r="JX65" s="713"/>
      <c r="JY65" s="713"/>
      <c r="JZ65" s="719"/>
      <c r="KC65" s="769"/>
      <c r="KD65" s="769"/>
    </row>
    <row r="66" spans="1:292" ht="20.100000000000001" customHeight="1" thickBot="1" x14ac:dyDescent="0.25">
      <c r="A66" s="618"/>
      <c r="B66" s="577"/>
      <c r="C66" s="315"/>
      <c r="D66" s="50">
        <f t="shared" si="21"/>
        <v>0</v>
      </c>
      <c r="E66" s="579"/>
      <c r="F66" s="582"/>
      <c r="G66" s="585"/>
      <c r="H66" s="658"/>
      <c r="I66" s="133"/>
      <c r="J66" s="316"/>
      <c r="K66" s="251"/>
      <c r="L66" s="252"/>
      <c r="M66" s="252"/>
      <c r="N66" s="265"/>
      <c r="O66" s="394">
        <f t="shared" si="22"/>
        <v>0</v>
      </c>
      <c r="P66" s="321">
        <f t="shared" si="22"/>
        <v>0</v>
      </c>
      <c r="Q66" s="321">
        <f t="shared" si="22"/>
        <v>0</v>
      </c>
      <c r="R66" s="401">
        <f>J66/18*N66</f>
        <v>0</v>
      </c>
      <c r="S66" s="31"/>
      <c r="T66" s="88">
        <f>J62/18*T64*20%*T65</f>
        <v>139.83333333333334</v>
      </c>
      <c r="U66" s="88">
        <f>J62/18*U64*20%*U65</f>
        <v>0</v>
      </c>
      <c r="V66" s="35"/>
      <c r="W66" s="14"/>
      <c r="X66" s="31"/>
      <c r="Y66" s="13"/>
      <c r="Z66" s="13"/>
      <c r="AA66" s="13"/>
      <c r="AB66" s="13"/>
      <c r="AC66" s="13"/>
      <c r="AD66" s="13"/>
      <c r="AE66" s="13"/>
      <c r="AF66" s="13"/>
      <c r="AG66" s="14"/>
      <c r="AH66" s="35"/>
      <c r="AI66" s="13"/>
      <c r="AJ66" s="13"/>
      <c r="AK66" s="89"/>
      <c r="AL66" s="537"/>
      <c r="AM66" s="540"/>
      <c r="AN66" s="540"/>
      <c r="AO66" s="540"/>
      <c r="AP66" s="540"/>
      <c r="AQ66" s="540"/>
      <c r="AR66" s="540"/>
      <c r="AS66" s="537"/>
      <c r="AT66" s="540"/>
      <c r="AU66" s="540"/>
      <c r="AV66" s="540"/>
      <c r="AW66" s="540"/>
      <c r="AX66" s="540"/>
      <c r="AY66" s="540"/>
      <c r="AZ66" s="537"/>
      <c r="BA66" s="540"/>
      <c r="BB66" s="540"/>
      <c r="BC66" s="540"/>
      <c r="BD66" s="540"/>
      <c r="BE66" s="540"/>
      <c r="BF66" s="540"/>
      <c r="BG66" s="516"/>
      <c r="BH66" s="516"/>
      <c r="BI66" s="516"/>
      <c r="BJ66" s="516"/>
      <c r="BK66" s="516"/>
      <c r="BL66" s="516"/>
      <c r="BM66" s="516"/>
      <c r="BN66" s="537"/>
      <c r="BO66" s="540"/>
      <c r="BP66" s="540"/>
      <c r="BQ66" s="540"/>
      <c r="BR66" s="540"/>
      <c r="BS66" s="540"/>
      <c r="BT66" s="540"/>
      <c r="BU66" s="537"/>
      <c r="BV66" s="540"/>
      <c r="BW66" s="540"/>
      <c r="BX66" s="540"/>
      <c r="BY66" s="540"/>
      <c r="BZ66" s="540"/>
      <c r="CA66" s="540"/>
      <c r="CB66" s="537"/>
      <c r="CC66" s="540"/>
      <c r="CD66" s="540"/>
      <c r="CE66" s="540"/>
      <c r="CF66" s="540"/>
      <c r="CG66" s="540"/>
      <c r="CH66" s="540"/>
      <c r="CI66" s="537"/>
      <c r="CJ66" s="540"/>
      <c r="CK66" s="540"/>
      <c r="CL66" s="540"/>
      <c r="CM66" s="540"/>
      <c r="CN66" s="540"/>
      <c r="CO66" s="540"/>
      <c r="CP66" s="537"/>
      <c r="CQ66" s="540"/>
      <c r="CR66" s="540"/>
      <c r="CS66" s="540"/>
      <c r="CT66" s="540"/>
      <c r="CU66" s="540"/>
      <c r="CV66" s="543"/>
      <c r="CW66" s="537"/>
      <c r="CX66" s="540"/>
      <c r="CY66" s="540"/>
      <c r="CZ66" s="540"/>
      <c r="DA66" s="540"/>
      <c r="DB66" s="540"/>
      <c r="DC66" s="543"/>
      <c r="DD66" s="537"/>
      <c r="DE66" s="540"/>
      <c r="DF66" s="540"/>
      <c r="DG66" s="540"/>
      <c r="DH66" s="540"/>
      <c r="DI66" s="540"/>
      <c r="DJ66" s="543"/>
      <c r="DK66" s="537"/>
      <c r="DL66" s="540"/>
      <c r="DM66" s="540"/>
      <c r="DN66" s="540"/>
      <c r="DO66" s="540"/>
      <c r="DP66" s="540"/>
      <c r="DQ66" s="543"/>
      <c r="DR66" s="537"/>
      <c r="DS66" s="540"/>
      <c r="DT66" s="540"/>
      <c r="DU66" s="540"/>
      <c r="DV66" s="540"/>
      <c r="DW66" s="540"/>
      <c r="DX66" s="543"/>
      <c r="DY66" s="537"/>
      <c r="DZ66" s="540"/>
      <c r="EA66" s="540"/>
      <c r="EB66" s="540"/>
      <c r="EC66" s="540"/>
      <c r="ED66" s="540"/>
      <c r="EE66" s="543"/>
      <c r="EF66" s="537"/>
      <c r="EG66" s="540"/>
      <c r="EH66" s="540"/>
      <c r="EI66" s="540"/>
      <c r="EJ66" s="540"/>
      <c r="EK66" s="540"/>
      <c r="EL66" s="543"/>
      <c r="EM66" s="537"/>
      <c r="EN66" s="540"/>
      <c r="EO66" s="540"/>
      <c r="EP66" s="540"/>
      <c r="EQ66" s="540"/>
      <c r="ER66" s="540"/>
      <c r="ES66" s="543"/>
      <c r="EW66" s="537"/>
      <c r="EX66" s="540"/>
      <c r="EY66" s="540"/>
      <c r="EZ66" s="540"/>
      <c r="FA66" s="537"/>
      <c r="FB66" s="540"/>
      <c r="FC66" s="540"/>
      <c r="FD66" s="540"/>
      <c r="FE66" s="537"/>
      <c r="FF66" s="540"/>
      <c r="FG66" s="540"/>
      <c r="FH66" s="540"/>
      <c r="FI66" s="537"/>
      <c r="FJ66" s="540"/>
      <c r="FK66" s="540"/>
      <c r="FL66" s="540"/>
      <c r="FM66" s="537"/>
      <c r="FN66" s="540"/>
      <c r="FO66" s="540"/>
      <c r="FP66" s="540"/>
      <c r="FQ66" s="537"/>
      <c r="FR66" s="540"/>
      <c r="FS66" s="540"/>
      <c r="FT66" s="540"/>
      <c r="FU66" s="537"/>
      <c r="FV66" s="540"/>
      <c r="FW66" s="540"/>
      <c r="FX66" s="540"/>
      <c r="FY66" s="537"/>
      <c r="FZ66" s="540"/>
      <c r="GA66" s="540"/>
      <c r="GB66" s="540"/>
      <c r="GC66" s="537"/>
      <c r="GD66" s="540"/>
      <c r="GE66" s="540"/>
      <c r="GF66" s="540"/>
      <c r="GG66" s="537"/>
      <c r="GH66" s="540"/>
      <c r="GI66" s="540"/>
      <c r="GJ66" s="540"/>
      <c r="GK66" s="537"/>
      <c r="GL66" s="540"/>
      <c r="GM66" s="540"/>
      <c r="GN66" s="540"/>
      <c r="GO66" s="537"/>
      <c r="GP66" s="540"/>
      <c r="GQ66" s="540"/>
      <c r="GR66" s="540"/>
      <c r="GS66" s="537"/>
      <c r="GT66" s="540"/>
      <c r="GU66" s="540"/>
      <c r="GV66" s="540"/>
      <c r="GW66" s="537"/>
      <c r="GX66" s="540"/>
      <c r="GY66" s="540"/>
      <c r="GZ66" s="540"/>
      <c r="HA66" s="537"/>
      <c r="HB66" s="540"/>
      <c r="HC66" s="540"/>
      <c r="HD66" s="540"/>
      <c r="HE66" s="537"/>
      <c r="HF66" s="540"/>
      <c r="HG66" s="540"/>
      <c r="HH66" s="540"/>
      <c r="HI66" s="537"/>
      <c r="HJ66" s="540"/>
      <c r="HK66" s="540"/>
      <c r="HL66" s="540"/>
      <c r="HM66" s="537"/>
      <c r="HN66" s="540"/>
      <c r="HO66" s="540"/>
      <c r="HP66" s="540"/>
      <c r="HQ66" s="537"/>
      <c r="HR66" s="540"/>
      <c r="HS66" s="540"/>
      <c r="HT66" s="540"/>
      <c r="HU66" s="537"/>
      <c r="HV66" s="540"/>
      <c r="HW66" s="540"/>
      <c r="HX66" s="540"/>
      <c r="HY66" s="537"/>
      <c r="HZ66" s="540"/>
      <c r="IA66" s="540"/>
      <c r="IB66" s="540"/>
      <c r="IC66" s="537"/>
      <c r="ID66" s="540"/>
      <c r="IE66" s="540"/>
      <c r="IF66" s="540"/>
      <c r="IG66" s="537"/>
      <c r="IH66" s="540"/>
      <c r="II66" s="540"/>
      <c r="IJ66" s="540"/>
      <c r="IK66" s="537"/>
      <c r="IL66" s="540"/>
      <c r="IM66" s="540"/>
      <c r="IN66" s="546"/>
      <c r="IO66" s="537"/>
      <c r="IP66" s="540"/>
      <c r="IQ66" s="540"/>
      <c r="IR66" s="546"/>
      <c r="IS66" s="513"/>
      <c r="IT66" s="513"/>
      <c r="IU66" s="513"/>
      <c r="IV66" s="513"/>
      <c r="IW66" s="710"/>
      <c r="IX66" s="713"/>
      <c r="IY66" s="713"/>
      <c r="IZ66" s="713"/>
      <c r="JA66" s="719"/>
      <c r="JB66" s="499"/>
      <c r="JC66" s="499"/>
      <c r="JD66" s="499"/>
      <c r="JE66" s="499"/>
      <c r="JF66" s="499"/>
      <c r="JG66" s="537"/>
      <c r="JH66" s="540"/>
      <c r="JI66" s="540"/>
      <c r="JJ66" s="546"/>
      <c r="JK66" s="537"/>
      <c r="JL66" s="540"/>
      <c r="JM66" s="540"/>
      <c r="JN66" s="546"/>
      <c r="JO66" s="710"/>
      <c r="JP66" s="713"/>
      <c r="JQ66" s="713"/>
      <c r="JR66" s="713"/>
      <c r="JS66" s="719"/>
      <c r="JT66" s="710"/>
      <c r="JU66" s="713"/>
      <c r="JV66" s="713"/>
      <c r="JW66" s="713"/>
      <c r="JX66" s="713"/>
      <c r="JY66" s="713"/>
      <c r="JZ66" s="719"/>
    </row>
    <row r="67" spans="1:292" ht="20.100000000000001" customHeight="1" thickBot="1" x14ac:dyDescent="0.25">
      <c r="A67" s="656" t="s">
        <v>60</v>
      </c>
      <c r="B67" s="657"/>
      <c r="C67" s="291">
        <f>SUM(O67:Q67)</f>
        <v>1678.0000000000002</v>
      </c>
      <c r="D67" s="129">
        <f>SUM(D61:D65)</f>
        <v>18</v>
      </c>
      <c r="E67" s="292">
        <f>D67/18</f>
        <v>1</v>
      </c>
      <c r="F67" s="318">
        <f>D66/18</f>
        <v>0</v>
      </c>
      <c r="G67" s="293"/>
      <c r="H67" s="130" t="s">
        <v>61</v>
      </c>
      <c r="I67" s="130" t="s">
        <v>61</v>
      </c>
      <c r="J67" s="294" t="s">
        <v>61</v>
      </c>
      <c r="K67" s="110">
        <f>SUM(K61:K66)</f>
        <v>0</v>
      </c>
      <c r="L67" s="305">
        <f t="shared" ref="L67:R67" si="23">SUM(L61:L66)</f>
        <v>18</v>
      </c>
      <c r="M67" s="99">
        <f t="shared" si="23"/>
        <v>0</v>
      </c>
      <c r="N67" s="169">
        <f t="shared" si="23"/>
        <v>0</v>
      </c>
      <c r="O67" s="137">
        <f t="shared" si="23"/>
        <v>0</v>
      </c>
      <c r="P67" s="139">
        <f t="shared" si="23"/>
        <v>1678.0000000000002</v>
      </c>
      <c r="Q67" s="139">
        <f t="shared" si="23"/>
        <v>0</v>
      </c>
      <c r="R67" s="186">
        <f t="shared" si="23"/>
        <v>0</v>
      </c>
      <c r="S67" s="104">
        <f>SUM(S63:S66)</f>
        <v>0</v>
      </c>
      <c r="T67" s="139">
        <f>T63+T66</f>
        <v>139.83333333333334</v>
      </c>
      <c r="U67" s="139">
        <f>U63+U66</f>
        <v>0</v>
      </c>
      <c r="V67" s="105">
        <f>SUM(V63:V66)</f>
        <v>0</v>
      </c>
      <c r="W67" s="106">
        <f>SUM(W63:W66)</f>
        <v>0</v>
      </c>
      <c r="X67" s="104">
        <f t="shared" ref="X67:AH67" si="24">SUM(X61:X66)</f>
        <v>0</v>
      </c>
      <c r="Y67" s="100">
        <f t="shared" si="24"/>
        <v>0</v>
      </c>
      <c r="Z67" s="100">
        <f t="shared" si="24"/>
        <v>0</v>
      </c>
      <c r="AA67" s="100">
        <f t="shared" si="24"/>
        <v>0</v>
      </c>
      <c r="AB67" s="100">
        <f t="shared" si="24"/>
        <v>0</v>
      </c>
      <c r="AC67" s="100">
        <f t="shared" si="24"/>
        <v>0</v>
      </c>
      <c r="AD67" s="100">
        <f t="shared" si="24"/>
        <v>0</v>
      </c>
      <c r="AE67" s="100">
        <f t="shared" si="24"/>
        <v>0</v>
      </c>
      <c r="AF67" s="100">
        <f t="shared" si="24"/>
        <v>0</v>
      </c>
      <c r="AG67" s="100">
        <f t="shared" si="24"/>
        <v>0</v>
      </c>
      <c r="AH67" s="116">
        <f t="shared" si="24"/>
        <v>0</v>
      </c>
      <c r="AI67" s="117">
        <f>SUM(AI62:AI66)</f>
        <v>167.80000000000004</v>
      </c>
      <c r="AJ67" s="117">
        <f>SUM(AJ62:AJ66)</f>
        <v>335.60000000000008</v>
      </c>
      <c r="AK67" s="118">
        <f>SUM(O67:AJ67)</f>
        <v>2321.2333333333336</v>
      </c>
      <c r="AL67" s="538"/>
      <c r="AM67" s="541"/>
      <c r="AN67" s="541"/>
      <c r="AO67" s="541"/>
      <c r="AP67" s="541"/>
      <c r="AQ67" s="541"/>
      <c r="AR67" s="541"/>
      <c r="AS67" s="538"/>
      <c r="AT67" s="541"/>
      <c r="AU67" s="541"/>
      <c r="AV67" s="541"/>
      <c r="AW67" s="541"/>
      <c r="AX67" s="541"/>
      <c r="AY67" s="541"/>
      <c r="AZ67" s="538"/>
      <c r="BA67" s="541"/>
      <c r="BB67" s="541"/>
      <c r="BC67" s="541"/>
      <c r="BD67" s="541"/>
      <c r="BE67" s="541"/>
      <c r="BF67" s="541"/>
      <c r="BG67" s="517"/>
      <c r="BH67" s="517"/>
      <c r="BI67" s="517"/>
      <c r="BJ67" s="517"/>
      <c r="BK67" s="517"/>
      <c r="BL67" s="517"/>
      <c r="BM67" s="517"/>
      <c r="BN67" s="538"/>
      <c r="BO67" s="541"/>
      <c r="BP67" s="541"/>
      <c r="BQ67" s="541"/>
      <c r="BR67" s="541"/>
      <c r="BS67" s="541"/>
      <c r="BT67" s="541"/>
      <c r="BU67" s="538"/>
      <c r="BV67" s="541"/>
      <c r="BW67" s="541"/>
      <c r="BX67" s="541"/>
      <c r="BY67" s="541"/>
      <c r="BZ67" s="541"/>
      <c r="CA67" s="541"/>
      <c r="CB67" s="538"/>
      <c r="CC67" s="541"/>
      <c r="CD67" s="541"/>
      <c r="CE67" s="541"/>
      <c r="CF67" s="541"/>
      <c r="CG67" s="541"/>
      <c r="CH67" s="541"/>
      <c r="CI67" s="538"/>
      <c r="CJ67" s="541"/>
      <c r="CK67" s="541"/>
      <c r="CL67" s="541"/>
      <c r="CM67" s="541"/>
      <c r="CN67" s="541"/>
      <c r="CO67" s="541"/>
      <c r="CP67" s="538"/>
      <c r="CQ67" s="541"/>
      <c r="CR67" s="541"/>
      <c r="CS67" s="541"/>
      <c r="CT67" s="541"/>
      <c r="CU67" s="541"/>
      <c r="CV67" s="544"/>
      <c r="CW67" s="538"/>
      <c r="CX67" s="541"/>
      <c r="CY67" s="541"/>
      <c r="CZ67" s="541"/>
      <c r="DA67" s="541"/>
      <c r="DB67" s="541"/>
      <c r="DC67" s="544"/>
      <c r="DD67" s="538"/>
      <c r="DE67" s="541"/>
      <c r="DF67" s="541"/>
      <c r="DG67" s="541"/>
      <c r="DH67" s="541"/>
      <c r="DI67" s="541"/>
      <c r="DJ67" s="544"/>
      <c r="DK67" s="538"/>
      <c r="DL67" s="541"/>
      <c r="DM67" s="541"/>
      <c r="DN67" s="541"/>
      <c r="DO67" s="541"/>
      <c r="DP67" s="541"/>
      <c r="DQ67" s="544"/>
      <c r="DR67" s="538"/>
      <c r="DS67" s="541"/>
      <c r="DT67" s="541"/>
      <c r="DU67" s="541"/>
      <c r="DV67" s="541"/>
      <c r="DW67" s="541"/>
      <c r="DX67" s="544"/>
      <c r="DY67" s="538"/>
      <c r="DZ67" s="541"/>
      <c r="EA67" s="541"/>
      <c r="EB67" s="541"/>
      <c r="EC67" s="541"/>
      <c r="ED67" s="541"/>
      <c r="EE67" s="544"/>
      <c r="EF67" s="538"/>
      <c r="EG67" s="541"/>
      <c r="EH67" s="541"/>
      <c r="EI67" s="541"/>
      <c r="EJ67" s="541"/>
      <c r="EK67" s="541"/>
      <c r="EL67" s="544"/>
      <c r="EM67" s="538"/>
      <c r="EN67" s="541"/>
      <c r="EO67" s="541"/>
      <c r="EP67" s="541"/>
      <c r="EQ67" s="541"/>
      <c r="ER67" s="541"/>
      <c r="ES67" s="544"/>
      <c r="EW67" s="538"/>
      <c r="EX67" s="541"/>
      <c r="EY67" s="541"/>
      <c r="EZ67" s="541"/>
      <c r="FA67" s="538"/>
      <c r="FB67" s="541"/>
      <c r="FC67" s="541"/>
      <c r="FD67" s="541"/>
      <c r="FE67" s="538"/>
      <c r="FF67" s="541"/>
      <c r="FG67" s="541"/>
      <c r="FH67" s="541"/>
      <c r="FI67" s="538"/>
      <c r="FJ67" s="541"/>
      <c r="FK67" s="541"/>
      <c r="FL67" s="541"/>
      <c r="FM67" s="538"/>
      <c r="FN67" s="541"/>
      <c r="FO67" s="541"/>
      <c r="FP67" s="541"/>
      <c r="FQ67" s="538"/>
      <c r="FR67" s="541"/>
      <c r="FS67" s="541"/>
      <c r="FT67" s="541"/>
      <c r="FU67" s="538"/>
      <c r="FV67" s="541"/>
      <c r="FW67" s="541"/>
      <c r="FX67" s="541"/>
      <c r="FY67" s="538"/>
      <c r="FZ67" s="541"/>
      <c r="GA67" s="541"/>
      <c r="GB67" s="541"/>
      <c r="GC67" s="538"/>
      <c r="GD67" s="541"/>
      <c r="GE67" s="541"/>
      <c r="GF67" s="541"/>
      <c r="GG67" s="538"/>
      <c r="GH67" s="541"/>
      <c r="GI67" s="541"/>
      <c r="GJ67" s="541"/>
      <c r="GK67" s="538"/>
      <c r="GL67" s="541"/>
      <c r="GM67" s="541"/>
      <c r="GN67" s="541"/>
      <c r="GO67" s="538"/>
      <c r="GP67" s="541"/>
      <c r="GQ67" s="541"/>
      <c r="GR67" s="541"/>
      <c r="GS67" s="538"/>
      <c r="GT67" s="541"/>
      <c r="GU67" s="541"/>
      <c r="GV67" s="541"/>
      <c r="GW67" s="538"/>
      <c r="GX67" s="541"/>
      <c r="GY67" s="541"/>
      <c r="GZ67" s="541"/>
      <c r="HA67" s="538"/>
      <c r="HB67" s="541"/>
      <c r="HC67" s="541"/>
      <c r="HD67" s="541"/>
      <c r="HE67" s="538"/>
      <c r="HF67" s="541"/>
      <c r="HG67" s="541"/>
      <c r="HH67" s="541"/>
      <c r="HI67" s="538"/>
      <c r="HJ67" s="541"/>
      <c r="HK67" s="541"/>
      <c r="HL67" s="541"/>
      <c r="HM67" s="538"/>
      <c r="HN67" s="541"/>
      <c r="HO67" s="541"/>
      <c r="HP67" s="541"/>
      <c r="HQ67" s="538"/>
      <c r="HR67" s="541"/>
      <c r="HS67" s="541"/>
      <c r="HT67" s="541"/>
      <c r="HU67" s="538"/>
      <c r="HV67" s="541"/>
      <c r="HW67" s="541"/>
      <c r="HX67" s="541"/>
      <c r="HY67" s="538"/>
      <c r="HZ67" s="541"/>
      <c r="IA67" s="541"/>
      <c r="IB67" s="541"/>
      <c r="IC67" s="538"/>
      <c r="ID67" s="541"/>
      <c r="IE67" s="541"/>
      <c r="IF67" s="541"/>
      <c r="IG67" s="538"/>
      <c r="IH67" s="541"/>
      <c r="II67" s="541"/>
      <c r="IJ67" s="541"/>
      <c r="IK67" s="538"/>
      <c r="IL67" s="541"/>
      <c r="IM67" s="541"/>
      <c r="IN67" s="547"/>
      <c r="IO67" s="538"/>
      <c r="IP67" s="541"/>
      <c r="IQ67" s="541"/>
      <c r="IR67" s="547"/>
      <c r="IS67" s="465"/>
      <c r="IT67" s="465"/>
      <c r="IU67" s="465"/>
      <c r="IV67" s="465"/>
      <c r="IW67" s="721"/>
      <c r="IX67" s="722"/>
      <c r="IY67" s="722"/>
      <c r="IZ67" s="722"/>
      <c r="JA67" s="723"/>
      <c r="JB67" s="465"/>
      <c r="JC67" s="465"/>
      <c r="JD67" s="465"/>
      <c r="JE67" s="465"/>
      <c r="JF67" s="465"/>
      <c r="JG67" s="538"/>
      <c r="JH67" s="541"/>
      <c r="JI67" s="541"/>
      <c r="JJ67" s="547"/>
      <c r="JK67" s="538"/>
      <c r="JL67" s="541"/>
      <c r="JM67" s="541"/>
      <c r="JN67" s="547"/>
      <c r="JO67" s="721"/>
      <c r="JP67" s="722"/>
      <c r="JQ67" s="722"/>
      <c r="JR67" s="722"/>
      <c r="JS67" s="723"/>
      <c r="JT67" s="721"/>
      <c r="JU67" s="722"/>
      <c r="JV67" s="722"/>
      <c r="JW67" s="722"/>
      <c r="JX67" s="722"/>
      <c r="JY67" s="722"/>
      <c r="JZ67" s="723"/>
    </row>
    <row r="68" spans="1:292" s="157" customFormat="1" ht="21.95" customHeight="1" x14ac:dyDescent="0.3">
      <c r="A68" s="642">
        <v>11</v>
      </c>
      <c r="B68" s="575" t="s">
        <v>225</v>
      </c>
      <c r="C68" s="165" t="s">
        <v>272</v>
      </c>
      <c r="D68" s="72">
        <f>SUM(K68:N68)</f>
        <v>18</v>
      </c>
      <c r="E68" s="578" t="s">
        <v>113</v>
      </c>
      <c r="F68" s="580"/>
      <c r="G68" s="583">
        <v>26</v>
      </c>
      <c r="H68" s="178" t="s">
        <v>27</v>
      </c>
      <c r="I68" s="97"/>
      <c r="J68" s="168"/>
      <c r="K68" s="211"/>
      <c r="L68" s="210">
        <v>14</v>
      </c>
      <c r="M68" s="210">
        <v>4</v>
      </c>
      <c r="N68" s="300"/>
      <c r="O68" s="84">
        <f>$J$62/18*K68</f>
        <v>0</v>
      </c>
      <c r="P68" s="85">
        <f>$J$69/18*L68</f>
        <v>1545.1333333333332</v>
      </c>
      <c r="Q68" s="85">
        <f t="shared" ref="Q68:R71" si="25">$J$69/18*M68</f>
        <v>441.46666666666664</v>
      </c>
      <c r="R68" s="86">
        <f t="shared" si="25"/>
        <v>0</v>
      </c>
      <c r="S68" s="216"/>
      <c r="T68" s="212"/>
      <c r="U68" s="215"/>
      <c r="V68" s="214"/>
      <c r="W68" s="215"/>
      <c r="X68" s="216"/>
      <c r="Y68" s="212"/>
      <c r="Z68" s="212"/>
      <c r="AA68" s="212"/>
      <c r="AB68" s="212"/>
      <c r="AC68" s="212"/>
      <c r="AD68" s="212"/>
      <c r="AE68" s="212"/>
      <c r="AF68" s="212"/>
      <c r="AG68" s="213"/>
      <c r="AH68" s="214"/>
      <c r="AI68" s="212"/>
      <c r="AJ68" s="212"/>
      <c r="AK68" s="215"/>
      <c r="AL68" s="536">
        <f>IF(I70=8,SUM(K68:M71),0)</f>
        <v>0</v>
      </c>
      <c r="AM68" s="539">
        <f>IF(AL68&gt;0,SUM(O68:Q71),0)</f>
        <v>0</v>
      </c>
      <c r="AN68" s="539">
        <f>IF(AM68&gt;0,AJ69,0)</f>
        <v>0</v>
      </c>
      <c r="AO68" s="539">
        <f>IF(AM68&gt;0,AI69,0)</f>
        <v>0</v>
      </c>
      <c r="AP68" s="539">
        <f>IF(AM68&gt;0,SUM(S72:U72),0)</f>
        <v>0</v>
      </c>
      <c r="AQ68" s="539">
        <f>IF(AM68&gt;0,V72+W72,0)</f>
        <v>0</v>
      </c>
      <c r="AR68" s="542">
        <f>IF(AM68&gt;0,SUM(X72:AG72),0)</f>
        <v>0</v>
      </c>
      <c r="AS68" s="536"/>
      <c r="AT68" s="539">
        <f>IF(AS68&gt;0,SUM(V68:X71),0)</f>
        <v>0</v>
      </c>
      <c r="AU68" s="539">
        <f>IF(AT68&gt;0,AQ69,0)</f>
        <v>0</v>
      </c>
      <c r="AV68" s="539">
        <f>IF(AT68&gt;0,AP69,0)</f>
        <v>0</v>
      </c>
      <c r="AW68" s="539">
        <f>IF(AT68&gt;0,SUM(Z72:AB72),0)</f>
        <v>0</v>
      </c>
      <c r="AX68" s="539">
        <f>IF(AT68&gt;0,AC72+AD72,0)</f>
        <v>0</v>
      </c>
      <c r="AY68" s="542">
        <f>IF(AT68&gt;0,SUM(AE72:AN72),0)</f>
        <v>0</v>
      </c>
      <c r="AZ68" s="536"/>
      <c r="BA68" s="539">
        <f>IF(AZ68&gt;0,SUM(O68:Q71),0)</f>
        <v>0</v>
      </c>
      <c r="BB68" s="539">
        <f>IF(BA68&gt;0,AJ69,0)</f>
        <v>0</v>
      </c>
      <c r="BC68" s="539">
        <f>IF(BA68&gt;0,AI69,0)</f>
        <v>0</v>
      </c>
      <c r="BD68" s="539">
        <f>IF(BA68&gt;0,SUM(S72:U72),0)</f>
        <v>0</v>
      </c>
      <c r="BE68" s="539">
        <f>IF(BA68&gt;0,V72+W72,0)</f>
        <v>0</v>
      </c>
      <c r="BF68" s="542">
        <f>IF(BA68&gt;0,SUM(X72:AG72),0)</f>
        <v>0</v>
      </c>
      <c r="BG68" s="464"/>
      <c r="BH68" s="464"/>
      <c r="BI68" s="464"/>
      <c r="BJ68" s="464"/>
      <c r="BK68" s="464"/>
      <c r="BL68" s="464"/>
      <c r="BM68" s="464"/>
      <c r="BN68" s="536"/>
      <c r="BO68" s="539">
        <f>IF(BN68&gt;0,SUM(AJ68:AL71),0)</f>
        <v>0</v>
      </c>
      <c r="BP68" s="539">
        <f>IF(BO68&gt;0,BE69,0)</f>
        <v>0</v>
      </c>
      <c r="BQ68" s="539">
        <f>IF(BO68&gt;0,BD69,0)</f>
        <v>0</v>
      </c>
      <c r="BR68" s="539">
        <f>IF(BO68&gt;0,SUM(AN72:AP72),0)</f>
        <v>0</v>
      </c>
      <c r="BS68" s="539">
        <f>IF(BO68&gt;0,AQ72+AR72,0)</f>
        <v>0</v>
      </c>
      <c r="BT68" s="542">
        <f>IF(BO68&gt;0,SUM(AS72:BB72),0)</f>
        <v>0</v>
      </c>
      <c r="BU68" s="539">
        <f>D71</f>
        <v>0</v>
      </c>
      <c r="BV68" s="539">
        <f>IF(BU68&gt;0,SUM(O71:Q71),0)</f>
        <v>0</v>
      </c>
      <c r="BW68" s="539">
        <f>BV68*AJ68</f>
        <v>0</v>
      </c>
      <c r="BX68" s="539">
        <f>BV68*AI68</f>
        <v>0</v>
      </c>
      <c r="BY68" s="539">
        <f>IF(BV68&gt;0,SUM(S72:U72),0)</f>
        <v>0</v>
      </c>
      <c r="BZ68" s="539">
        <f>IF(BV68&gt;0,V72+W72,0)</f>
        <v>0</v>
      </c>
      <c r="CA68" s="542">
        <f>IF(BV68&gt;0,SUM(X72:AG72),0)</f>
        <v>0</v>
      </c>
      <c r="CB68" s="536"/>
      <c r="CC68" s="539">
        <f>IF(CB68&gt;0,SUM(O68:Q71),0)</f>
        <v>0</v>
      </c>
      <c r="CD68" s="539">
        <f>IF(CC68&gt;0,AJ72,0)</f>
        <v>0</v>
      </c>
      <c r="CE68" s="539">
        <f>IF(CC68&gt;0,AI72,0)</f>
        <v>0</v>
      </c>
      <c r="CF68" s="539">
        <f>IF(CC68&gt;0,SUM(S72:U72),0)</f>
        <v>0</v>
      </c>
      <c r="CG68" s="539">
        <f>IF(CC68&gt;0,V72+W72,0)</f>
        <v>0</v>
      </c>
      <c r="CH68" s="542">
        <f>IF(CC68&gt;0,SUM(X72:AG72),0)</f>
        <v>0</v>
      </c>
      <c r="CI68" s="536">
        <f>L70</f>
        <v>0</v>
      </c>
      <c r="CJ68" s="539">
        <f>IF(CI68&gt;0,SUM(O68:Q70),0)</f>
        <v>0</v>
      </c>
      <c r="CK68" s="539">
        <f>CJ68*AJ68</f>
        <v>0</v>
      </c>
      <c r="CL68" s="539">
        <f>CJ68*AI68</f>
        <v>0</v>
      </c>
      <c r="CM68" s="539">
        <f>IF(CJ68&gt;0,SUM(S72:U72),0)</f>
        <v>0</v>
      </c>
      <c r="CN68" s="539">
        <f>IF(CJ68&gt;0,V72+W72,0)</f>
        <v>0</v>
      </c>
      <c r="CO68" s="542">
        <f>IF(CJ68&gt;0,SUM(X72:AG72),0)</f>
        <v>0</v>
      </c>
      <c r="CP68" s="536"/>
      <c r="CQ68" s="539">
        <f>IF(CP68&gt;0,SUM(O71:Q71),0)</f>
        <v>0</v>
      </c>
      <c r="CR68" s="539">
        <f>IF(CQ68&gt;0,CQ68*AJ68,0)</f>
        <v>0</v>
      </c>
      <c r="CS68" s="539">
        <f>IF(CQ68&gt;0,CQ68*AI68,0)</f>
        <v>0</v>
      </c>
      <c r="CT68" s="539">
        <f>IF(CQ68&gt;0,SUM(S72:U72),0)</f>
        <v>0</v>
      </c>
      <c r="CU68" s="539">
        <f>IF(CQ68&gt;0,V72+W72,0)</f>
        <v>0</v>
      </c>
      <c r="CV68" s="542">
        <f>IF(CQ68&gt;0,SUM(X72:AG72),0)</f>
        <v>0</v>
      </c>
      <c r="CW68" s="536"/>
      <c r="CX68" s="539">
        <f>IF(CW68&gt;0,SUM(O68:Q71),0)</f>
        <v>0</v>
      </c>
      <c r="CY68" s="539">
        <f>IF(CX68&gt;0,AJ72,0)</f>
        <v>0</v>
      </c>
      <c r="CZ68" s="539">
        <f>IF(CX68&gt;0,AI72,0)</f>
        <v>0</v>
      </c>
      <c r="DA68" s="539">
        <f>IF(CX68&gt;0,SUM(S72:U72),0)</f>
        <v>0</v>
      </c>
      <c r="DB68" s="539">
        <f>IF(CX68&gt;0,V72+W72,0)</f>
        <v>0</v>
      </c>
      <c r="DC68" s="542">
        <f>IF(CX68&gt;0,SUM(X72:AG72),0)</f>
        <v>0</v>
      </c>
      <c r="DD68" s="536">
        <f>IF(AND(H69="старший вчитель",I70=12),SUM(K68:M71),0)</f>
        <v>21</v>
      </c>
      <c r="DE68" s="539">
        <f>IF(DD68&gt;0,SUM(O68:Q71),0)</f>
        <v>2317.6999999999998</v>
      </c>
      <c r="DF68" s="539">
        <f>IF(DE68&gt;0,DE68*AJ69,0)</f>
        <v>695.31</v>
      </c>
      <c r="DG68" s="539">
        <f>IF(DE68&gt;0,DE68*AI69,0)</f>
        <v>231.76999999999998</v>
      </c>
      <c r="DH68" s="539">
        <f>IF(DE68&gt;0,SUM(S73:U73),0)</f>
        <v>0</v>
      </c>
      <c r="DI68" s="539">
        <f>IF(DE68&gt;0,V73+W73,0)</f>
        <v>0</v>
      </c>
      <c r="DJ68" s="542">
        <f>IF(DE68&gt;0,SUM(X73:AG73),0)</f>
        <v>397.32</v>
      </c>
      <c r="DK68" s="536"/>
      <c r="DL68" s="539">
        <f>IF(DK68&gt;0,SUM(O68:Q71),0)</f>
        <v>0</v>
      </c>
      <c r="DM68" s="539">
        <f>IF(DL68&gt;0,AJ72,0)</f>
        <v>0</v>
      </c>
      <c r="DN68" s="539">
        <f>IF(DL68&gt;0,AI72,0)</f>
        <v>0</v>
      </c>
      <c r="DO68" s="539">
        <f>IF(DL68&gt;0,SUM(S72:U72),0)</f>
        <v>0</v>
      </c>
      <c r="DP68" s="539">
        <f>IF(DL68&gt;0,V72+W72,0)</f>
        <v>0</v>
      </c>
      <c r="DQ68" s="542">
        <f>IF(DL68&gt;0,SUM(X72:AG72),0)</f>
        <v>0</v>
      </c>
      <c r="DR68" s="536"/>
      <c r="DS68" s="539">
        <f>IF(DR68&gt;0,SUM(O68:Q71),0)</f>
        <v>0</v>
      </c>
      <c r="DT68" s="539">
        <f>IF(DS68&gt;0,AJ72,0)</f>
        <v>0</v>
      </c>
      <c r="DU68" s="539">
        <f>IF(DS68&gt;0,AI72,0)</f>
        <v>0</v>
      </c>
      <c r="DV68" s="539">
        <f>IF(DS68&gt;0,SUM(S72:U72),0)</f>
        <v>0</v>
      </c>
      <c r="DW68" s="539">
        <f>IF(DS68&gt;0,V72+W72,0)</f>
        <v>0</v>
      </c>
      <c r="DX68" s="542">
        <f>IF(DS68&gt;0,SUM(X72:AG72),0)</f>
        <v>0</v>
      </c>
      <c r="DY68" s="536"/>
      <c r="DZ68" s="539">
        <f>IF(DY68&gt;0,SUM(O68:Q71),0)</f>
        <v>0</v>
      </c>
      <c r="EA68" s="539">
        <f>IF(DZ68&gt;0,AJ72,0)</f>
        <v>0</v>
      </c>
      <c r="EB68" s="539">
        <f>IF(DZ68&gt;0,AI72,0)</f>
        <v>0</v>
      </c>
      <c r="EC68" s="539">
        <f>IF(DZ68&gt;0,SUM(S72:U72),0)</f>
        <v>0</v>
      </c>
      <c r="ED68" s="539">
        <f>IF(DZ68&gt;0,V72+W72,0)</f>
        <v>0</v>
      </c>
      <c r="EE68" s="542">
        <f>IF(DZ68&gt;0,SUM(X72:AG72),0)</f>
        <v>0</v>
      </c>
      <c r="EF68" s="536">
        <f>IF(AJ69="старший вчитель",SUM(AM68:AO71),0)</f>
        <v>0</v>
      </c>
      <c r="EG68" s="539">
        <f>IF(EF68&gt;0,SUM(O68:Q71),0)</f>
        <v>0</v>
      </c>
      <c r="EH68" s="539">
        <f>IF(EG68&gt;0,AJ72,0)</f>
        <v>0</v>
      </c>
      <c r="EI68" s="539">
        <f>IF(EG68&gt;0,AI72,0)</f>
        <v>0</v>
      </c>
      <c r="EJ68" s="539">
        <f>IF(EG68&gt;0,SUM(S72:U72),0)</f>
        <v>0</v>
      </c>
      <c r="EK68" s="539">
        <f>IF(EG68&gt;0,V72+W72,0)</f>
        <v>0</v>
      </c>
      <c r="EL68" s="542">
        <f>IF(EG68&gt;0,SUM(X72:AG72),0)</f>
        <v>0</v>
      </c>
      <c r="EM68" s="536">
        <f>IF(AQ69="старший вчитель",SUM(AT68:AV71),0)</f>
        <v>0</v>
      </c>
      <c r="EN68" s="539">
        <f>IF(EM68&gt;0,SUM(V68:X71),0)</f>
        <v>0</v>
      </c>
      <c r="EO68" s="539">
        <f>IF(EN68&gt;0,AQ72,0)</f>
        <v>0</v>
      </c>
      <c r="EP68" s="539">
        <f>IF(EN68&gt;0,AP72,0)</f>
        <v>0</v>
      </c>
      <c r="EQ68" s="539">
        <f>IF(EN68&gt;0,SUM(Z72:AB72),0)</f>
        <v>0</v>
      </c>
      <c r="ER68" s="539">
        <f>IF(EN68&gt;0,AC72+AD72,0)</f>
        <v>0</v>
      </c>
      <c r="ES68" s="542">
        <f>IF(EN68&gt;0,SUM(AE72:AN72),0)</f>
        <v>0</v>
      </c>
      <c r="EV68" s="6"/>
      <c r="EW68" s="536">
        <f>IF(AF69="старший вчитель",SUM(AI68:AK71),0)</f>
        <v>0</v>
      </c>
      <c r="EX68" s="539">
        <f>IF(EW68&gt;0,SUM(K68:M71),0)</f>
        <v>0</v>
      </c>
      <c r="EY68" s="539">
        <f>IF(EX68&gt;0,AF72,0)</f>
        <v>0</v>
      </c>
      <c r="EZ68" s="539">
        <f>IF(EX68&gt;0,AE72,0)</f>
        <v>0</v>
      </c>
      <c r="FA68" s="536">
        <f>IF(AM69="старший вчитель",SUM(AP68:AR71),0)</f>
        <v>0</v>
      </c>
      <c r="FB68" s="539">
        <f>IF(FA68&gt;0,SUM(R68:T71),0)</f>
        <v>0</v>
      </c>
      <c r="FC68" s="539">
        <f>IF(FB68&gt;0,AM72,0)</f>
        <v>0</v>
      </c>
      <c r="FD68" s="539">
        <f>IF(FB68&gt;0,AL72,0)</f>
        <v>0</v>
      </c>
      <c r="FE68" s="536"/>
      <c r="FF68" s="539">
        <f>IF(FE68&gt;0,SUM(AD68),0)</f>
        <v>0</v>
      </c>
      <c r="FG68" s="539">
        <f>FF68*AF68</f>
        <v>0</v>
      </c>
      <c r="FH68" s="539">
        <f>FF68*AE68</f>
        <v>0</v>
      </c>
      <c r="FI68" s="536"/>
      <c r="FJ68" s="539">
        <f>IF(FI68&gt;0,SUM(AH68),0)</f>
        <v>0</v>
      </c>
      <c r="FK68" s="539">
        <f>FJ68*AJ68</f>
        <v>0</v>
      </c>
      <c r="FL68" s="539">
        <f>FJ68*AI68</f>
        <v>0</v>
      </c>
      <c r="FM68" s="536"/>
      <c r="FN68" s="539">
        <f>IF(FM68&gt;0,SUM(AH68),0)</f>
        <v>0</v>
      </c>
      <c r="FO68" s="539">
        <f>FN68*AJ68</f>
        <v>0</v>
      </c>
      <c r="FP68" s="539">
        <f>FN68*AI68</f>
        <v>0</v>
      </c>
      <c r="FQ68" s="536">
        <f>N72/18</f>
        <v>0.16666666666666666</v>
      </c>
      <c r="FR68" s="539">
        <f>IF(FQ68&gt;0,SUM(AH69+R72),0)</f>
        <v>232.83333333333334</v>
      </c>
      <c r="FS68" s="539">
        <f>FR68*AJ69</f>
        <v>69.849999999999994</v>
      </c>
      <c r="FT68" s="539">
        <f>FR68*AI69</f>
        <v>23.283333333333335</v>
      </c>
      <c r="FU68" s="536"/>
      <c r="FV68" s="539">
        <f>IF(FU68&gt;0,SUM(AH69+R72),0)</f>
        <v>0</v>
      </c>
      <c r="FW68" s="539">
        <f>FV68*AJ68</f>
        <v>0</v>
      </c>
      <c r="FX68" s="539">
        <f>FV68*AI68</f>
        <v>0</v>
      </c>
      <c r="FY68" s="536"/>
      <c r="FZ68" s="539">
        <f>IF(FY68&gt;0,SUM(AL69+V72),0)</f>
        <v>0</v>
      </c>
      <c r="GA68" s="539">
        <f>FZ68*AN68</f>
        <v>0</v>
      </c>
      <c r="GB68" s="539">
        <f>FZ68*AM68</f>
        <v>0</v>
      </c>
      <c r="GC68" s="536"/>
      <c r="GD68" s="539">
        <f>IF(GC68&gt;0,SUM(AP69+Z72),0)</f>
        <v>0</v>
      </c>
      <c r="GE68" s="539">
        <f>GD68*AR68</f>
        <v>0</v>
      </c>
      <c r="GF68" s="539">
        <f>GD68*AQ68</f>
        <v>0</v>
      </c>
      <c r="GG68" s="536"/>
      <c r="GH68" s="539">
        <f>IF(GG68&gt;0,SUM(AT69+AD72),0)</f>
        <v>0</v>
      </c>
      <c r="GI68" s="539">
        <f>GH68*AV68</f>
        <v>0</v>
      </c>
      <c r="GJ68" s="539">
        <f>GH68*AU68</f>
        <v>0</v>
      </c>
      <c r="GK68" s="536"/>
      <c r="GL68" s="539">
        <f>IF(GK68&gt;0,SUM(AL69+V72),0)</f>
        <v>0</v>
      </c>
      <c r="GM68" s="539">
        <f>GL68*AN68</f>
        <v>0</v>
      </c>
      <c r="GN68" s="539">
        <f>GL68*AM68</f>
        <v>0</v>
      </c>
      <c r="GO68" s="536">
        <f>L69</f>
        <v>0</v>
      </c>
      <c r="GP68" s="539">
        <f>IF(GO68&gt;0,SUM(AP69+Z72),0)</f>
        <v>0</v>
      </c>
      <c r="GQ68" s="539">
        <f>GP68*AR68</f>
        <v>0</v>
      </c>
      <c r="GR68" s="539">
        <f>GP68*AQ68</f>
        <v>0</v>
      </c>
      <c r="GS68" s="536">
        <f>P69</f>
        <v>0</v>
      </c>
      <c r="GT68" s="539">
        <f>IF(GS68&gt;0,SUM(AT69+AD72),0)</f>
        <v>0</v>
      </c>
      <c r="GU68" s="539">
        <f>GT68*AV68</f>
        <v>0</v>
      </c>
      <c r="GV68" s="539">
        <f>GT68*AU68</f>
        <v>0</v>
      </c>
      <c r="GW68" s="536">
        <f>T69</f>
        <v>0</v>
      </c>
      <c r="GX68" s="539">
        <f>IF(GW68&gt;0,SUM(AX69+AH72),0)</f>
        <v>0</v>
      </c>
      <c r="GY68" s="539">
        <f>GX68*AZ68</f>
        <v>0</v>
      </c>
      <c r="GZ68" s="539">
        <f>GX68*AY68</f>
        <v>0</v>
      </c>
      <c r="HA68" s="536"/>
      <c r="HB68" s="539">
        <f>IF(HA68&gt;0,SUM(AH69+R72),0)</f>
        <v>0</v>
      </c>
      <c r="HC68" s="539">
        <f>HB68*AJ68</f>
        <v>0</v>
      </c>
      <c r="HD68" s="539">
        <f>HB68*AI68</f>
        <v>0</v>
      </c>
      <c r="HE68" s="536"/>
      <c r="HF68" s="539">
        <f>IF(HE68&gt;0,SUM(AL69+V72),0)</f>
        <v>0</v>
      </c>
      <c r="HG68" s="539">
        <f>HF68*AN68</f>
        <v>0</v>
      </c>
      <c r="HH68" s="539">
        <f>HF68*AM68</f>
        <v>0</v>
      </c>
      <c r="HI68" s="536">
        <f>L69</f>
        <v>0</v>
      </c>
      <c r="HJ68" s="539">
        <f>IF(HI68&gt;0,SUM(AP69+Z72),0)</f>
        <v>0</v>
      </c>
      <c r="HK68" s="539">
        <f>HJ68*AR68</f>
        <v>0</v>
      </c>
      <c r="HL68" s="539">
        <f>HJ68*AQ68</f>
        <v>0</v>
      </c>
      <c r="HM68" s="536">
        <f>P69</f>
        <v>0</v>
      </c>
      <c r="HN68" s="539">
        <f>IF(HM68&gt;0,SUM(AT69+AD72),0)</f>
        <v>0</v>
      </c>
      <c r="HO68" s="539">
        <f>HN68*AV68</f>
        <v>0</v>
      </c>
      <c r="HP68" s="539">
        <f>HN68*AU68</f>
        <v>0</v>
      </c>
      <c r="HQ68" s="536">
        <f>L69</f>
        <v>0</v>
      </c>
      <c r="HR68" s="539">
        <f>IF(HQ68&gt;0,SUM(AP69+Z72),0)</f>
        <v>0</v>
      </c>
      <c r="HS68" s="539">
        <f>HR68*AR68</f>
        <v>0</v>
      </c>
      <c r="HT68" s="539">
        <f>HR68*AQ68</f>
        <v>0</v>
      </c>
      <c r="HU68" s="536">
        <f>P69</f>
        <v>0</v>
      </c>
      <c r="HV68" s="539">
        <f>IF(HU68&gt;0,SUM(AT69+AD72),0)</f>
        <v>0</v>
      </c>
      <c r="HW68" s="539">
        <f>HV68*AV68</f>
        <v>0</v>
      </c>
      <c r="HX68" s="539">
        <f>HV68*AU68</f>
        <v>0</v>
      </c>
      <c r="HY68" s="536">
        <f>P69</f>
        <v>0</v>
      </c>
      <c r="HZ68" s="539">
        <f>IF(HY68&gt;0,SUM(AT69+AD72),0)</f>
        <v>0</v>
      </c>
      <c r="IA68" s="539">
        <f>HZ68*AV68</f>
        <v>0</v>
      </c>
      <c r="IB68" s="539">
        <f>HZ68*AU68</f>
        <v>0</v>
      </c>
      <c r="IC68" s="536">
        <f>T69</f>
        <v>0</v>
      </c>
      <c r="ID68" s="539">
        <f>IF(IC68&gt;0,SUM(AX69+AH72),0)</f>
        <v>0</v>
      </c>
      <c r="IE68" s="539">
        <f>ID68*AZ68</f>
        <v>0</v>
      </c>
      <c r="IF68" s="539">
        <f>ID68*AY68</f>
        <v>0</v>
      </c>
      <c r="IG68" s="536"/>
      <c r="IH68" s="539">
        <f>IF(IG68&gt;0,SUM(BB69+AL72),0)</f>
        <v>0</v>
      </c>
      <c r="II68" s="539">
        <f>IH68*BD68</f>
        <v>0</v>
      </c>
      <c r="IJ68" s="539">
        <f>IH68*BC68</f>
        <v>0</v>
      </c>
      <c r="IK68" s="536">
        <f>P69</f>
        <v>0</v>
      </c>
      <c r="IL68" s="539">
        <f>IF(IK68&gt;0,SUM(AT69+AD72),0)</f>
        <v>0</v>
      </c>
      <c r="IM68" s="539">
        <f>IL68*AV68</f>
        <v>0</v>
      </c>
      <c r="IN68" s="539">
        <f>IL68*AU68</f>
        <v>0</v>
      </c>
      <c r="IO68" s="536">
        <f>T69</f>
        <v>0</v>
      </c>
      <c r="IP68" s="539">
        <f>IF(IO68&gt;0,SUM(AX69+AH72),0)</f>
        <v>0</v>
      </c>
      <c r="IQ68" s="539">
        <f>IP68*AZ68</f>
        <v>0</v>
      </c>
      <c r="IR68" s="539">
        <f>IP68*AY68</f>
        <v>0</v>
      </c>
      <c r="IS68" s="506"/>
      <c r="IT68" s="506"/>
      <c r="IU68" s="506"/>
      <c r="IV68" s="506"/>
      <c r="IW68" s="536"/>
      <c r="IX68" s="539">
        <f>IF(IW68&gt;0,SUM(BB69+AL72),0)</f>
        <v>0</v>
      </c>
      <c r="IY68" s="539">
        <f>IX68*BD68</f>
        <v>0</v>
      </c>
      <c r="IZ68" s="539">
        <f>IY68*BE68</f>
        <v>0</v>
      </c>
      <c r="JA68" s="539">
        <f>IX68*BC68</f>
        <v>0</v>
      </c>
      <c r="JB68" s="497"/>
      <c r="JC68" s="497"/>
      <c r="JD68" s="497"/>
      <c r="JE68" s="497"/>
      <c r="JF68" s="497"/>
      <c r="JG68" s="536">
        <f>AC69</f>
        <v>0</v>
      </c>
      <c r="JH68" s="539">
        <f>IF(JG68&gt;0,SUM(BN69+AQ72),0)</f>
        <v>0</v>
      </c>
      <c r="JI68" s="539">
        <f>JH68*BP68</f>
        <v>0</v>
      </c>
      <c r="JJ68" s="539">
        <f>JH68*BO68</f>
        <v>0</v>
      </c>
      <c r="JK68" s="536">
        <f>AG69</f>
        <v>0</v>
      </c>
      <c r="JL68" s="539">
        <f>IF(JK68&gt;0,SUM(BR69+AU72),0)</f>
        <v>0</v>
      </c>
      <c r="JM68" s="539">
        <f>JL68*BT68</f>
        <v>0</v>
      </c>
      <c r="JN68" s="539">
        <f>JL68*BS68</f>
        <v>0</v>
      </c>
      <c r="JO68" s="536">
        <f>AC69</f>
        <v>0</v>
      </c>
      <c r="JP68" s="539">
        <f>IF(JO68&gt;0,SUM(BN69+AQ72),0)</f>
        <v>0</v>
      </c>
      <c r="JQ68" s="539">
        <f>JP68*BP68</f>
        <v>0</v>
      </c>
      <c r="JR68" s="539">
        <f>JQ68*BQ68</f>
        <v>0</v>
      </c>
      <c r="JS68" s="539">
        <f>JP68*BO68</f>
        <v>0</v>
      </c>
      <c r="JT68" s="536">
        <f>IF(CT69="старший вчитель",SUM(CW68:CY71),0)</f>
        <v>0</v>
      </c>
      <c r="JU68" s="539">
        <f>IF(JT68&gt;0,SUM(BY68:CA71),0)</f>
        <v>0</v>
      </c>
      <c r="JV68" s="539">
        <f>IF(JU68&gt;0,CT72,0)</f>
        <v>0</v>
      </c>
      <c r="JW68" s="539">
        <f>IF(JU68&gt;0,CS72,0)</f>
        <v>0</v>
      </c>
      <c r="JX68" s="539">
        <f>IF(JU68&gt;0,SUM(CC72:CE72),0)</f>
        <v>0</v>
      </c>
      <c r="JY68" s="539">
        <f>IF(JU68&gt;0,CF72+CG72,0)</f>
        <v>0</v>
      </c>
      <c r="JZ68" s="545">
        <f>IF(JU68&gt;0,SUM(CH72:CQ72),0)</f>
        <v>0</v>
      </c>
      <c r="KA68" s="767"/>
      <c r="KB68" s="771"/>
      <c r="KC68" s="769">
        <f>IZ68+IR68+IN68+HX68+HP68+HL68+GR68+GB68+FT68+FP68+FL68+FD68+EZ68+EP68+EI68+EB68+DU68+DN68+DG68+CZ68+CS68+CL68+CE68+BX68+BQ68+BC68+AV68+AO68</f>
        <v>255.05333333333331</v>
      </c>
      <c r="KD68" s="769">
        <f>IY68+IQ68+IM68+HW68+HO68+HK68+GQ68+GA68+FS68+FO68+FK68+FC68+EY68+EO68+EH68+EA68+DT68+DM68+DF68+CY68+CR68+CK68+CD68+BW68+BP68+BB68+AU68+AN68</f>
        <v>765.16</v>
      </c>
      <c r="KE68" s="767"/>
      <c r="KF68" s="767"/>
    </row>
    <row r="69" spans="1:292" ht="21.95" customHeight="1" x14ac:dyDescent="0.3">
      <c r="A69" s="616"/>
      <c r="B69" s="576"/>
      <c r="C69" s="52" t="s">
        <v>112</v>
      </c>
      <c r="D69" s="181">
        <f>SUM(K69:N69)</f>
        <v>3</v>
      </c>
      <c r="E69" s="563"/>
      <c r="F69" s="581"/>
      <c r="G69" s="584"/>
      <c r="H69" s="605" t="s">
        <v>28</v>
      </c>
      <c r="I69" s="60"/>
      <c r="J69" s="65">
        <f>J70+J71</f>
        <v>1986.6</v>
      </c>
      <c r="K69" s="298"/>
      <c r="L69" s="179"/>
      <c r="M69" s="179">
        <v>3</v>
      </c>
      <c r="N69" s="81"/>
      <c r="O69" s="87">
        <f>$J$62/18*K69</f>
        <v>0</v>
      </c>
      <c r="P69" s="43">
        <f>$J$69/18*L69</f>
        <v>0</v>
      </c>
      <c r="Q69" s="43">
        <f t="shared" si="25"/>
        <v>331.09999999999997</v>
      </c>
      <c r="R69" s="45">
        <f t="shared" si="25"/>
        <v>0</v>
      </c>
      <c r="S69" s="11"/>
      <c r="T69" s="7"/>
      <c r="U69" s="12"/>
      <c r="V69" s="32"/>
      <c r="W69" s="128"/>
      <c r="X69" s="11" t="s">
        <v>226</v>
      </c>
      <c r="Y69" s="7"/>
      <c r="Z69" s="7"/>
      <c r="AA69" s="7"/>
      <c r="AB69" s="7"/>
      <c r="AC69" s="7"/>
      <c r="AD69" s="7"/>
      <c r="AE69" s="7"/>
      <c r="AF69" s="7"/>
      <c r="AG69" s="37"/>
      <c r="AH69" s="87"/>
      <c r="AI69" s="57">
        <v>0.1</v>
      </c>
      <c r="AJ69" s="57">
        <f>IF(G68&gt;19,30%,IF(G68&gt;9,20%,IF(G68&gt;2,10%,0)))</f>
        <v>0.3</v>
      </c>
      <c r="AK69" s="12"/>
      <c r="AL69" s="537"/>
      <c r="AM69" s="540"/>
      <c r="AN69" s="540"/>
      <c r="AO69" s="540"/>
      <c r="AP69" s="540"/>
      <c r="AQ69" s="540"/>
      <c r="AR69" s="543"/>
      <c r="AS69" s="537"/>
      <c r="AT69" s="540"/>
      <c r="AU69" s="540"/>
      <c r="AV69" s="540"/>
      <c r="AW69" s="540"/>
      <c r="AX69" s="540"/>
      <c r="AY69" s="543"/>
      <c r="AZ69" s="537"/>
      <c r="BA69" s="540"/>
      <c r="BB69" s="540"/>
      <c r="BC69" s="540"/>
      <c r="BD69" s="540"/>
      <c r="BE69" s="540"/>
      <c r="BF69" s="543"/>
      <c r="BG69" s="518"/>
      <c r="BH69" s="518"/>
      <c r="BI69" s="518"/>
      <c r="BJ69" s="518"/>
      <c r="BK69" s="518"/>
      <c r="BL69" s="518"/>
      <c r="BM69" s="518"/>
      <c r="BN69" s="537"/>
      <c r="BO69" s="540"/>
      <c r="BP69" s="540"/>
      <c r="BQ69" s="540"/>
      <c r="BR69" s="540"/>
      <c r="BS69" s="540"/>
      <c r="BT69" s="543"/>
      <c r="BU69" s="540"/>
      <c r="BV69" s="540"/>
      <c r="BW69" s="540"/>
      <c r="BX69" s="540"/>
      <c r="BY69" s="540"/>
      <c r="BZ69" s="540"/>
      <c r="CA69" s="543"/>
      <c r="CB69" s="537"/>
      <c r="CC69" s="540"/>
      <c r="CD69" s="540"/>
      <c r="CE69" s="540"/>
      <c r="CF69" s="540"/>
      <c r="CG69" s="540"/>
      <c r="CH69" s="543"/>
      <c r="CI69" s="537"/>
      <c r="CJ69" s="540"/>
      <c r="CK69" s="540"/>
      <c r="CL69" s="540"/>
      <c r="CM69" s="540"/>
      <c r="CN69" s="540"/>
      <c r="CO69" s="543"/>
      <c r="CP69" s="537"/>
      <c r="CQ69" s="540"/>
      <c r="CR69" s="540"/>
      <c r="CS69" s="540"/>
      <c r="CT69" s="540"/>
      <c r="CU69" s="540"/>
      <c r="CV69" s="543"/>
      <c r="CW69" s="537"/>
      <c r="CX69" s="540"/>
      <c r="CY69" s="540"/>
      <c r="CZ69" s="540"/>
      <c r="DA69" s="540"/>
      <c r="DB69" s="540"/>
      <c r="DC69" s="543"/>
      <c r="DD69" s="537">
        <f>IF(AND(DB69=3,DB70=4),SUM(DC72:DC74),0)</f>
        <v>0</v>
      </c>
      <c r="DE69" s="540"/>
      <c r="DF69" s="540"/>
      <c r="DG69" s="540"/>
      <c r="DH69" s="540"/>
      <c r="DI69" s="540"/>
      <c r="DJ69" s="543"/>
      <c r="DK69" s="537"/>
      <c r="DL69" s="540"/>
      <c r="DM69" s="540"/>
      <c r="DN69" s="540"/>
      <c r="DO69" s="540"/>
      <c r="DP69" s="540"/>
      <c r="DQ69" s="543"/>
      <c r="DR69" s="537"/>
      <c r="DS69" s="540"/>
      <c r="DT69" s="540"/>
      <c r="DU69" s="540"/>
      <c r="DV69" s="540"/>
      <c r="DW69" s="540"/>
      <c r="DX69" s="543"/>
      <c r="DY69" s="537"/>
      <c r="DZ69" s="540"/>
      <c r="EA69" s="540"/>
      <c r="EB69" s="540"/>
      <c r="EC69" s="540"/>
      <c r="ED69" s="540"/>
      <c r="EE69" s="543"/>
      <c r="EF69" s="537"/>
      <c r="EG69" s="540"/>
      <c r="EH69" s="540"/>
      <c r="EI69" s="540"/>
      <c r="EJ69" s="540"/>
      <c r="EK69" s="540"/>
      <c r="EL69" s="543"/>
      <c r="EM69" s="537"/>
      <c r="EN69" s="540"/>
      <c r="EO69" s="540"/>
      <c r="EP69" s="540"/>
      <c r="EQ69" s="540"/>
      <c r="ER69" s="540"/>
      <c r="ES69" s="543"/>
      <c r="ET69" s="225">
        <f>EF68+DY68+DR68+DK68+DD68+CW68+CP68+CI68+CB68+BU68+BN68+AZ68+AS68+AL68</f>
        <v>21</v>
      </c>
      <c r="EU69" s="157">
        <f>D73</f>
        <v>21</v>
      </c>
      <c r="EV69" s="480">
        <f>ET69-EU69</f>
        <v>0</v>
      </c>
      <c r="EW69" s="537"/>
      <c r="EX69" s="540"/>
      <c r="EY69" s="540"/>
      <c r="EZ69" s="540"/>
      <c r="FA69" s="537"/>
      <c r="FB69" s="540"/>
      <c r="FC69" s="540"/>
      <c r="FD69" s="540"/>
      <c r="FE69" s="537"/>
      <c r="FF69" s="540"/>
      <c r="FG69" s="540"/>
      <c r="FH69" s="540"/>
      <c r="FI69" s="537"/>
      <c r="FJ69" s="540"/>
      <c r="FK69" s="540"/>
      <c r="FL69" s="540"/>
      <c r="FM69" s="537"/>
      <c r="FN69" s="540"/>
      <c r="FO69" s="540"/>
      <c r="FP69" s="540"/>
      <c r="FQ69" s="537"/>
      <c r="FR69" s="540"/>
      <c r="FS69" s="540"/>
      <c r="FT69" s="540"/>
      <c r="FU69" s="537"/>
      <c r="FV69" s="540"/>
      <c r="FW69" s="540"/>
      <c r="FX69" s="540"/>
      <c r="FY69" s="537"/>
      <c r="FZ69" s="540"/>
      <c r="GA69" s="540"/>
      <c r="GB69" s="540"/>
      <c r="GC69" s="537"/>
      <c r="GD69" s="540"/>
      <c r="GE69" s="540"/>
      <c r="GF69" s="540"/>
      <c r="GG69" s="537"/>
      <c r="GH69" s="540"/>
      <c r="GI69" s="540"/>
      <c r="GJ69" s="540"/>
      <c r="GK69" s="537"/>
      <c r="GL69" s="540"/>
      <c r="GM69" s="540"/>
      <c r="GN69" s="540"/>
      <c r="GO69" s="537"/>
      <c r="GP69" s="540"/>
      <c r="GQ69" s="540"/>
      <c r="GR69" s="540"/>
      <c r="GS69" s="537"/>
      <c r="GT69" s="540"/>
      <c r="GU69" s="540"/>
      <c r="GV69" s="540"/>
      <c r="GW69" s="537"/>
      <c r="GX69" s="540"/>
      <c r="GY69" s="540"/>
      <c r="GZ69" s="540"/>
      <c r="HA69" s="537"/>
      <c r="HB69" s="540"/>
      <c r="HC69" s="540"/>
      <c r="HD69" s="540"/>
      <c r="HE69" s="537"/>
      <c r="HF69" s="540"/>
      <c r="HG69" s="540"/>
      <c r="HH69" s="540"/>
      <c r="HI69" s="537"/>
      <c r="HJ69" s="540"/>
      <c r="HK69" s="540"/>
      <c r="HL69" s="540"/>
      <c r="HM69" s="537"/>
      <c r="HN69" s="540"/>
      <c r="HO69" s="540"/>
      <c r="HP69" s="540"/>
      <c r="HQ69" s="537"/>
      <c r="HR69" s="540"/>
      <c r="HS69" s="540"/>
      <c r="HT69" s="540"/>
      <c r="HU69" s="537"/>
      <c r="HV69" s="540"/>
      <c r="HW69" s="540"/>
      <c r="HX69" s="540"/>
      <c r="HY69" s="537"/>
      <c r="HZ69" s="540"/>
      <c r="IA69" s="540"/>
      <c r="IB69" s="540"/>
      <c r="IC69" s="537"/>
      <c r="ID69" s="540"/>
      <c r="IE69" s="540"/>
      <c r="IF69" s="540"/>
      <c r="IG69" s="537"/>
      <c r="IH69" s="540"/>
      <c r="II69" s="540"/>
      <c r="IJ69" s="540"/>
      <c r="IK69" s="537"/>
      <c r="IL69" s="540"/>
      <c r="IM69" s="540"/>
      <c r="IN69" s="540"/>
      <c r="IO69" s="537"/>
      <c r="IP69" s="540"/>
      <c r="IQ69" s="540"/>
      <c r="IR69" s="540"/>
      <c r="IS69" s="507"/>
      <c r="IT69" s="507"/>
      <c r="IU69" s="507"/>
      <c r="IV69" s="507"/>
      <c r="IW69" s="537"/>
      <c r="IX69" s="540"/>
      <c r="IY69" s="540"/>
      <c r="IZ69" s="540"/>
      <c r="JA69" s="540"/>
      <c r="JB69" s="498"/>
      <c r="JC69" s="498"/>
      <c r="JD69" s="498"/>
      <c r="JE69" s="498"/>
      <c r="JF69" s="498"/>
      <c r="JG69" s="537"/>
      <c r="JH69" s="540"/>
      <c r="JI69" s="540"/>
      <c r="JJ69" s="540"/>
      <c r="JK69" s="537"/>
      <c r="JL69" s="540"/>
      <c r="JM69" s="540"/>
      <c r="JN69" s="540"/>
      <c r="JO69" s="537"/>
      <c r="JP69" s="540"/>
      <c r="JQ69" s="540"/>
      <c r="JR69" s="540"/>
      <c r="JS69" s="540"/>
      <c r="JT69" s="537"/>
      <c r="JU69" s="540"/>
      <c r="JV69" s="540"/>
      <c r="JW69" s="540"/>
      <c r="JX69" s="540"/>
      <c r="JY69" s="540"/>
      <c r="JZ69" s="546"/>
      <c r="KB69" s="771"/>
      <c r="KC69" s="769"/>
      <c r="KD69" s="769"/>
    </row>
    <row r="70" spans="1:292" ht="21.95" customHeight="1" x14ac:dyDescent="0.3">
      <c r="A70" s="616"/>
      <c r="B70" s="576"/>
      <c r="C70" s="52"/>
      <c r="D70" s="46">
        <f>SUM(K70:N70)</f>
        <v>0</v>
      </c>
      <c r="E70" s="563"/>
      <c r="F70" s="581"/>
      <c r="G70" s="584"/>
      <c r="H70" s="645"/>
      <c r="I70" s="61">
        <f>IF(H68="вища",12,IF(H68="І кат.",11,IF(H68="ІІ кат.",10,IF(H68="спец.",9))))</f>
        <v>12</v>
      </c>
      <c r="J70" s="48">
        <f>IF(I70=12,'тарифна сітка'!$C$15,IF(I70=11,'тарифна сітка'!$C$14,IF(I70=10,'тарифна сітка'!$C$13,IF(I70=9,'тарифна сітка'!$C$12,IF(I70=8,'тарифна сітка'!$C$11)))))</f>
        <v>1806</v>
      </c>
      <c r="K70" s="298"/>
      <c r="L70" s="179"/>
      <c r="M70" s="179"/>
      <c r="N70" s="81"/>
      <c r="O70" s="87">
        <f>$J$62/18*K70</f>
        <v>0</v>
      </c>
      <c r="P70" s="43">
        <f>$J$69/18*L70</f>
        <v>0</v>
      </c>
      <c r="Q70" s="43">
        <f t="shared" si="25"/>
        <v>0</v>
      </c>
      <c r="R70" s="45">
        <f t="shared" si="25"/>
        <v>0</v>
      </c>
      <c r="S70" s="11"/>
      <c r="T70" s="57"/>
      <c r="U70" s="128"/>
      <c r="V70" s="32"/>
      <c r="W70" s="128"/>
      <c r="X70" s="195">
        <v>0.1</v>
      </c>
      <c r="Y70" s="57">
        <v>0</v>
      </c>
      <c r="Z70" s="7"/>
      <c r="AA70" s="7"/>
      <c r="AB70" s="7"/>
      <c r="AC70" s="7"/>
      <c r="AD70" s="7"/>
      <c r="AE70" s="195">
        <v>0.1</v>
      </c>
      <c r="AF70" s="7"/>
      <c r="AG70" s="37"/>
      <c r="AH70" s="32"/>
      <c r="AI70" s="43">
        <f>SUM(O68:R72,AH69:AH72)*AI69</f>
        <v>255.05333333333334</v>
      </c>
      <c r="AJ70" s="43">
        <f>SUM(O68:R72,AH69:AH72)*AJ69</f>
        <v>765.16</v>
      </c>
      <c r="AK70" s="45">
        <f>SUM(O68:R72,S71:AG71,AH69:AH72,AI70:AJ70)</f>
        <v>3968.0666666666662</v>
      </c>
      <c r="AL70" s="537"/>
      <c r="AM70" s="540"/>
      <c r="AN70" s="540"/>
      <c r="AO70" s="540"/>
      <c r="AP70" s="540"/>
      <c r="AQ70" s="540"/>
      <c r="AR70" s="543"/>
      <c r="AS70" s="537"/>
      <c r="AT70" s="540"/>
      <c r="AU70" s="540"/>
      <c r="AV70" s="540"/>
      <c r="AW70" s="540"/>
      <c r="AX70" s="540"/>
      <c r="AY70" s="543"/>
      <c r="AZ70" s="537"/>
      <c r="BA70" s="540"/>
      <c r="BB70" s="540"/>
      <c r="BC70" s="540"/>
      <c r="BD70" s="540"/>
      <c r="BE70" s="540"/>
      <c r="BF70" s="543"/>
      <c r="BG70" s="518"/>
      <c r="BH70" s="518"/>
      <c r="BI70" s="518"/>
      <c r="BJ70" s="518"/>
      <c r="BK70" s="518"/>
      <c r="BL70" s="518"/>
      <c r="BM70" s="518"/>
      <c r="BN70" s="537"/>
      <c r="BO70" s="540"/>
      <c r="BP70" s="540"/>
      <c r="BQ70" s="540"/>
      <c r="BR70" s="540"/>
      <c r="BS70" s="540"/>
      <c r="BT70" s="543"/>
      <c r="BU70" s="540"/>
      <c r="BV70" s="540"/>
      <c r="BW70" s="540"/>
      <c r="BX70" s="540"/>
      <c r="BY70" s="540"/>
      <c r="BZ70" s="540"/>
      <c r="CA70" s="543"/>
      <c r="CB70" s="537"/>
      <c r="CC70" s="540"/>
      <c r="CD70" s="540"/>
      <c r="CE70" s="540"/>
      <c r="CF70" s="540"/>
      <c r="CG70" s="540"/>
      <c r="CH70" s="543"/>
      <c r="CI70" s="537"/>
      <c r="CJ70" s="540"/>
      <c r="CK70" s="540"/>
      <c r="CL70" s="540"/>
      <c r="CM70" s="540"/>
      <c r="CN70" s="540"/>
      <c r="CO70" s="543"/>
      <c r="CP70" s="537"/>
      <c r="CQ70" s="540"/>
      <c r="CR70" s="540"/>
      <c r="CS70" s="540"/>
      <c r="CT70" s="540"/>
      <c r="CU70" s="540"/>
      <c r="CV70" s="543"/>
      <c r="CW70" s="537"/>
      <c r="CX70" s="540"/>
      <c r="CY70" s="540"/>
      <c r="CZ70" s="540"/>
      <c r="DA70" s="540"/>
      <c r="DB70" s="540"/>
      <c r="DC70" s="543"/>
      <c r="DD70" s="537">
        <f>IF(AND(DB70=3,DB71=4),SUM(DC73:DC75),0)</f>
        <v>0</v>
      </c>
      <c r="DE70" s="540"/>
      <c r="DF70" s="540"/>
      <c r="DG70" s="540"/>
      <c r="DH70" s="540"/>
      <c r="DI70" s="540"/>
      <c r="DJ70" s="543"/>
      <c r="DK70" s="537"/>
      <c r="DL70" s="540"/>
      <c r="DM70" s="540"/>
      <c r="DN70" s="540"/>
      <c r="DO70" s="540"/>
      <c r="DP70" s="540"/>
      <c r="DQ70" s="543"/>
      <c r="DR70" s="537"/>
      <c r="DS70" s="540"/>
      <c r="DT70" s="540"/>
      <c r="DU70" s="540"/>
      <c r="DV70" s="540"/>
      <c r="DW70" s="540"/>
      <c r="DX70" s="543"/>
      <c r="DY70" s="537"/>
      <c r="DZ70" s="540"/>
      <c r="EA70" s="540"/>
      <c r="EB70" s="540"/>
      <c r="EC70" s="540"/>
      <c r="ED70" s="540"/>
      <c r="EE70" s="543"/>
      <c r="EF70" s="537"/>
      <c r="EG70" s="540"/>
      <c r="EH70" s="540"/>
      <c r="EI70" s="540"/>
      <c r="EJ70" s="540"/>
      <c r="EK70" s="540"/>
      <c r="EL70" s="543"/>
      <c r="EM70" s="537"/>
      <c r="EN70" s="540"/>
      <c r="EO70" s="540"/>
      <c r="EP70" s="540"/>
      <c r="EQ70" s="540"/>
      <c r="ER70" s="540"/>
      <c r="ES70" s="543"/>
      <c r="ET70" s="225">
        <f>SUM(EG68:EL72,DZ68:EE72,DS68:DX72,DL68:DQ72,DE68:DJ72,CX68:DC72,CQ68:CV72,CJ68:CO72,CC68:CH72,BV68:CA72,BO68:BT72,BA68:BF72,AT68:AY72,AM68:AR72,EX68:EZ72,FB68:FD72,FJ68:FL72,FN68:FP72,FR68:FT72)</f>
        <v>3968.0666666666666</v>
      </c>
      <c r="EU70" s="225">
        <f>AK70</f>
        <v>3968.0666666666662</v>
      </c>
      <c r="EV70" s="177">
        <f>EU70-ET70</f>
        <v>0</v>
      </c>
      <c r="EW70" s="537"/>
      <c r="EX70" s="540"/>
      <c r="EY70" s="540"/>
      <c r="EZ70" s="540"/>
      <c r="FA70" s="537"/>
      <c r="FB70" s="540"/>
      <c r="FC70" s="540"/>
      <c r="FD70" s="540"/>
      <c r="FE70" s="537"/>
      <c r="FF70" s="540"/>
      <c r="FG70" s="540"/>
      <c r="FH70" s="540"/>
      <c r="FI70" s="537"/>
      <c r="FJ70" s="540"/>
      <c r="FK70" s="540"/>
      <c r="FL70" s="540"/>
      <c r="FM70" s="537"/>
      <c r="FN70" s="540"/>
      <c r="FO70" s="540"/>
      <c r="FP70" s="540"/>
      <c r="FQ70" s="537"/>
      <c r="FR70" s="540"/>
      <c r="FS70" s="540"/>
      <c r="FT70" s="540"/>
      <c r="FU70" s="537"/>
      <c r="FV70" s="540"/>
      <c r="FW70" s="540"/>
      <c r="FX70" s="540"/>
      <c r="FY70" s="537"/>
      <c r="FZ70" s="540"/>
      <c r="GA70" s="540"/>
      <c r="GB70" s="540"/>
      <c r="GC70" s="537"/>
      <c r="GD70" s="540"/>
      <c r="GE70" s="540"/>
      <c r="GF70" s="540"/>
      <c r="GG70" s="537"/>
      <c r="GH70" s="540"/>
      <c r="GI70" s="540"/>
      <c r="GJ70" s="540"/>
      <c r="GK70" s="537"/>
      <c r="GL70" s="540"/>
      <c r="GM70" s="540"/>
      <c r="GN70" s="540"/>
      <c r="GO70" s="537"/>
      <c r="GP70" s="540"/>
      <c r="GQ70" s="540"/>
      <c r="GR70" s="540"/>
      <c r="GS70" s="537"/>
      <c r="GT70" s="540"/>
      <c r="GU70" s="540"/>
      <c r="GV70" s="540"/>
      <c r="GW70" s="537"/>
      <c r="GX70" s="540"/>
      <c r="GY70" s="540"/>
      <c r="GZ70" s="540"/>
      <c r="HA70" s="537"/>
      <c r="HB70" s="540"/>
      <c r="HC70" s="540"/>
      <c r="HD70" s="540"/>
      <c r="HE70" s="537"/>
      <c r="HF70" s="540"/>
      <c r="HG70" s="540"/>
      <c r="HH70" s="540"/>
      <c r="HI70" s="537"/>
      <c r="HJ70" s="540"/>
      <c r="HK70" s="540"/>
      <c r="HL70" s="540"/>
      <c r="HM70" s="537"/>
      <c r="HN70" s="540"/>
      <c r="HO70" s="540"/>
      <c r="HP70" s="540"/>
      <c r="HQ70" s="537"/>
      <c r="HR70" s="540"/>
      <c r="HS70" s="540"/>
      <c r="HT70" s="540"/>
      <c r="HU70" s="537"/>
      <c r="HV70" s="540"/>
      <c r="HW70" s="540"/>
      <c r="HX70" s="540"/>
      <c r="HY70" s="537"/>
      <c r="HZ70" s="540"/>
      <c r="IA70" s="540"/>
      <c r="IB70" s="540"/>
      <c r="IC70" s="537"/>
      <c r="ID70" s="540"/>
      <c r="IE70" s="540"/>
      <c r="IF70" s="540"/>
      <c r="IG70" s="537"/>
      <c r="IH70" s="540"/>
      <c r="II70" s="540"/>
      <c r="IJ70" s="540"/>
      <c r="IK70" s="537"/>
      <c r="IL70" s="540"/>
      <c r="IM70" s="540"/>
      <c r="IN70" s="540"/>
      <c r="IO70" s="537"/>
      <c r="IP70" s="540"/>
      <c r="IQ70" s="540"/>
      <c r="IR70" s="540"/>
      <c r="IS70" s="507"/>
      <c r="IT70" s="507"/>
      <c r="IU70" s="507"/>
      <c r="IV70" s="507"/>
      <c r="IW70" s="537"/>
      <c r="IX70" s="540"/>
      <c r="IY70" s="540"/>
      <c r="IZ70" s="540"/>
      <c r="JA70" s="540"/>
      <c r="JB70" s="498"/>
      <c r="JC70" s="498"/>
      <c r="JD70" s="498"/>
      <c r="JE70" s="498"/>
      <c r="JF70" s="498"/>
      <c r="JG70" s="537"/>
      <c r="JH70" s="540"/>
      <c r="JI70" s="540"/>
      <c r="JJ70" s="540"/>
      <c r="JK70" s="537"/>
      <c r="JL70" s="540"/>
      <c r="JM70" s="540"/>
      <c r="JN70" s="540"/>
      <c r="JO70" s="537"/>
      <c r="JP70" s="540"/>
      <c r="JQ70" s="540"/>
      <c r="JR70" s="540"/>
      <c r="JS70" s="540"/>
      <c r="JT70" s="537"/>
      <c r="JU70" s="540"/>
      <c r="JV70" s="540"/>
      <c r="JW70" s="540"/>
      <c r="JX70" s="540"/>
      <c r="JY70" s="540"/>
      <c r="JZ70" s="546"/>
      <c r="KB70" s="771">
        <v>6</v>
      </c>
      <c r="KC70" s="769"/>
      <c r="KD70" s="769"/>
      <c r="KE70" s="770">
        <f>AJ70</f>
        <v>765.16</v>
      </c>
      <c r="KF70" s="770">
        <f>AI70</f>
        <v>255.05333333333334</v>
      </c>
    </row>
    <row r="71" spans="1:292" ht="21.95" customHeight="1" x14ac:dyDescent="0.2">
      <c r="A71" s="616"/>
      <c r="B71" s="576"/>
      <c r="C71" s="180"/>
      <c r="D71" s="46">
        <f>SUM(K71:N71)</f>
        <v>0</v>
      </c>
      <c r="E71" s="563"/>
      <c r="F71" s="581"/>
      <c r="G71" s="584"/>
      <c r="H71" s="645"/>
      <c r="I71" s="96">
        <v>0.1</v>
      </c>
      <c r="J71" s="132">
        <f>J70*I71</f>
        <v>180.60000000000002</v>
      </c>
      <c r="K71" s="298"/>
      <c r="L71" s="179"/>
      <c r="M71" s="179"/>
      <c r="N71" s="81"/>
      <c r="O71" s="87">
        <f>$J$62/18*K71</f>
        <v>0</v>
      </c>
      <c r="P71" s="43">
        <f>$J$69/18*L71</f>
        <v>0</v>
      </c>
      <c r="Q71" s="43">
        <f t="shared" si="25"/>
        <v>0</v>
      </c>
      <c r="R71" s="45">
        <f t="shared" si="25"/>
        <v>0</v>
      </c>
      <c r="S71" s="11"/>
      <c r="T71" s="43">
        <f>J70/18*T69*15%*T70</f>
        <v>0</v>
      </c>
      <c r="U71" s="12">
        <f>J68/18*U69*20%*U70</f>
        <v>0</v>
      </c>
      <c r="V71" s="32"/>
      <c r="W71" s="45">
        <f>J71*W69*W70</f>
        <v>0</v>
      </c>
      <c r="X71" s="145">
        <f>J69*X70</f>
        <v>198.66</v>
      </c>
      <c r="Y71" s="43">
        <f>J69*Y70</f>
        <v>0</v>
      </c>
      <c r="Z71" s="7"/>
      <c r="AA71" s="7"/>
      <c r="AB71" s="7"/>
      <c r="AC71" s="7"/>
      <c r="AD71" s="7"/>
      <c r="AE71" s="145">
        <f>J69*AE70</f>
        <v>198.66</v>
      </c>
      <c r="AF71" s="7"/>
      <c r="AG71" s="37"/>
      <c r="AH71" s="32"/>
      <c r="AI71" s="7"/>
      <c r="AJ71" s="7"/>
      <c r="AK71" s="12"/>
      <c r="AL71" s="537"/>
      <c r="AM71" s="540"/>
      <c r="AN71" s="540"/>
      <c r="AO71" s="540"/>
      <c r="AP71" s="540"/>
      <c r="AQ71" s="540"/>
      <c r="AR71" s="543"/>
      <c r="AS71" s="537"/>
      <c r="AT71" s="540"/>
      <c r="AU71" s="540"/>
      <c r="AV71" s="540"/>
      <c r="AW71" s="540"/>
      <c r="AX71" s="540"/>
      <c r="AY71" s="543"/>
      <c r="AZ71" s="537"/>
      <c r="BA71" s="540"/>
      <c r="BB71" s="540"/>
      <c r="BC71" s="540"/>
      <c r="BD71" s="540"/>
      <c r="BE71" s="540"/>
      <c r="BF71" s="543"/>
      <c r="BG71" s="518"/>
      <c r="BH71" s="518"/>
      <c r="BI71" s="518"/>
      <c r="BJ71" s="518"/>
      <c r="BK71" s="518"/>
      <c r="BL71" s="518"/>
      <c r="BM71" s="518"/>
      <c r="BN71" s="537"/>
      <c r="BO71" s="540"/>
      <c r="BP71" s="540"/>
      <c r="BQ71" s="540"/>
      <c r="BR71" s="540"/>
      <c r="BS71" s="540"/>
      <c r="BT71" s="543"/>
      <c r="BU71" s="540"/>
      <c r="BV71" s="540"/>
      <c r="BW71" s="540"/>
      <c r="BX71" s="540"/>
      <c r="BY71" s="540"/>
      <c r="BZ71" s="540"/>
      <c r="CA71" s="543"/>
      <c r="CB71" s="537"/>
      <c r="CC71" s="540"/>
      <c r="CD71" s="540"/>
      <c r="CE71" s="540"/>
      <c r="CF71" s="540"/>
      <c r="CG71" s="540"/>
      <c r="CH71" s="543"/>
      <c r="CI71" s="537"/>
      <c r="CJ71" s="540"/>
      <c r="CK71" s="540"/>
      <c r="CL71" s="540"/>
      <c r="CM71" s="540"/>
      <c r="CN71" s="540"/>
      <c r="CO71" s="543"/>
      <c r="CP71" s="537"/>
      <c r="CQ71" s="540"/>
      <c r="CR71" s="540"/>
      <c r="CS71" s="540"/>
      <c r="CT71" s="540"/>
      <c r="CU71" s="540"/>
      <c r="CV71" s="543"/>
      <c r="CW71" s="537"/>
      <c r="CX71" s="540"/>
      <c r="CY71" s="540"/>
      <c r="CZ71" s="540"/>
      <c r="DA71" s="540"/>
      <c r="DB71" s="540"/>
      <c r="DC71" s="543"/>
      <c r="DD71" s="537">
        <f>IF(AND(DB71=3,DB72=4),SUM(DC74:DC76),0)</f>
        <v>0</v>
      </c>
      <c r="DE71" s="540"/>
      <c r="DF71" s="540"/>
      <c r="DG71" s="540"/>
      <c r="DH71" s="540"/>
      <c r="DI71" s="540"/>
      <c r="DJ71" s="543"/>
      <c r="DK71" s="537"/>
      <c r="DL71" s="540"/>
      <c r="DM71" s="540"/>
      <c r="DN71" s="540"/>
      <c r="DO71" s="540"/>
      <c r="DP71" s="540"/>
      <c r="DQ71" s="543"/>
      <c r="DR71" s="537"/>
      <c r="DS71" s="540"/>
      <c r="DT71" s="540"/>
      <c r="DU71" s="540"/>
      <c r="DV71" s="540"/>
      <c r="DW71" s="540"/>
      <c r="DX71" s="543"/>
      <c r="DY71" s="537"/>
      <c r="DZ71" s="540"/>
      <c r="EA71" s="540"/>
      <c r="EB71" s="540"/>
      <c r="EC71" s="540"/>
      <c r="ED71" s="540"/>
      <c r="EE71" s="543"/>
      <c r="EF71" s="537"/>
      <c r="EG71" s="540"/>
      <c r="EH71" s="540"/>
      <c r="EI71" s="540"/>
      <c r="EJ71" s="540"/>
      <c r="EK71" s="540"/>
      <c r="EL71" s="543"/>
      <c r="EM71" s="537"/>
      <c r="EN71" s="540"/>
      <c r="EO71" s="540"/>
      <c r="EP71" s="540"/>
      <c r="EQ71" s="540"/>
      <c r="ER71" s="540"/>
      <c r="ES71" s="543"/>
      <c r="EW71" s="537"/>
      <c r="EX71" s="540"/>
      <c r="EY71" s="540"/>
      <c r="EZ71" s="540"/>
      <c r="FA71" s="537"/>
      <c r="FB71" s="540"/>
      <c r="FC71" s="540"/>
      <c r="FD71" s="540"/>
      <c r="FE71" s="537"/>
      <c r="FF71" s="540"/>
      <c r="FG71" s="540"/>
      <c r="FH71" s="540"/>
      <c r="FI71" s="537"/>
      <c r="FJ71" s="540"/>
      <c r="FK71" s="540"/>
      <c r="FL71" s="540"/>
      <c r="FM71" s="537"/>
      <c r="FN71" s="540"/>
      <c r="FO71" s="540"/>
      <c r="FP71" s="540"/>
      <c r="FQ71" s="537"/>
      <c r="FR71" s="540"/>
      <c r="FS71" s="540"/>
      <c r="FT71" s="540"/>
      <c r="FU71" s="537"/>
      <c r="FV71" s="540"/>
      <c r="FW71" s="540"/>
      <c r="FX71" s="540"/>
      <c r="FY71" s="537"/>
      <c r="FZ71" s="540"/>
      <c r="GA71" s="540"/>
      <c r="GB71" s="540"/>
      <c r="GC71" s="537"/>
      <c r="GD71" s="540"/>
      <c r="GE71" s="540"/>
      <c r="GF71" s="540"/>
      <c r="GG71" s="537"/>
      <c r="GH71" s="540"/>
      <c r="GI71" s="540"/>
      <c r="GJ71" s="540"/>
      <c r="GK71" s="537"/>
      <c r="GL71" s="540"/>
      <c r="GM71" s="540"/>
      <c r="GN71" s="540"/>
      <c r="GO71" s="537"/>
      <c r="GP71" s="540"/>
      <c r="GQ71" s="540"/>
      <c r="GR71" s="540"/>
      <c r="GS71" s="537"/>
      <c r="GT71" s="540"/>
      <c r="GU71" s="540"/>
      <c r="GV71" s="540"/>
      <c r="GW71" s="537"/>
      <c r="GX71" s="540"/>
      <c r="GY71" s="540"/>
      <c r="GZ71" s="540"/>
      <c r="HA71" s="537"/>
      <c r="HB71" s="540"/>
      <c r="HC71" s="540"/>
      <c r="HD71" s="540"/>
      <c r="HE71" s="537"/>
      <c r="HF71" s="540"/>
      <c r="HG71" s="540"/>
      <c r="HH71" s="540"/>
      <c r="HI71" s="537"/>
      <c r="HJ71" s="540"/>
      <c r="HK71" s="540"/>
      <c r="HL71" s="540"/>
      <c r="HM71" s="537"/>
      <c r="HN71" s="540"/>
      <c r="HO71" s="540"/>
      <c r="HP71" s="540"/>
      <c r="HQ71" s="537"/>
      <c r="HR71" s="540"/>
      <c r="HS71" s="540"/>
      <c r="HT71" s="540"/>
      <c r="HU71" s="537"/>
      <c r="HV71" s="540"/>
      <c r="HW71" s="540"/>
      <c r="HX71" s="540"/>
      <c r="HY71" s="537"/>
      <c r="HZ71" s="540"/>
      <c r="IA71" s="540"/>
      <c r="IB71" s="540"/>
      <c r="IC71" s="537"/>
      <c r="ID71" s="540"/>
      <c r="IE71" s="540"/>
      <c r="IF71" s="540"/>
      <c r="IG71" s="537"/>
      <c r="IH71" s="540"/>
      <c r="II71" s="540"/>
      <c r="IJ71" s="540"/>
      <c r="IK71" s="537"/>
      <c r="IL71" s="540"/>
      <c r="IM71" s="540"/>
      <c r="IN71" s="540"/>
      <c r="IO71" s="537"/>
      <c r="IP71" s="540"/>
      <c r="IQ71" s="540"/>
      <c r="IR71" s="540"/>
      <c r="IS71" s="507"/>
      <c r="IT71" s="507"/>
      <c r="IU71" s="507"/>
      <c r="IV71" s="507"/>
      <c r="IW71" s="537"/>
      <c r="IX71" s="540"/>
      <c r="IY71" s="540"/>
      <c r="IZ71" s="540"/>
      <c r="JA71" s="540"/>
      <c r="JB71" s="498"/>
      <c r="JC71" s="498"/>
      <c r="JD71" s="498"/>
      <c r="JE71" s="498"/>
      <c r="JF71" s="498"/>
      <c r="JG71" s="537"/>
      <c r="JH71" s="540"/>
      <c r="JI71" s="540"/>
      <c r="JJ71" s="540"/>
      <c r="JK71" s="537"/>
      <c r="JL71" s="540"/>
      <c r="JM71" s="540"/>
      <c r="JN71" s="540"/>
      <c r="JO71" s="537"/>
      <c r="JP71" s="540"/>
      <c r="JQ71" s="540"/>
      <c r="JR71" s="540"/>
      <c r="JS71" s="540"/>
      <c r="JT71" s="537"/>
      <c r="JU71" s="540"/>
      <c r="JV71" s="540"/>
      <c r="JW71" s="540"/>
      <c r="JX71" s="540"/>
      <c r="JY71" s="540"/>
      <c r="JZ71" s="546"/>
      <c r="KC71" s="769"/>
      <c r="KD71" s="769"/>
      <c r="KE71" s="770">
        <f>KE70-KD68</f>
        <v>0</v>
      </c>
      <c r="KF71" s="770">
        <f>KF70-KC68</f>
        <v>0</v>
      </c>
    </row>
    <row r="72" spans="1:292" ht="21.95" customHeight="1" thickBot="1" x14ac:dyDescent="0.25">
      <c r="A72" s="618"/>
      <c r="B72" s="577"/>
      <c r="C72" s="53" t="s">
        <v>78</v>
      </c>
      <c r="D72" s="46">
        <f>SUM(K72:N72)</f>
        <v>3</v>
      </c>
      <c r="E72" s="675"/>
      <c r="F72" s="582"/>
      <c r="G72" s="585"/>
      <c r="H72" s="646"/>
      <c r="I72" s="133">
        <v>8</v>
      </c>
      <c r="J72" s="299">
        <f>IF(I72=12,'тарифна сітка'!$C$15,IF(I72=11,'тарифна сітка'!$C$14,IF(I72=10,'тарифна сітка'!$C$13,IF(I72=9,'тарифна сітка'!$C$12,IF(I72=8,'тарифна сітка'!$C$11)))))</f>
        <v>1397</v>
      </c>
      <c r="K72" s="298"/>
      <c r="L72" s="179"/>
      <c r="M72" s="179"/>
      <c r="N72" s="81">
        <v>3</v>
      </c>
      <c r="O72" s="54">
        <f>$J$72/18*K72</f>
        <v>0</v>
      </c>
      <c r="P72" s="88">
        <f>$J$72/18*L72</f>
        <v>0</v>
      </c>
      <c r="Q72" s="88">
        <f>$J$72/18*M72</f>
        <v>0</v>
      </c>
      <c r="R72" s="89">
        <f>$J$72/18*N72</f>
        <v>232.83333333333334</v>
      </c>
      <c r="S72" s="11"/>
      <c r="T72" s="7"/>
      <c r="U72" s="12"/>
      <c r="V72" s="32"/>
      <c r="W72" s="12"/>
      <c r="X72" s="11"/>
      <c r="Y72" s="7"/>
      <c r="Z72" s="7"/>
      <c r="AA72" s="7"/>
      <c r="AB72" s="7"/>
      <c r="AC72" s="7"/>
      <c r="AD72" s="7"/>
      <c r="AE72" s="7"/>
      <c r="AF72" s="7"/>
      <c r="AG72" s="37"/>
      <c r="AH72" s="32"/>
      <c r="AI72" s="7"/>
      <c r="AJ72" s="7"/>
      <c r="AK72" s="45"/>
      <c r="AL72" s="537"/>
      <c r="AM72" s="540"/>
      <c r="AN72" s="540"/>
      <c r="AO72" s="540"/>
      <c r="AP72" s="540"/>
      <c r="AQ72" s="540"/>
      <c r="AR72" s="543"/>
      <c r="AS72" s="537"/>
      <c r="AT72" s="540"/>
      <c r="AU72" s="540"/>
      <c r="AV72" s="540"/>
      <c r="AW72" s="540"/>
      <c r="AX72" s="540"/>
      <c r="AY72" s="543"/>
      <c r="AZ72" s="537"/>
      <c r="BA72" s="540"/>
      <c r="BB72" s="540"/>
      <c r="BC72" s="540"/>
      <c r="BD72" s="540"/>
      <c r="BE72" s="540"/>
      <c r="BF72" s="543"/>
      <c r="BG72" s="518"/>
      <c r="BH72" s="518"/>
      <c r="BI72" s="518"/>
      <c r="BJ72" s="518"/>
      <c r="BK72" s="518"/>
      <c r="BL72" s="518"/>
      <c r="BM72" s="518"/>
      <c r="BN72" s="537"/>
      <c r="BO72" s="540"/>
      <c r="BP72" s="540"/>
      <c r="BQ72" s="540"/>
      <c r="BR72" s="540"/>
      <c r="BS72" s="540"/>
      <c r="BT72" s="543"/>
      <c r="BU72" s="540"/>
      <c r="BV72" s="540"/>
      <c r="BW72" s="540"/>
      <c r="BX72" s="540"/>
      <c r="BY72" s="540"/>
      <c r="BZ72" s="540"/>
      <c r="CA72" s="543"/>
      <c r="CB72" s="537"/>
      <c r="CC72" s="540"/>
      <c r="CD72" s="540"/>
      <c r="CE72" s="540"/>
      <c r="CF72" s="540"/>
      <c r="CG72" s="540"/>
      <c r="CH72" s="543"/>
      <c r="CI72" s="537"/>
      <c r="CJ72" s="540"/>
      <c r="CK72" s="540"/>
      <c r="CL72" s="540"/>
      <c r="CM72" s="540"/>
      <c r="CN72" s="540"/>
      <c r="CO72" s="543"/>
      <c r="CP72" s="537"/>
      <c r="CQ72" s="540"/>
      <c r="CR72" s="540"/>
      <c r="CS72" s="540"/>
      <c r="CT72" s="540"/>
      <c r="CU72" s="540"/>
      <c r="CV72" s="543"/>
      <c r="CW72" s="537"/>
      <c r="CX72" s="540"/>
      <c r="CY72" s="540"/>
      <c r="CZ72" s="540"/>
      <c r="DA72" s="540"/>
      <c r="DB72" s="540"/>
      <c r="DC72" s="543"/>
      <c r="DD72" s="537">
        <f>IF(AND(DB72=3,DB73=4),SUM(DC75:DC77),0)</f>
        <v>0</v>
      </c>
      <c r="DE72" s="540"/>
      <c r="DF72" s="540"/>
      <c r="DG72" s="540"/>
      <c r="DH72" s="540"/>
      <c r="DI72" s="540"/>
      <c r="DJ72" s="543"/>
      <c r="DK72" s="537"/>
      <c r="DL72" s="540"/>
      <c r="DM72" s="540"/>
      <c r="DN72" s="540"/>
      <c r="DO72" s="540"/>
      <c r="DP72" s="540"/>
      <c r="DQ72" s="543"/>
      <c r="DR72" s="537"/>
      <c r="DS72" s="540"/>
      <c r="DT72" s="540"/>
      <c r="DU72" s="540"/>
      <c r="DV72" s="540"/>
      <c r="DW72" s="540"/>
      <c r="DX72" s="543"/>
      <c r="DY72" s="537"/>
      <c r="DZ72" s="540"/>
      <c r="EA72" s="540"/>
      <c r="EB72" s="540"/>
      <c r="EC72" s="540"/>
      <c r="ED72" s="540"/>
      <c r="EE72" s="543"/>
      <c r="EF72" s="537"/>
      <c r="EG72" s="540"/>
      <c r="EH72" s="540"/>
      <c r="EI72" s="540"/>
      <c r="EJ72" s="540"/>
      <c r="EK72" s="540"/>
      <c r="EL72" s="543"/>
      <c r="EM72" s="537"/>
      <c r="EN72" s="540"/>
      <c r="EO72" s="540"/>
      <c r="EP72" s="540"/>
      <c r="EQ72" s="540"/>
      <c r="ER72" s="540"/>
      <c r="ES72" s="543"/>
      <c r="EW72" s="537"/>
      <c r="EX72" s="540"/>
      <c r="EY72" s="540"/>
      <c r="EZ72" s="540"/>
      <c r="FA72" s="537"/>
      <c r="FB72" s="540"/>
      <c r="FC72" s="540"/>
      <c r="FD72" s="540"/>
      <c r="FE72" s="537"/>
      <c r="FF72" s="540"/>
      <c r="FG72" s="540"/>
      <c r="FH72" s="540"/>
      <c r="FI72" s="537"/>
      <c r="FJ72" s="540"/>
      <c r="FK72" s="540"/>
      <c r="FL72" s="540"/>
      <c r="FM72" s="537"/>
      <c r="FN72" s="540"/>
      <c r="FO72" s="540"/>
      <c r="FP72" s="540"/>
      <c r="FQ72" s="537"/>
      <c r="FR72" s="540"/>
      <c r="FS72" s="540"/>
      <c r="FT72" s="540"/>
      <c r="FU72" s="537"/>
      <c r="FV72" s="540"/>
      <c r="FW72" s="540"/>
      <c r="FX72" s="540"/>
      <c r="FY72" s="537"/>
      <c r="FZ72" s="540"/>
      <c r="GA72" s="540"/>
      <c r="GB72" s="540"/>
      <c r="GC72" s="537"/>
      <c r="GD72" s="540"/>
      <c r="GE72" s="540"/>
      <c r="GF72" s="540"/>
      <c r="GG72" s="537"/>
      <c r="GH72" s="540"/>
      <c r="GI72" s="540"/>
      <c r="GJ72" s="540"/>
      <c r="GK72" s="537"/>
      <c r="GL72" s="540"/>
      <c r="GM72" s="540"/>
      <c r="GN72" s="540"/>
      <c r="GO72" s="537"/>
      <c r="GP72" s="540"/>
      <c r="GQ72" s="540"/>
      <c r="GR72" s="540"/>
      <c r="GS72" s="537"/>
      <c r="GT72" s="540"/>
      <c r="GU72" s="540"/>
      <c r="GV72" s="540"/>
      <c r="GW72" s="537"/>
      <c r="GX72" s="540"/>
      <c r="GY72" s="540"/>
      <c r="GZ72" s="540"/>
      <c r="HA72" s="537"/>
      <c r="HB72" s="540"/>
      <c r="HC72" s="540"/>
      <c r="HD72" s="540"/>
      <c r="HE72" s="537"/>
      <c r="HF72" s="540"/>
      <c r="HG72" s="540"/>
      <c r="HH72" s="540"/>
      <c r="HI72" s="537"/>
      <c r="HJ72" s="540"/>
      <c r="HK72" s="540"/>
      <c r="HL72" s="540"/>
      <c r="HM72" s="537"/>
      <c r="HN72" s="540"/>
      <c r="HO72" s="540"/>
      <c r="HP72" s="540"/>
      <c r="HQ72" s="537"/>
      <c r="HR72" s="540"/>
      <c r="HS72" s="540"/>
      <c r="HT72" s="540"/>
      <c r="HU72" s="537"/>
      <c r="HV72" s="540"/>
      <c r="HW72" s="540"/>
      <c r="HX72" s="540"/>
      <c r="HY72" s="537"/>
      <c r="HZ72" s="540"/>
      <c r="IA72" s="540"/>
      <c r="IB72" s="540"/>
      <c r="IC72" s="537"/>
      <c r="ID72" s="540"/>
      <c r="IE72" s="540"/>
      <c r="IF72" s="540"/>
      <c r="IG72" s="537"/>
      <c r="IH72" s="540"/>
      <c r="II72" s="540"/>
      <c r="IJ72" s="540"/>
      <c r="IK72" s="537"/>
      <c r="IL72" s="540"/>
      <c r="IM72" s="540"/>
      <c r="IN72" s="540"/>
      <c r="IO72" s="537"/>
      <c r="IP72" s="540"/>
      <c r="IQ72" s="540"/>
      <c r="IR72" s="540"/>
      <c r="IS72" s="507"/>
      <c r="IT72" s="507"/>
      <c r="IU72" s="507"/>
      <c r="IV72" s="507"/>
      <c r="IW72" s="537"/>
      <c r="IX72" s="540"/>
      <c r="IY72" s="540"/>
      <c r="IZ72" s="540"/>
      <c r="JA72" s="540"/>
      <c r="JB72" s="498"/>
      <c r="JC72" s="498"/>
      <c r="JD72" s="498"/>
      <c r="JE72" s="498"/>
      <c r="JF72" s="498"/>
      <c r="JG72" s="537"/>
      <c r="JH72" s="540"/>
      <c r="JI72" s="540"/>
      <c r="JJ72" s="540"/>
      <c r="JK72" s="537"/>
      <c r="JL72" s="540"/>
      <c r="JM72" s="540"/>
      <c r="JN72" s="540"/>
      <c r="JO72" s="537"/>
      <c r="JP72" s="540"/>
      <c r="JQ72" s="540"/>
      <c r="JR72" s="540"/>
      <c r="JS72" s="540"/>
      <c r="JT72" s="537"/>
      <c r="JU72" s="540"/>
      <c r="JV72" s="540"/>
      <c r="JW72" s="540"/>
      <c r="JX72" s="540"/>
      <c r="JY72" s="540"/>
      <c r="JZ72" s="546"/>
      <c r="KC72" s="769"/>
      <c r="KD72" s="769"/>
    </row>
    <row r="73" spans="1:292" ht="21.95" customHeight="1" thickBot="1" x14ac:dyDescent="0.25">
      <c r="A73" s="656" t="s">
        <v>60</v>
      </c>
      <c r="B73" s="657"/>
      <c r="C73" s="291">
        <f>SUM(O73:Q73)</f>
        <v>2317.6999999999998</v>
      </c>
      <c r="D73" s="129">
        <f>SUM(D68:D71)</f>
        <v>21</v>
      </c>
      <c r="E73" s="292">
        <f>D73/18</f>
        <v>1.1666666666666667</v>
      </c>
      <c r="F73" s="318">
        <f>D72/18</f>
        <v>0.16666666666666666</v>
      </c>
      <c r="G73" s="293"/>
      <c r="H73" s="130" t="s">
        <v>61</v>
      </c>
      <c r="I73" s="130" t="s">
        <v>61</v>
      </c>
      <c r="J73" s="294" t="s">
        <v>61</v>
      </c>
      <c r="K73" s="113">
        <f t="shared" ref="K73:R73" si="26">SUM(K68:K72)</f>
        <v>0</v>
      </c>
      <c r="L73" s="114">
        <f t="shared" si="26"/>
        <v>14</v>
      </c>
      <c r="M73" s="114">
        <f t="shared" si="26"/>
        <v>7</v>
      </c>
      <c r="N73" s="115">
        <f t="shared" si="26"/>
        <v>3</v>
      </c>
      <c r="O73" s="139">
        <f t="shared" si="26"/>
        <v>0</v>
      </c>
      <c r="P73" s="139">
        <f t="shared" si="26"/>
        <v>1545.1333333333332</v>
      </c>
      <c r="Q73" s="139">
        <f t="shared" si="26"/>
        <v>772.56666666666661</v>
      </c>
      <c r="R73" s="139">
        <f t="shared" si="26"/>
        <v>232.83333333333334</v>
      </c>
      <c r="S73" s="116">
        <f t="shared" ref="S73:Y73" si="27">SUM(S71:S72)</f>
        <v>0</v>
      </c>
      <c r="T73" s="117">
        <f t="shared" si="27"/>
        <v>0</v>
      </c>
      <c r="U73" s="118">
        <f t="shared" si="27"/>
        <v>0</v>
      </c>
      <c r="V73" s="116">
        <f t="shared" si="27"/>
        <v>0</v>
      </c>
      <c r="W73" s="118">
        <f t="shared" si="27"/>
        <v>0</v>
      </c>
      <c r="X73" s="203">
        <f t="shared" si="27"/>
        <v>198.66</v>
      </c>
      <c r="Y73" s="117">
        <f t="shared" si="27"/>
        <v>0</v>
      </c>
      <c r="Z73" s="117">
        <f t="shared" ref="Z73:AH73" si="28">SUM(Z69:Z72)</f>
        <v>0</v>
      </c>
      <c r="AA73" s="117">
        <f t="shared" si="28"/>
        <v>0</v>
      </c>
      <c r="AB73" s="117">
        <f t="shared" si="28"/>
        <v>0</v>
      </c>
      <c r="AC73" s="117">
        <f t="shared" si="28"/>
        <v>0</v>
      </c>
      <c r="AD73" s="117">
        <f t="shared" si="28"/>
        <v>0</v>
      </c>
      <c r="AE73" s="117">
        <f>SUM(AE71:AE72)</f>
        <v>198.66</v>
      </c>
      <c r="AF73" s="117">
        <f t="shared" si="28"/>
        <v>0</v>
      </c>
      <c r="AG73" s="117">
        <f t="shared" si="28"/>
        <v>0</v>
      </c>
      <c r="AH73" s="203">
        <f t="shared" si="28"/>
        <v>0</v>
      </c>
      <c r="AI73" s="117">
        <f>SUM(AI70:AI72)</f>
        <v>255.05333333333334</v>
      </c>
      <c r="AJ73" s="117">
        <f>SUM(AJ70:AJ72)</f>
        <v>765.16</v>
      </c>
      <c r="AK73" s="118">
        <f>SUM(O73:AJ73)</f>
        <v>3968.0666666666662</v>
      </c>
      <c r="AL73" s="538"/>
      <c r="AM73" s="541"/>
      <c r="AN73" s="541"/>
      <c r="AO73" s="541"/>
      <c r="AP73" s="541"/>
      <c r="AQ73" s="541"/>
      <c r="AR73" s="544"/>
      <c r="AS73" s="538"/>
      <c r="AT73" s="541"/>
      <c r="AU73" s="541"/>
      <c r="AV73" s="541"/>
      <c r="AW73" s="541"/>
      <c r="AX73" s="541"/>
      <c r="AY73" s="544"/>
      <c r="AZ73" s="538"/>
      <c r="BA73" s="541"/>
      <c r="BB73" s="541"/>
      <c r="BC73" s="541"/>
      <c r="BD73" s="541"/>
      <c r="BE73" s="541"/>
      <c r="BF73" s="544"/>
      <c r="BG73" s="465"/>
      <c r="BH73" s="465"/>
      <c r="BI73" s="465"/>
      <c r="BJ73" s="465"/>
      <c r="BK73" s="465"/>
      <c r="BL73" s="465"/>
      <c r="BM73" s="465"/>
      <c r="BN73" s="538"/>
      <c r="BO73" s="541"/>
      <c r="BP73" s="541"/>
      <c r="BQ73" s="541"/>
      <c r="BR73" s="541"/>
      <c r="BS73" s="541"/>
      <c r="BT73" s="544"/>
      <c r="BU73" s="541"/>
      <c r="BV73" s="541"/>
      <c r="BW73" s="541"/>
      <c r="BX73" s="541"/>
      <c r="BY73" s="541"/>
      <c r="BZ73" s="541"/>
      <c r="CA73" s="544"/>
      <c r="CB73" s="538"/>
      <c r="CC73" s="541"/>
      <c r="CD73" s="541"/>
      <c r="CE73" s="541"/>
      <c r="CF73" s="541"/>
      <c r="CG73" s="541"/>
      <c r="CH73" s="544"/>
      <c r="CI73" s="538"/>
      <c r="CJ73" s="541"/>
      <c r="CK73" s="541"/>
      <c r="CL73" s="541"/>
      <c r="CM73" s="541"/>
      <c r="CN73" s="541"/>
      <c r="CO73" s="544"/>
      <c r="CP73" s="538"/>
      <c r="CQ73" s="541"/>
      <c r="CR73" s="541"/>
      <c r="CS73" s="541"/>
      <c r="CT73" s="541"/>
      <c r="CU73" s="541"/>
      <c r="CV73" s="544"/>
      <c r="CW73" s="538"/>
      <c r="CX73" s="541"/>
      <c r="CY73" s="541"/>
      <c r="CZ73" s="541"/>
      <c r="DA73" s="541"/>
      <c r="DB73" s="541"/>
      <c r="DC73" s="544"/>
      <c r="DD73" s="538"/>
      <c r="DE73" s="541"/>
      <c r="DF73" s="541"/>
      <c r="DG73" s="541"/>
      <c r="DH73" s="541"/>
      <c r="DI73" s="541"/>
      <c r="DJ73" s="544"/>
      <c r="DK73" s="538"/>
      <c r="DL73" s="541"/>
      <c r="DM73" s="541"/>
      <c r="DN73" s="541"/>
      <c r="DO73" s="541"/>
      <c r="DP73" s="541"/>
      <c r="DQ73" s="544"/>
      <c r="DR73" s="538"/>
      <c r="DS73" s="541"/>
      <c r="DT73" s="541"/>
      <c r="DU73" s="541"/>
      <c r="DV73" s="541"/>
      <c r="DW73" s="541"/>
      <c r="DX73" s="544"/>
      <c r="DY73" s="538"/>
      <c r="DZ73" s="541"/>
      <c r="EA73" s="541"/>
      <c r="EB73" s="541"/>
      <c r="EC73" s="541"/>
      <c r="ED73" s="541"/>
      <c r="EE73" s="544"/>
      <c r="EF73" s="538"/>
      <c r="EG73" s="541"/>
      <c r="EH73" s="541"/>
      <c r="EI73" s="541"/>
      <c r="EJ73" s="541"/>
      <c r="EK73" s="541"/>
      <c r="EL73" s="544"/>
      <c r="EM73" s="538"/>
      <c r="EN73" s="541"/>
      <c r="EO73" s="541"/>
      <c r="EP73" s="541"/>
      <c r="EQ73" s="541"/>
      <c r="ER73" s="541"/>
      <c r="ES73" s="544"/>
      <c r="EW73" s="538"/>
      <c r="EX73" s="541"/>
      <c r="EY73" s="541"/>
      <c r="EZ73" s="541"/>
      <c r="FA73" s="538"/>
      <c r="FB73" s="541"/>
      <c r="FC73" s="541"/>
      <c r="FD73" s="541"/>
      <c r="FE73" s="538"/>
      <c r="FF73" s="541"/>
      <c r="FG73" s="541"/>
      <c r="FH73" s="541"/>
      <c r="FI73" s="538"/>
      <c r="FJ73" s="541"/>
      <c r="FK73" s="541"/>
      <c r="FL73" s="541"/>
      <c r="FM73" s="538"/>
      <c r="FN73" s="541"/>
      <c r="FO73" s="541"/>
      <c r="FP73" s="541"/>
      <c r="FQ73" s="538"/>
      <c r="FR73" s="541"/>
      <c r="FS73" s="541"/>
      <c r="FT73" s="541"/>
      <c r="FU73" s="538"/>
      <c r="FV73" s="541"/>
      <c r="FW73" s="541"/>
      <c r="FX73" s="541"/>
      <c r="FY73" s="538"/>
      <c r="FZ73" s="541"/>
      <c r="GA73" s="541"/>
      <c r="GB73" s="541"/>
      <c r="GC73" s="538"/>
      <c r="GD73" s="541"/>
      <c r="GE73" s="541"/>
      <c r="GF73" s="541"/>
      <c r="GG73" s="538"/>
      <c r="GH73" s="541"/>
      <c r="GI73" s="541"/>
      <c r="GJ73" s="541"/>
      <c r="GK73" s="538"/>
      <c r="GL73" s="541"/>
      <c r="GM73" s="541"/>
      <c r="GN73" s="541"/>
      <c r="GO73" s="538"/>
      <c r="GP73" s="541"/>
      <c r="GQ73" s="541"/>
      <c r="GR73" s="541"/>
      <c r="GS73" s="538"/>
      <c r="GT73" s="541"/>
      <c r="GU73" s="541"/>
      <c r="GV73" s="541"/>
      <c r="GW73" s="538"/>
      <c r="GX73" s="541"/>
      <c r="GY73" s="541"/>
      <c r="GZ73" s="541"/>
      <c r="HA73" s="538"/>
      <c r="HB73" s="541"/>
      <c r="HC73" s="541"/>
      <c r="HD73" s="541"/>
      <c r="HE73" s="538"/>
      <c r="HF73" s="541"/>
      <c r="HG73" s="541"/>
      <c r="HH73" s="541"/>
      <c r="HI73" s="538"/>
      <c r="HJ73" s="541"/>
      <c r="HK73" s="541"/>
      <c r="HL73" s="541"/>
      <c r="HM73" s="538"/>
      <c r="HN73" s="541"/>
      <c r="HO73" s="541"/>
      <c r="HP73" s="541"/>
      <c r="HQ73" s="538"/>
      <c r="HR73" s="541"/>
      <c r="HS73" s="541"/>
      <c r="HT73" s="541"/>
      <c r="HU73" s="538"/>
      <c r="HV73" s="541"/>
      <c r="HW73" s="541"/>
      <c r="HX73" s="541"/>
      <c r="HY73" s="538"/>
      <c r="HZ73" s="541"/>
      <c r="IA73" s="541"/>
      <c r="IB73" s="541"/>
      <c r="IC73" s="538"/>
      <c r="ID73" s="541"/>
      <c r="IE73" s="541"/>
      <c r="IF73" s="541"/>
      <c r="IG73" s="538"/>
      <c r="IH73" s="541"/>
      <c r="II73" s="541"/>
      <c r="IJ73" s="541"/>
      <c r="IK73" s="538"/>
      <c r="IL73" s="541"/>
      <c r="IM73" s="541"/>
      <c r="IN73" s="541"/>
      <c r="IO73" s="538"/>
      <c r="IP73" s="541"/>
      <c r="IQ73" s="541"/>
      <c r="IR73" s="541"/>
      <c r="IS73" s="507"/>
      <c r="IT73" s="507"/>
      <c r="IU73" s="507"/>
      <c r="IV73" s="507"/>
      <c r="IW73" s="537"/>
      <c r="IX73" s="540"/>
      <c r="IY73" s="540"/>
      <c r="IZ73" s="540"/>
      <c r="JA73" s="540"/>
      <c r="JB73" s="498"/>
      <c r="JC73" s="498"/>
      <c r="JD73" s="498"/>
      <c r="JE73" s="498"/>
      <c r="JF73" s="498"/>
      <c r="JG73" s="538"/>
      <c r="JH73" s="541"/>
      <c r="JI73" s="541"/>
      <c r="JJ73" s="541"/>
      <c r="JK73" s="538"/>
      <c r="JL73" s="541"/>
      <c r="JM73" s="541"/>
      <c r="JN73" s="541"/>
      <c r="JO73" s="538"/>
      <c r="JP73" s="541"/>
      <c r="JQ73" s="541"/>
      <c r="JR73" s="541"/>
      <c r="JS73" s="541"/>
      <c r="JT73" s="537"/>
      <c r="JU73" s="540"/>
      <c r="JV73" s="540"/>
      <c r="JW73" s="540"/>
      <c r="JX73" s="540"/>
      <c r="JY73" s="540"/>
      <c r="JZ73" s="546"/>
    </row>
    <row r="74" spans="1:292" ht="22.5" customHeight="1" x14ac:dyDescent="0.2">
      <c r="A74" s="642">
        <v>12</v>
      </c>
      <c r="B74" s="575" t="s">
        <v>114</v>
      </c>
      <c r="C74" s="165" t="s">
        <v>91</v>
      </c>
      <c r="D74" s="131">
        <v>0.75</v>
      </c>
      <c r="E74" s="578" t="s">
        <v>111</v>
      </c>
      <c r="F74" s="580"/>
      <c r="G74" s="583">
        <v>25</v>
      </c>
      <c r="H74" s="651" t="s">
        <v>31</v>
      </c>
      <c r="I74" s="73"/>
      <c r="J74" s="74">
        <f>J6*95%</f>
        <v>1837.3</v>
      </c>
      <c r="K74" s="75"/>
      <c r="L74" s="94"/>
      <c r="M74" s="94"/>
      <c r="N74" s="80"/>
      <c r="O74" s="84">
        <f>$J$62/18*K74</f>
        <v>0</v>
      </c>
      <c r="P74" s="85">
        <f>$J$62/18*L74</f>
        <v>0</v>
      </c>
      <c r="Q74" s="85">
        <f>$J$62/18*M74</f>
        <v>0</v>
      </c>
      <c r="R74" s="86">
        <f>$J$62/18*N74</f>
        <v>0</v>
      </c>
      <c r="S74" s="70"/>
      <c r="T74" s="10">
        <v>0</v>
      </c>
      <c r="U74" s="40">
        <v>0</v>
      </c>
      <c r="V74" s="39"/>
      <c r="W74" s="197">
        <v>0</v>
      </c>
      <c r="X74" s="70"/>
      <c r="Y74" s="10"/>
      <c r="Z74" s="10"/>
      <c r="AA74" s="10"/>
      <c r="AB74" s="10"/>
      <c r="AC74" s="10"/>
      <c r="AD74" s="10"/>
      <c r="AE74" s="10"/>
      <c r="AF74" s="10"/>
      <c r="AG74" s="40"/>
      <c r="AH74" s="84">
        <f>J74*D74</f>
        <v>1377.9749999999999</v>
      </c>
      <c r="AI74" s="90">
        <v>0.1</v>
      </c>
      <c r="AJ74" s="90">
        <f>IF(G74&gt;19,30%,IF(G74&gt;9,20%,IF(G74&gt;2,10%,0)))</f>
        <v>0.3</v>
      </c>
      <c r="AK74" s="76"/>
      <c r="AL74" s="536">
        <f>IF(I76=8,SUM(K74:M79),0)</f>
        <v>0</v>
      </c>
      <c r="AM74" s="539">
        <f>IF(I76=8,SUM(O74:Q79),0)</f>
        <v>0</v>
      </c>
      <c r="AN74" s="539">
        <f>IF(AM74&gt;0,AJ75,0)</f>
        <v>0</v>
      </c>
      <c r="AO74" s="539">
        <f>IF(AM74&gt;0,AI75,0)</f>
        <v>0</v>
      </c>
      <c r="AP74" s="539">
        <f>IF(AM74&gt;0,SUM(S80:U80),0)</f>
        <v>0</v>
      </c>
      <c r="AQ74" s="539">
        <f>IF(AM74&gt;0,V80+W80,0)</f>
        <v>0</v>
      </c>
      <c r="AR74" s="539">
        <f>IF(AM74&gt;0,SUM(X80:AG80),0)</f>
        <v>0</v>
      </c>
      <c r="AS74" s="536"/>
      <c r="AT74" s="539">
        <f>IF(AS74&gt;0,SUM(V74:X77),0)</f>
        <v>0</v>
      </c>
      <c r="AU74" s="539">
        <f>IF(AT74&gt;0,AQ75,0)</f>
        <v>0</v>
      </c>
      <c r="AV74" s="539">
        <f>IF(AT74&gt;0,AP75,0)</f>
        <v>0</v>
      </c>
      <c r="AW74" s="539">
        <f>IF(AT74&gt;0,SUM(Z78:AB78),0)</f>
        <v>0</v>
      </c>
      <c r="AX74" s="539">
        <f>IF(AT74&gt;0,AC78+AD78,0)</f>
        <v>0</v>
      </c>
      <c r="AY74" s="539">
        <f>IF(AT74&gt;0,SUM(AE78:AN78),0)</f>
        <v>0</v>
      </c>
      <c r="AZ74" s="536">
        <f>IF(I76=9,SUM(K74:M79),0)</f>
        <v>0</v>
      </c>
      <c r="BA74" s="539">
        <f>IF(I76=9,SUM(O74:Q79),0)</f>
        <v>0</v>
      </c>
      <c r="BB74" s="539">
        <f>IF(BA74&gt;0,AJ75,0)</f>
        <v>0</v>
      </c>
      <c r="BC74" s="539">
        <f>IF(BA74&gt;0,AI75,0)</f>
        <v>0</v>
      </c>
      <c r="BD74" s="539">
        <f>IF(BA74&gt;0,SUM(S80:U80),0)</f>
        <v>0</v>
      </c>
      <c r="BE74" s="539">
        <f>IF(BA74&gt;0,V80+W80,0)</f>
        <v>0</v>
      </c>
      <c r="BF74" s="539">
        <f>IF(BA74&gt;0,SUM(X80:AG80),0)</f>
        <v>0</v>
      </c>
      <c r="BG74" s="515"/>
      <c r="BH74" s="515"/>
      <c r="BI74" s="515"/>
      <c r="BJ74" s="515"/>
      <c r="BK74" s="515"/>
      <c r="BL74" s="515"/>
      <c r="BM74" s="515"/>
      <c r="BN74" s="536"/>
      <c r="BO74" s="539">
        <f>IF(BN74&gt;0,SUM(AJ74:AL77),0)</f>
        <v>0</v>
      </c>
      <c r="BP74" s="539">
        <f>IF(BO74&gt;0,BE75,0)</f>
        <v>0</v>
      </c>
      <c r="BQ74" s="539">
        <f>IF(BO74&gt;0,BD75,0)</f>
        <v>0</v>
      </c>
      <c r="BR74" s="539">
        <f>IF(BO74&gt;0,SUM(AN78:AP78),0)</f>
        <v>0</v>
      </c>
      <c r="BS74" s="539">
        <f>IF(BO74&gt;0,AQ78+AR78,0)</f>
        <v>0</v>
      </c>
      <c r="BT74" s="539">
        <f>IF(BO74&gt;0,SUM(AS78:BB78),0)</f>
        <v>0</v>
      </c>
      <c r="BU74" s="536">
        <f>IF(I76=10,SUM(K74:M79),0)</f>
        <v>0</v>
      </c>
      <c r="BV74" s="539">
        <f>IF(I76=10,SUM(O74:Q79),0)</f>
        <v>0</v>
      </c>
      <c r="BW74" s="539">
        <f>IF(BV74&gt;0,AJ75,0)</f>
        <v>0</v>
      </c>
      <c r="BX74" s="539">
        <f>IF(BV74&gt;0,AI75,0)</f>
        <v>0</v>
      </c>
      <c r="BY74" s="539">
        <f>IF(BV74&gt;0,SUM(S80:U80),0)</f>
        <v>0</v>
      </c>
      <c r="BZ74" s="539">
        <f>IF(BV74&gt;0,V80+W80,0)</f>
        <v>0</v>
      </c>
      <c r="CA74" s="539">
        <f>IF(BV74&gt;0,SUM(X80:AG80),0)</f>
        <v>0</v>
      </c>
      <c r="CB74" s="536"/>
      <c r="CC74" s="539">
        <f>IF(CB74&gt;0,SUM(O74:Q77),0)</f>
        <v>0</v>
      </c>
      <c r="CD74" s="539">
        <f>IF(CC74&gt;0,AJ78,0)</f>
        <v>0</v>
      </c>
      <c r="CE74" s="539">
        <f>IF(CC74&gt;0,AI78,0)</f>
        <v>0</v>
      </c>
      <c r="CF74" s="539">
        <f>IF(CC74&gt;0,SUM(S78:U78),0)</f>
        <v>0</v>
      </c>
      <c r="CG74" s="539">
        <f>IF(CC74&gt;0,V78+W78,0)</f>
        <v>0</v>
      </c>
      <c r="CH74" s="539">
        <f>IF(CC74&gt;0,SUM(X78:AG78),0)</f>
        <v>0</v>
      </c>
      <c r="CI74" s="536">
        <f>IF(I76=11,SUM(K74:M79),0)</f>
        <v>13.5</v>
      </c>
      <c r="CJ74" s="539">
        <f>IF(I76=11,SUM(O74:Q79),0)</f>
        <v>1258.5</v>
      </c>
      <c r="CK74" s="539">
        <f>IF(CJ74&gt;0,CJ74*AJ74,0)</f>
        <v>377.55</v>
      </c>
      <c r="CL74" s="539">
        <f>IF(CJ74&gt;0,CJ74*AI74,0)</f>
        <v>125.85000000000001</v>
      </c>
      <c r="CM74" s="539">
        <f>IF(CJ74&gt;0,SUM(S80:U80),0)</f>
        <v>125.85000000000001</v>
      </c>
      <c r="CN74" s="539">
        <f>IF(CJ74&gt;0,V80+W80,0)</f>
        <v>0</v>
      </c>
      <c r="CO74" s="539">
        <f>IF(CJ74&gt;0,SUM(X80:AG80),0)</f>
        <v>0</v>
      </c>
      <c r="CP74" s="536"/>
      <c r="CQ74" s="539">
        <f>IF(CP74&gt;0,SUM(O77:Q77),0)</f>
        <v>0</v>
      </c>
      <c r="CR74" s="539">
        <f>IF(CQ74&gt;0,CQ74*AJ74,0)</f>
        <v>0</v>
      </c>
      <c r="CS74" s="539">
        <f>IF(CQ74&gt;0,CQ74*AI74,0)</f>
        <v>0</v>
      </c>
      <c r="CT74" s="539">
        <f>IF(CQ74&gt;0,SUM(S78:U78),0)</f>
        <v>0</v>
      </c>
      <c r="CU74" s="539">
        <f>IF(CQ74&gt;0,V78+W78,0)</f>
        <v>0</v>
      </c>
      <c r="CV74" s="542">
        <f>IF(CQ74&gt;0,SUM(X78:AG78),0)</f>
        <v>0</v>
      </c>
      <c r="CW74" s="536"/>
      <c r="CX74" s="539">
        <f>IF(CW74&gt;0,SUM(O74:Q79),0)</f>
        <v>0</v>
      </c>
      <c r="CY74" s="539">
        <f>CX74*AJ74</f>
        <v>0</v>
      </c>
      <c r="CZ74" s="539">
        <f>CX74*AI74</f>
        <v>0</v>
      </c>
      <c r="DA74" s="539">
        <f>IF(CX74&gt;0,SUM(S80:U80),0)</f>
        <v>0</v>
      </c>
      <c r="DB74" s="539">
        <f>IF(CX74&gt;0,V80+W80,0)</f>
        <v>0</v>
      </c>
      <c r="DC74" s="542">
        <f>IF(CX74&gt;0,SUM(X80:AG80),0)</f>
        <v>0</v>
      </c>
      <c r="DD74" s="536">
        <f>IF(AND(H75="старший вчитель",I76=12),SUM(K74:M79),0)</f>
        <v>0</v>
      </c>
      <c r="DE74" s="539">
        <f>IF(DD74&gt;0,SUM(O74:Q79),0)</f>
        <v>0</v>
      </c>
      <c r="DF74" s="539">
        <f>IF(DE74&gt;0,DE74*AJ74,0)</f>
        <v>0</v>
      </c>
      <c r="DG74" s="539">
        <f>IF(DE74&gt;0,DE74*AI74,0)</f>
        <v>0</v>
      </c>
      <c r="DH74" s="539">
        <f>IF(DE74&gt;0,SUM(S80:U80),0)</f>
        <v>0</v>
      </c>
      <c r="DI74" s="539">
        <f>IF(DE74&gt;0,V80+W80,0)</f>
        <v>0</v>
      </c>
      <c r="DJ74" s="542">
        <f>IF(DE74&gt;0,SUM(X80:AG80),0)</f>
        <v>0</v>
      </c>
      <c r="DK74" s="536"/>
      <c r="DL74" s="539">
        <f>IF(DK74&gt;0,SUM(O74:Q77),0)</f>
        <v>0</v>
      </c>
      <c r="DM74" s="539">
        <f>IF(DL74&gt;0,AJ78,0)</f>
        <v>0</v>
      </c>
      <c r="DN74" s="539">
        <f>IF(DL74&gt;0,AI78,0)</f>
        <v>0</v>
      </c>
      <c r="DO74" s="539">
        <f>IF(DL74&gt;0,SUM(S78:U78),0)</f>
        <v>0</v>
      </c>
      <c r="DP74" s="539">
        <f>IF(DL74&gt;0,V78+W78,0)</f>
        <v>0</v>
      </c>
      <c r="DQ74" s="542">
        <f>IF(DL74&gt;0,SUM(X78:AG78),0)</f>
        <v>0</v>
      </c>
      <c r="DR74" s="536"/>
      <c r="DS74" s="539">
        <f>IF(DR74&gt;0,SUM(O74:Q77),0)</f>
        <v>0</v>
      </c>
      <c r="DT74" s="539">
        <f>IF(DS74&gt;0,AJ78,0)</f>
        <v>0</v>
      </c>
      <c r="DU74" s="539">
        <f>IF(DS74&gt;0,AI78,0)</f>
        <v>0</v>
      </c>
      <c r="DV74" s="539">
        <f>IF(DS74&gt;0,SUM(S78:U78),0)</f>
        <v>0</v>
      </c>
      <c r="DW74" s="539">
        <f>IF(DS74&gt;0,V78+W78,0)</f>
        <v>0</v>
      </c>
      <c r="DX74" s="542">
        <f>IF(DS74&gt;0,SUM(X78:AG78),0)</f>
        <v>0</v>
      </c>
      <c r="DY74" s="536"/>
      <c r="DZ74" s="539">
        <f>IF(DY74&gt;0,SUM(O74:Q77),0)</f>
        <v>0</v>
      </c>
      <c r="EA74" s="539">
        <f>IF(DZ74&gt;0,AJ78,0)</f>
        <v>0</v>
      </c>
      <c r="EB74" s="539">
        <f>IF(DZ74&gt;0,AI78,0)</f>
        <v>0</v>
      </c>
      <c r="EC74" s="539">
        <f>IF(DZ74&gt;0,SUM(S78:U78),0)</f>
        <v>0</v>
      </c>
      <c r="ED74" s="539">
        <f>IF(DZ74&gt;0,V78+W78,0)</f>
        <v>0</v>
      </c>
      <c r="EE74" s="542">
        <f>IF(DZ74&gt;0,SUM(X78:AG78),0)</f>
        <v>0</v>
      </c>
      <c r="EF74" s="536">
        <f>IF(AJ75="старший вчитель",SUM(AM74:AO77),0)</f>
        <v>0</v>
      </c>
      <c r="EG74" s="539">
        <f>IF(EF74&gt;0,SUM(O74:Q77),0)</f>
        <v>0</v>
      </c>
      <c r="EH74" s="539">
        <f>IF(EG74&gt;0,AJ78,0)</f>
        <v>0</v>
      </c>
      <c r="EI74" s="539">
        <f>IF(EG74&gt;0,AI78,0)</f>
        <v>0</v>
      </c>
      <c r="EJ74" s="539">
        <f>IF(EG74&gt;0,SUM(S78:U78),0)</f>
        <v>0</v>
      </c>
      <c r="EK74" s="539">
        <f>IF(EG74&gt;0,V78+W78,0)</f>
        <v>0</v>
      </c>
      <c r="EL74" s="542">
        <f>IF(EG74&gt;0,SUM(X78:AG78),0)</f>
        <v>0</v>
      </c>
      <c r="EM74" s="536">
        <f>IF(AQ75="старший вчитель",SUM(AT74:AV77),0)</f>
        <v>0</v>
      </c>
      <c r="EN74" s="539">
        <f>IF(EM74&gt;0,SUM(V74:X77),0)</f>
        <v>0</v>
      </c>
      <c r="EO74" s="539">
        <f>IF(EN74&gt;0,AQ78,0)</f>
        <v>0</v>
      </c>
      <c r="EP74" s="539">
        <f>IF(EN74&gt;0,AP78,0)</f>
        <v>0</v>
      </c>
      <c r="EQ74" s="539">
        <f>IF(EN74&gt;0,SUM(Z78:AB78),0)</f>
        <v>0</v>
      </c>
      <c r="ER74" s="539">
        <f>IF(EN74&gt;0,AC78+AD78,0)</f>
        <v>0</v>
      </c>
      <c r="ES74" s="542">
        <f>IF(EN74&gt;0,SUM(AE78:AN78),0)</f>
        <v>0</v>
      </c>
      <c r="EW74" s="536">
        <f>IF(AF75="старший вчитель",SUM(AI74:AK77),0)</f>
        <v>0</v>
      </c>
      <c r="EX74" s="539">
        <f>IF(EW74&gt;0,SUM(K74:M77),0)</f>
        <v>0</v>
      </c>
      <c r="EY74" s="539">
        <f>IF(EX74&gt;0,AF78,0)</f>
        <v>0</v>
      </c>
      <c r="EZ74" s="539">
        <f>IF(EX74&gt;0,AE78,0)</f>
        <v>0</v>
      </c>
      <c r="FA74" s="536">
        <f>IF(AM75="старший вчитель",SUM(AP74:AR77),0)</f>
        <v>0</v>
      </c>
      <c r="FB74" s="539">
        <f>IF(FA74&gt;0,SUM(R74:T77),0)</f>
        <v>0</v>
      </c>
      <c r="FC74" s="539">
        <f>IF(FB74&gt;0,AM78,0)</f>
        <v>0</v>
      </c>
      <c r="FD74" s="539">
        <f>IF(FB74&gt;0,AL78,0)</f>
        <v>0</v>
      </c>
      <c r="FE74" s="536"/>
      <c r="FF74" s="539">
        <f>IF(FE74&gt;0,SUM(AD74),0)</f>
        <v>0</v>
      </c>
      <c r="FG74" s="539">
        <f>FF74*AF74</f>
        <v>0</v>
      </c>
      <c r="FH74" s="539">
        <f>FF74*AE74</f>
        <v>0</v>
      </c>
      <c r="FI74" s="536">
        <f>D74</f>
        <v>0.75</v>
      </c>
      <c r="FJ74" s="539">
        <f>IF(FI74&gt;0,SUM(AH74),0)</f>
        <v>1377.9749999999999</v>
      </c>
      <c r="FK74" s="539">
        <f>FJ74*AJ74</f>
        <v>413.39249999999998</v>
      </c>
      <c r="FL74" s="539">
        <f>FJ74*AI74</f>
        <v>137.79749999999999</v>
      </c>
      <c r="FM74" s="536"/>
      <c r="FN74" s="539">
        <f>IF(FM74&gt;0,SUM(AH74),0)</f>
        <v>0</v>
      </c>
      <c r="FO74" s="539">
        <f>FN74*AJ74</f>
        <v>0</v>
      </c>
      <c r="FP74" s="539">
        <f>FN74*AI74</f>
        <v>0</v>
      </c>
      <c r="FQ74" s="536"/>
      <c r="FR74" s="539">
        <f>IF(FQ74&gt;0,SUM(AH75+R78),0)</f>
        <v>0</v>
      </c>
      <c r="FS74" s="539">
        <f>FR74*AJ74</f>
        <v>0</v>
      </c>
      <c r="FT74" s="539">
        <f>FR74*AI74</f>
        <v>0</v>
      </c>
      <c r="FU74" s="536"/>
      <c r="FV74" s="539">
        <f>IF(FU74&gt;0,SUM(AH75+R78),0)</f>
        <v>0</v>
      </c>
      <c r="FW74" s="539">
        <f>FV74*AJ74</f>
        <v>0</v>
      </c>
      <c r="FX74" s="539">
        <f>FV74*AI74</f>
        <v>0</v>
      </c>
      <c r="FY74" s="536"/>
      <c r="FZ74" s="539">
        <f>IF(FY74&gt;0,SUM(AL75+V78),0)</f>
        <v>0</v>
      </c>
      <c r="GA74" s="539">
        <f>FZ74*AN74</f>
        <v>0</v>
      </c>
      <c r="GB74" s="539">
        <f>FZ74*AM74</f>
        <v>0</v>
      </c>
      <c r="GC74" s="536"/>
      <c r="GD74" s="539">
        <f>IF(GC74&gt;0,SUM(AP75+Z78),0)</f>
        <v>0</v>
      </c>
      <c r="GE74" s="539">
        <f>GD74*AR74</f>
        <v>0</v>
      </c>
      <c r="GF74" s="539">
        <f>GD74*AQ74</f>
        <v>0</v>
      </c>
      <c r="GG74" s="536"/>
      <c r="GH74" s="539">
        <f>IF(GG74&gt;0,SUM(AT75+AD78),0)</f>
        <v>0</v>
      </c>
      <c r="GI74" s="539">
        <f>GH74*AV74</f>
        <v>0</v>
      </c>
      <c r="GJ74" s="539">
        <f>GH74*AU74</f>
        <v>0</v>
      </c>
      <c r="GK74" s="536"/>
      <c r="GL74" s="539">
        <f>IF(GK74&gt;0,SUM(AL75+V78),0)</f>
        <v>0</v>
      </c>
      <c r="GM74" s="539">
        <f>GL74*AN74</f>
        <v>0</v>
      </c>
      <c r="GN74" s="539">
        <f>GL74*AM74</f>
        <v>0</v>
      </c>
      <c r="GO74" s="536"/>
      <c r="GP74" s="539">
        <f>IF(GO74&gt;0,SUM(AP75+Z78),0)</f>
        <v>0</v>
      </c>
      <c r="GQ74" s="539">
        <f>GP74*AR74</f>
        <v>0</v>
      </c>
      <c r="GR74" s="539">
        <f>GP74*AQ74</f>
        <v>0</v>
      </c>
      <c r="GS74" s="536"/>
      <c r="GT74" s="539">
        <f>IF(GS74&gt;0,SUM(AT75+AD78),0)</f>
        <v>0</v>
      </c>
      <c r="GU74" s="539">
        <f>GT74*AV74</f>
        <v>0</v>
      </c>
      <c r="GV74" s="539">
        <f>GT74*AU74</f>
        <v>0</v>
      </c>
      <c r="GW74" s="536"/>
      <c r="GX74" s="539">
        <f>IF(GW74&gt;0,SUM(AX75+AH78),0)</f>
        <v>0</v>
      </c>
      <c r="GY74" s="539">
        <f>GX74*AZ74</f>
        <v>0</v>
      </c>
      <c r="GZ74" s="539">
        <f>GX74*AY74</f>
        <v>0</v>
      </c>
      <c r="HA74" s="536"/>
      <c r="HB74" s="539">
        <f>IF(HA74&gt;0,SUM(AH75+R78),0)</f>
        <v>0</v>
      </c>
      <c r="HC74" s="539">
        <f>HB74*AJ74</f>
        <v>0</v>
      </c>
      <c r="HD74" s="539">
        <f>HB74*AI74</f>
        <v>0</v>
      </c>
      <c r="HE74" s="536"/>
      <c r="HF74" s="539">
        <f>IF(HE74&gt;0,SUM(AL75+V78),0)</f>
        <v>0</v>
      </c>
      <c r="HG74" s="539">
        <f>HF74*AN74</f>
        <v>0</v>
      </c>
      <c r="HH74" s="539">
        <f>HF74*AM74</f>
        <v>0</v>
      </c>
      <c r="HI74" s="536"/>
      <c r="HJ74" s="539">
        <f>IF(HI74&gt;0,SUM(AP75+Z78),0)</f>
        <v>0</v>
      </c>
      <c r="HK74" s="539">
        <f>HJ74*AR74</f>
        <v>0</v>
      </c>
      <c r="HL74" s="539">
        <f>HJ74*AQ74</f>
        <v>0</v>
      </c>
      <c r="HM74" s="536"/>
      <c r="HN74" s="539">
        <f>IF(HM74&gt;0,SUM(AT75+AD78),0)</f>
        <v>0</v>
      </c>
      <c r="HO74" s="539">
        <f>HN74*AV74</f>
        <v>0</v>
      </c>
      <c r="HP74" s="539">
        <f>HN74*AU74</f>
        <v>0</v>
      </c>
      <c r="HQ74" s="536"/>
      <c r="HR74" s="539">
        <f>IF(HQ74&gt;0,SUM(AP75+Z78),0)</f>
        <v>0</v>
      </c>
      <c r="HS74" s="539">
        <f>HR74*AR74</f>
        <v>0</v>
      </c>
      <c r="HT74" s="539">
        <f>HR74*AQ74</f>
        <v>0</v>
      </c>
      <c r="HU74" s="536"/>
      <c r="HV74" s="539">
        <f>IF(HU74&gt;0,SUM(AT75+AD78),0)</f>
        <v>0</v>
      </c>
      <c r="HW74" s="539">
        <f>HV74*AV74</f>
        <v>0</v>
      </c>
      <c r="HX74" s="539">
        <f>HV74*AU74</f>
        <v>0</v>
      </c>
      <c r="HY74" s="536"/>
      <c r="HZ74" s="539">
        <f>IF(HY74&gt;0,SUM(AT75+AD78),0)</f>
        <v>0</v>
      </c>
      <c r="IA74" s="539">
        <f>HZ74*AV74</f>
        <v>0</v>
      </c>
      <c r="IB74" s="539">
        <f>HZ74*AU74</f>
        <v>0</v>
      </c>
      <c r="IC74" s="536"/>
      <c r="ID74" s="539">
        <f>IF(IC74&gt;0,SUM(AX75+AH78),0)</f>
        <v>0</v>
      </c>
      <c r="IE74" s="539">
        <f>ID74*AZ74</f>
        <v>0</v>
      </c>
      <c r="IF74" s="539">
        <f>ID74*AY74</f>
        <v>0</v>
      </c>
      <c r="IG74" s="536"/>
      <c r="IH74" s="539">
        <f>IF(IG74&gt;0,SUM(BB75+AL78),0)</f>
        <v>0</v>
      </c>
      <c r="II74" s="539">
        <f>IH74*BD74</f>
        <v>0</v>
      </c>
      <c r="IJ74" s="539">
        <f>IH74*BC74</f>
        <v>0</v>
      </c>
      <c r="IK74" s="536"/>
      <c r="IL74" s="539">
        <f>IF(IK74&gt;0,SUM(AT75+AD78),0)</f>
        <v>0</v>
      </c>
      <c r="IM74" s="539">
        <f>IL74*AV74</f>
        <v>0</v>
      </c>
      <c r="IN74" s="545">
        <f>IL74*AU74</f>
        <v>0</v>
      </c>
      <c r="IO74" s="536"/>
      <c r="IP74" s="539">
        <f>IF(IO74&gt;0,SUM(AX75+AH78),0)</f>
        <v>0</v>
      </c>
      <c r="IQ74" s="539">
        <f>IP74*AZ74</f>
        <v>0</v>
      </c>
      <c r="IR74" s="545">
        <f>IP74*AY74</f>
        <v>0</v>
      </c>
      <c r="IS74" s="464"/>
      <c r="IT74" s="464"/>
      <c r="IU74" s="464"/>
      <c r="IV74" s="464"/>
      <c r="IW74" s="709"/>
      <c r="IX74" s="712">
        <f>IF(IW74&gt;0,SUM(BB75+AL78),0)</f>
        <v>0</v>
      </c>
      <c r="IY74" s="712">
        <f>IX74*BD74</f>
        <v>0</v>
      </c>
      <c r="IZ74" s="712">
        <f>IY74*BE74</f>
        <v>0</v>
      </c>
      <c r="JA74" s="718">
        <f>IX74*BC74</f>
        <v>0</v>
      </c>
      <c r="JB74" s="464"/>
      <c r="JC74" s="464"/>
      <c r="JD74" s="464"/>
      <c r="JE74" s="464"/>
      <c r="JF74" s="464"/>
      <c r="JG74" s="536"/>
      <c r="JH74" s="539">
        <f>IF(JG74&gt;0,SUM(BN75+AQ78),0)</f>
        <v>0</v>
      </c>
      <c r="JI74" s="539">
        <f>JH74*BP74</f>
        <v>0</v>
      </c>
      <c r="JJ74" s="545">
        <f>JH74*BO74</f>
        <v>0</v>
      </c>
      <c r="JK74" s="536"/>
      <c r="JL74" s="539">
        <f>IF(JK74&gt;0,SUM(BR75+AU78),0)</f>
        <v>0</v>
      </c>
      <c r="JM74" s="539">
        <f>JL74*BT74</f>
        <v>0</v>
      </c>
      <c r="JN74" s="545">
        <f>JL74*BS74</f>
        <v>0</v>
      </c>
      <c r="JO74" s="709">
        <f>AC75</f>
        <v>0</v>
      </c>
      <c r="JP74" s="712">
        <f>IF(JO74&gt;0,SUM(BN75+AQ78),0)</f>
        <v>0</v>
      </c>
      <c r="JQ74" s="712">
        <f>JP74*BP74</f>
        <v>0</v>
      </c>
      <c r="JR74" s="712">
        <f>JQ74*BQ74</f>
        <v>0</v>
      </c>
      <c r="JS74" s="718">
        <f>JP74*BO74</f>
        <v>0</v>
      </c>
      <c r="JT74" s="709">
        <f>IF(CT75="старший вчитель",SUM(CW74:CY77),0)</f>
        <v>0</v>
      </c>
      <c r="JU74" s="712">
        <f>IF(JT74&gt;0,SUM(BY74:CA77),0)</f>
        <v>0</v>
      </c>
      <c r="JV74" s="712">
        <f>IF(JU74&gt;0,CT78,0)</f>
        <v>0</v>
      </c>
      <c r="JW74" s="712">
        <f>IF(JU74&gt;0,CS78,0)</f>
        <v>0</v>
      </c>
      <c r="JX74" s="712">
        <f>IF(JU74&gt;0,SUM(CC78:CE78),0)</f>
        <v>0</v>
      </c>
      <c r="JY74" s="712">
        <f>IF(JU74&gt;0,CF78+CG78,0)</f>
        <v>0</v>
      </c>
      <c r="JZ74" s="718">
        <f>IF(JU74&gt;0,SUM(CH78:CQ78),0)</f>
        <v>0</v>
      </c>
      <c r="KC74" s="769">
        <f>IZ74+IR74+IN74+HX74+HP74+HL74+GR74+GB74+FT74+FP74+FL74+FD74+EZ74+EP74+EI74+EB74+DU74+DN74+DG74+CZ74+CS74+CL74+CE74+BX74+BQ74+BC74+AV74+AO74</f>
        <v>263.64749999999998</v>
      </c>
      <c r="KD74" s="769">
        <f>IY74+IQ74+IM74+HW74+HO74+HK74+GQ74+GA74+FS74+FO74+FK74+FC74+EY74+EO74+EH74+EA74+DT74+DM74+DF74+CY74+CR74+CK74+CD74+BW74+BP74+BB74+AU74+AN74</f>
        <v>790.9425</v>
      </c>
    </row>
    <row r="75" spans="1:292" ht="20.100000000000001" customHeight="1" x14ac:dyDescent="0.2">
      <c r="A75" s="616"/>
      <c r="B75" s="576"/>
      <c r="C75" s="58" t="s">
        <v>92</v>
      </c>
      <c r="D75" s="46">
        <f>SUM(K75:N75)</f>
        <v>8</v>
      </c>
      <c r="E75" s="564"/>
      <c r="F75" s="581"/>
      <c r="G75" s="584"/>
      <c r="H75" s="652"/>
      <c r="I75" s="59">
        <v>11</v>
      </c>
      <c r="J75" s="65">
        <f>IF(I75=12,'тарифна сітка'!$C$15,IF(I75=11,'тарифна сітка'!$C$14,IF(I75=10,'тарифна сітка'!$C$13,IF(I75=9,'тарифна сітка'!$C$12,IF(I75=8,'тарифна сітка'!$C$11)))))</f>
        <v>1678</v>
      </c>
      <c r="K75" s="32"/>
      <c r="L75" s="179">
        <v>8</v>
      </c>
      <c r="M75" s="179"/>
      <c r="N75" s="81"/>
      <c r="O75" s="87">
        <f t="shared" ref="O75:R79" si="29">$J$75/18*K75</f>
        <v>0</v>
      </c>
      <c r="P75" s="43">
        <f t="shared" si="29"/>
        <v>745.77777777777783</v>
      </c>
      <c r="Q75" s="43">
        <f t="shared" si="29"/>
        <v>0</v>
      </c>
      <c r="R75" s="45">
        <f t="shared" si="29"/>
        <v>0</v>
      </c>
      <c r="S75" s="11"/>
      <c r="T75" s="57">
        <v>0</v>
      </c>
      <c r="U75" s="128">
        <v>0</v>
      </c>
      <c r="V75" s="32"/>
      <c r="W75" s="128">
        <v>0</v>
      </c>
      <c r="X75" s="11"/>
      <c r="Y75" s="7"/>
      <c r="Z75" s="7"/>
      <c r="AA75" s="7"/>
      <c r="AB75" s="7"/>
      <c r="AC75" s="7"/>
      <c r="AD75" s="7"/>
      <c r="AE75" s="7"/>
      <c r="AF75" s="7"/>
      <c r="AG75" s="12"/>
      <c r="AH75" s="32"/>
      <c r="AI75" s="43">
        <f>SUM(O74:R79,AH74:AH79)*AI74</f>
        <v>263.64749999999998</v>
      </c>
      <c r="AJ75" s="43">
        <f>SUM(O74:R79,AH74:AH79)*AJ74</f>
        <v>790.9425</v>
      </c>
      <c r="AK75" s="45">
        <f>SUM(O74:R79,S76:AG76,AH74:AH79,AI75:AJ75,S79:U79)</f>
        <v>3816.915</v>
      </c>
      <c r="AL75" s="537"/>
      <c r="AM75" s="540"/>
      <c r="AN75" s="540"/>
      <c r="AO75" s="540"/>
      <c r="AP75" s="540"/>
      <c r="AQ75" s="540"/>
      <c r="AR75" s="540"/>
      <c r="AS75" s="537"/>
      <c r="AT75" s="540"/>
      <c r="AU75" s="540"/>
      <c r="AV75" s="540"/>
      <c r="AW75" s="540"/>
      <c r="AX75" s="540"/>
      <c r="AY75" s="540"/>
      <c r="AZ75" s="537"/>
      <c r="BA75" s="540"/>
      <c r="BB75" s="540"/>
      <c r="BC75" s="540"/>
      <c r="BD75" s="540"/>
      <c r="BE75" s="540"/>
      <c r="BF75" s="540"/>
      <c r="BG75" s="516"/>
      <c r="BH75" s="516"/>
      <c r="BI75" s="516"/>
      <c r="BJ75" s="516"/>
      <c r="BK75" s="516"/>
      <c r="BL75" s="516"/>
      <c r="BM75" s="516"/>
      <c r="BN75" s="537"/>
      <c r="BO75" s="540"/>
      <c r="BP75" s="540"/>
      <c r="BQ75" s="540"/>
      <c r="BR75" s="540"/>
      <c r="BS75" s="540"/>
      <c r="BT75" s="540"/>
      <c r="BU75" s="537"/>
      <c r="BV75" s="540"/>
      <c r="BW75" s="540"/>
      <c r="BX75" s="540"/>
      <c r="BY75" s="540"/>
      <c r="BZ75" s="540"/>
      <c r="CA75" s="540"/>
      <c r="CB75" s="537"/>
      <c r="CC75" s="540"/>
      <c r="CD75" s="540"/>
      <c r="CE75" s="540"/>
      <c r="CF75" s="540"/>
      <c r="CG75" s="540"/>
      <c r="CH75" s="540"/>
      <c r="CI75" s="537"/>
      <c r="CJ75" s="540"/>
      <c r="CK75" s="540"/>
      <c r="CL75" s="540"/>
      <c r="CM75" s="540"/>
      <c r="CN75" s="540"/>
      <c r="CO75" s="540"/>
      <c r="CP75" s="537"/>
      <c r="CQ75" s="540"/>
      <c r="CR75" s="540"/>
      <c r="CS75" s="540"/>
      <c r="CT75" s="540"/>
      <c r="CU75" s="540"/>
      <c r="CV75" s="543"/>
      <c r="CW75" s="537"/>
      <c r="CX75" s="540"/>
      <c r="CY75" s="540"/>
      <c r="CZ75" s="540"/>
      <c r="DA75" s="540"/>
      <c r="DB75" s="540"/>
      <c r="DC75" s="543"/>
      <c r="DD75" s="537">
        <f>IF(AND(DB75=3,DB76=4),SUM(DC78:DC80),0)</f>
        <v>0</v>
      </c>
      <c r="DE75" s="540"/>
      <c r="DF75" s="540"/>
      <c r="DG75" s="540"/>
      <c r="DH75" s="540"/>
      <c r="DI75" s="540"/>
      <c r="DJ75" s="543"/>
      <c r="DK75" s="537"/>
      <c r="DL75" s="540"/>
      <c r="DM75" s="540"/>
      <c r="DN75" s="540"/>
      <c r="DO75" s="540"/>
      <c r="DP75" s="540"/>
      <c r="DQ75" s="543"/>
      <c r="DR75" s="537"/>
      <c r="DS75" s="540"/>
      <c r="DT75" s="540"/>
      <c r="DU75" s="540"/>
      <c r="DV75" s="540"/>
      <c r="DW75" s="540"/>
      <c r="DX75" s="543"/>
      <c r="DY75" s="537"/>
      <c r="DZ75" s="540"/>
      <c r="EA75" s="540"/>
      <c r="EB75" s="540"/>
      <c r="EC75" s="540"/>
      <c r="ED75" s="540"/>
      <c r="EE75" s="543"/>
      <c r="EF75" s="537"/>
      <c r="EG75" s="540"/>
      <c r="EH75" s="540"/>
      <c r="EI75" s="540"/>
      <c r="EJ75" s="540"/>
      <c r="EK75" s="540"/>
      <c r="EL75" s="543"/>
      <c r="EM75" s="537"/>
      <c r="EN75" s="540"/>
      <c r="EO75" s="540"/>
      <c r="EP75" s="540"/>
      <c r="EQ75" s="540"/>
      <c r="ER75" s="540"/>
      <c r="ES75" s="543"/>
      <c r="ET75" s="225">
        <f>EF74+DY74+DR74+DK74+DD74+CW74+CP74+CI74+CB74+BU74+BN74+AZ74+AS74+AL74</f>
        <v>13.5</v>
      </c>
      <c r="EU75" s="157">
        <f>D80</f>
        <v>13.5</v>
      </c>
      <c r="EV75" s="480">
        <f>ET75-EU75</f>
        <v>0</v>
      </c>
      <c r="EW75" s="537"/>
      <c r="EX75" s="540"/>
      <c r="EY75" s="540"/>
      <c r="EZ75" s="540"/>
      <c r="FA75" s="537"/>
      <c r="FB75" s="540"/>
      <c r="FC75" s="540"/>
      <c r="FD75" s="540"/>
      <c r="FE75" s="537"/>
      <c r="FF75" s="540"/>
      <c r="FG75" s="540"/>
      <c r="FH75" s="540"/>
      <c r="FI75" s="537"/>
      <c r="FJ75" s="540"/>
      <c r="FK75" s="540"/>
      <c r="FL75" s="540"/>
      <c r="FM75" s="537"/>
      <c r="FN75" s="540"/>
      <c r="FO75" s="540"/>
      <c r="FP75" s="540"/>
      <c r="FQ75" s="537"/>
      <c r="FR75" s="540"/>
      <c r="FS75" s="540"/>
      <c r="FT75" s="540"/>
      <c r="FU75" s="537"/>
      <c r="FV75" s="540"/>
      <c r="FW75" s="540"/>
      <c r="FX75" s="540"/>
      <c r="FY75" s="537"/>
      <c r="FZ75" s="540"/>
      <c r="GA75" s="540"/>
      <c r="GB75" s="540"/>
      <c r="GC75" s="537"/>
      <c r="GD75" s="540"/>
      <c r="GE75" s="540"/>
      <c r="GF75" s="540"/>
      <c r="GG75" s="537"/>
      <c r="GH75" s="540"/>
      <c r="GI75" s="540"/>
      <c r="GJ75" s="540"/>
      <c r="GK75" s="537"/>
      <c r="GL75" s="540"/>
      <c r="GM75" s="540"/>
      <c r="GN75" s="540"/>
      <c r="GO75" s="537"/>
      <c r="GP75" s="540"/>
      <c r="GQ75" s="540"/>
      <c r="GR75" s="540"/>
      <c r="GS75" s="537"/>
      <c r="GT75" s="540"/>
      <c r="GU75" s="540"/>
      <c r="GV75" s="540"/>
      <c r="GW75" s="537"/>
      <c r="GX75" s="540"/>
      <c r="GY75" s="540"/>
      <c r="GZ75" s="540"/>
      <c r="HA75" s="537"/>
      <c r="HB75" s="540"/>
      <c r="HC75" s="540"/>
      <c r="HD75" s="540"/>
      <c r="HE75" s="537"/>
      <c r="HF75" s="540"/>
      <c r="HG75" s="540"/>
      <c r="HH75" s="540"/>
      <c r="HI75" s="537"/>
      <c r="HJ75" s="540"/>
      <c r="HK75" s="540"/>
      <c r="HL75" s="540"/>
      <c r="HM75" s="537"/>
      <c r="HN75" s="540"/>
      <c r="HO75" s="540"/>
      <c r="HP75" s="540"/>
      <c r="HQ75" s="537"/>
      <c r="HR75" s="540"/>
      <c r="HS75" s="540"/>
      <c r="HT75" s="540"/>
      <c r="HU75" s="537"/>
      <c r="HV75" s="540"/>
      <c r="HW75" s="540"/>
      <c r="HX75" s="540"/>
      <c r="HY75" s="537"/>
      <c r="HZ75" s="540"/>
      <c r="IA75" s="540"/>
      <c r="IB75" s="540"/>
      <c r="IC75" s="537"/>
      <c r="ID75" s="540"/>
      <c r="IE75" s="540"/>
      <c r="IF75" s="540"/>
      <c r="IG75" s="537"/>
      <c r="IH75" s="540"/>
      <c r="II75" s="540"/>
      <c r="IJ75" s="540"/>
      <c r="IK75" s="537"/>
      <c r="IL75" s="540"/>
      <c r="IM75" s="540"/>
      <c r="IN75" s="546"/>
      <c r="IO75" s="537"/>
      <c r="IP75" s="540"/>
      <c r="IQ75" s="540"/>
      <c r="IR75" s="546"/>
      <c r="IS75" s="513"/>
      <c r="IT75" s="513"/>
      <c r="IU75" s="513"/>
      <c r="IV75" s="513"/>
      <c r="IW75" s="710"/>
      <c r="IX75" s="713"/>
      <c r="IY75" s="713"/>
      <c r="IZ75" s="713"/>
      <c r="JA75" s="719"/>
      <c r="JB75" s="499"/>
      <c r="JC75" s="499"/>
      <c r="JD75" s="499"/>
      <c r="JE75" s="499"/>
      <c r="JF75" s="499"/>
      <c r="JG75" s="537"/>
      <c r="JH75" s="540"/>
      <c r="JI75" s="540"/>
      <c r="JJ75" s="546"/>
      <c r="JK75" s="537"/>
      <c r="JL75" s="540"/>
      <c r="JM75" s="540"/>
      <c r="JN75" s="546"/>
      <c r="JO75" s="710"/>
      <c r="JP75" s="713"/>
      <c r="JQ75" s="713"/>
      <c r="JR75" s="713"/>
      <c r="JS75" s="719"/>
      <c r="JT75" s="710"/>
      <c r="JU75" s="713"/>
      <c r="JV75" s="713"/>
      <c r="JW75" s="713"/>
      <c r="JX75" s="713"/>
      <c r="JY75" s="713"/>
      <c r="JZ75" s="719"/>
      <c r="KC75" s="769"/>
      <c r="KD75" s="769"/>
    </row>
    <row r="76" spans="1:292" ht="20.100000000000001" customHeight="1" x14ac:dyDescent="0.3">
      <c r="A76" s="617"/>
      <c r="B76" s="620"/>
      <c r="C76" s="58" t="s">
        <v>93</v>
      </c>
      <c r="D76" s="46">
        <f>SUM(K76:N76)</f>
        <v>5.5</v>
      </c>
      <c r="E76" s="564"/>
      <c r="F76" s="581"/>
      <c r="G76" s="584"/>
      <c r="H76" s="652"/>
      <c r="I76" s="61">
        <v>11</v>
      </c>
      <c r="J76" s="166"/>
      <c r="K76" s="32"/>
      <c r="L76" s="179">
        <v>5.5</v>
      </c>
      <c r="M76" s="179"/>
      <c r="N76" s="81"/>
      <c r="O76" s="87">
        <f t="shared" si="29"/>
        <v>0</v>
      </c>
      <c r="P76" s="43">
        <f t="shared" si="29"/>
        <v>512.72222222222229</v>
      </c>
      <c r="Q76" s="43">
        <f t="shared" si="29"/>
        <v>0</v>
      </c>
      <c r="R76" s="45">
        <f t="shared" si="29"/>
        <v>0</v>
      </c>
      <c r="S76" s="30"/>
      <c r="T76" s="43">
        <f>J75/18*T74*20%*T75</f>
        <v>0</v>
      </c>
      <c r="U76" s="149">
        <f>J75/18*U74*20%*U75</f>
        <v>0</v>
      </c>
      <c r="V76" s="34"/>
      <c r="W76" s="149">
        <f>J75*W74*W75</f>
        <v>0</v>
      </c>
      <c r="X76" s="11"/>
      <c r="Y76" s="7"/>
      <c r="Z76" s="7"/>
      <c r="AA76" s="7"/>
      <c r="AB76" s="7"/>
      <c r="AC76" s="7"/>
      <c r="AD76" s="7"/>
      <c r="AE76" s="7"/>
      <c r="AF76" s="7"/>
      <c r="AG76" s="12"/>
      <c r="AH76" s="32"/>
      <c r="AI76" s="7"/>
      <c r="AJ76" s="7"/>
      <c r="AK76" s="12"/>
      <c r="AL76" s="537"/>
      <c r="AM76" s="540"/>
      <c r="AN76" s="540"/>
      <c r="AO76" s="540"/>
      <c r="AP76" s="540"/>
      <c r="AQ76" s="540"/>
      <c r="AR76" s="540"/>
      <c r="AS76" s="537"/>
      <c r="AT76" s="540"/>
      <c r="AU76" s="540"/>
      <c r="AV76" s="540"/>
      <c r="AW76" s="540"/>
      <c r="AX76" s="540"/>
      <c r="AY76" s="540"/>
      <c r="AZ76" s="537"/>
      <c r="BA76" s="540"/>
      <c r="BB76" s="540"/>
      <c r="BC76" s="540"/>
      <c r="BD76" s="540"/>
      <c r="BE76" s="540"/>
      <c r="BF76" s="540"/>
      <c r="BG76" s="516"/>
      <c r="BH76" s="516"/>
      <c r="BI76" s="516"/>
      <c r="BJ76" s="516"/>
      <c r="BK76" s="516"/>
      <c r="BL76" s="516"/>
      <c r="BM76" s="516"/>
      <c r="BN76" s="537"/>
      <c r="BO76" s="540"/>
      <c r="BP76" s="540"/>
      <c r="BQ76" s="540"/>
      <c r="BR76" s="540"/>
      <c r="BS76" s="540"/>
      <c r="BT76" s="540"/>
      <c r="BU76" s="537"/>
      <c r="BV76" s="540"/>
      <c r="BW76" s="540"/>
      <c r="BX76" s="540"/>
      <c r="BY76" s="540"/>
      <c r="BZ76" s="540"/>
      <c r="CA76" s="540"/>
      <c r="CB76" s="537"/>
      <c r="CC76" s="540"/>
      <c r="CD76" s="540"/>
      <c r="CE76" s="540"/>
      <c r="CF76" s="540"/>
      <c r="CG76" s="540"/>
      <c r="CH76" s="540"/>
      <c r="CI76" s="537"/>
      <c r="CJ76" s="540"/>
      <c r="CK76" s="540"/>
      <c r="CL76" s="540"/>
      <c r="CM76" s="540"/>
      <c r="CN76" s="540"/>
      <c r="CO76" s="540"/>
      <c r="CP76" s="537"/>
      <c r="CQ76" s="540"/>
      <c r="CR76" s="540"/>
      <c r="CS76" s="540"/>
      <c r="CT76" s="540"/>
      <c r="CU76" s="540"/>
      <c r="CV76" s="543"/>
      <c r="CW76" s="537"/>
      <c r="CX76" s="540"/>
      <c r="CY76" s="540"/>
      <c r="CZ76" s="540"/>
      <c r="DA76" s="540"/>
      <c r="DB76" s="540"/>
      <c r="DC76" s="543"/>
      <c r="DD76" s="537">
        <f>IF(AND(DB76=3,DB77=4),SUM(DC79:DC81),0)</f>
        <v>0</v>
      </c>
      <c r="DE76" s="540"/>
      <c r="DF76" s="540"/>
      <c r="DG76" s="540"/>
      <c r="DH76" s="540"/>
      <c r="DI76" s="540"/>
      <c r="DJ76" s="543"/>
      <c r="DK76" s="537"/>
      <c r="DL76" s="540"/>
      <c r="DM76" s="540"/>
      <c r="DN76" s="540"/>
      <c r="DO76" s="540"/>
      <c r="DP76" s="540"/>
      <c r="DQ76" s="543"/>
      <c r="DR76" s="537"/>
      <c r="DS76" s="540"/>
      <c r="DT76" s="540"/>
      <c r="DU76" s="540"/>
      <c r="DV76" s="540"/>
      <c r="DW76" s="540"/>
      <c r="DX76" s="543"/>
      <c r="DY76" s="537"/>
      <c r="DZ76" s="540"/>
      <c r="EA76" s="540"/>
      <c r="EB76" s="540"/>
      <c r="EC76" s="540"/>
      <c r="ED76" s="540"/>
      <c r="EE76" s="543"/>
      <c r="EF76" s="537"/>
      <c r="EG76" s="540"/>
      <c r="EH76" s="540"/>
      <c r="EI76" s="540"/>
      <c r="EJ76" s="540"/>
      <c r="EK76" s="540"/>
      <c r="EL76" s="543"/>
      <c r="EM76" s="537"/>
      <c r="EN76" s="540"/>
      <c r="EO76" s="540"/>
      <c r="EP76" s="540"/>
      <c r="EQ76" s="540"/>
      <c r="ER76" s="540"/>
      <c r="ES76" s="543"/>
      <c r="ET76" s="225">
        <f>SUM(EG74:EL80,DZ74:EE80,DS74:DX80,DL74:DQ80,DE74:DJ80,CX74:DC80,CQ74:CV80,CJ74:CO80,CC74:CH80,BV74:CA80,BO74:BT80,BA74:BF80,AT74:AY80,AM74:AR80,EX74:EZ78,FB74:FD78,FJ74:FL78,FN74:FP78,FR74:FT78)</f>
        <v>3816.9149999999995</v>
      </c>
      <c r="EU76" s="225">
        <f>AK75</f>
        <v>3816.915</v>
      </c>
      <c r="EV76" s="177">
        <f>EU76-ET76</f>
        <v>0</v>
      </c>
      <c r="EW76" s="537"/>
      <c r="EX76" s="540"/>
      <c r="EY76" s="540"/>
      <c r="EZ76" s="540"/>
      <c r="FA76" s="537"/>
      <c r="FB76" s="540"/>
      <c r="FC76" s="540"/>
      <c r="FD76" s="540"/>
      <c r="FE76" s="537"/>
      <c r="FF76" s="540"/>
      <c r="FG76" s="540"/>
      <c r="FH76" s="540"/>
      <c r="FI76" s="537"/>
      <c r="FJ76" s="540"/>
      <c r="FK76" s="540"/>
      <c r="FL76" s="540"/>
      <c r="FM76" s="537"/>
      <c r="FN76" s="540"/>
      <c r="FO76" s="540"/>
      <c r="FP76" s="540"/>
      <c r="FQ76" s="537"/>
      <c r="FR76" s="540"/>
      <c r="FS76" s="540"/>
      <c r="FT76" s="540"/>
      <c r="FU76" s="537"/>
      <c r="FV76" s="540"/>
      <c r="FW76" s="540"/>
      <c r="FX76" s="540"/>
      <c r="FY76" s="537"/>
      <c r="FZ76" s="540"/>
      <c r="GA76" s="540"/>
      <c r="GB76" s="540"/>
      <c r="GC76" s="537"/>
      <c r="GD76" s="540"/>
      <c r="GE76" s="540"/>
      <c r="GF76" s="540"/>
      <c r="GG76" s="537"/>
      <c r="GH76" s="540"/>
      <c r="GI76" s="540"/>
      <c r="GJ76" s="540"/>
      <c r="GK76" s="537"/>
      <c r="GL76" s="540"/>
      <c r="GM76" s="540"/>
      <c r="GN76" s="540"/>
      <c r="GO76" s="537"/>
      <c r="GP76" s="540"/>
      <c r="GQ76" s="540"/>
      <c r="GR76" s="540"/>
      <c r="GS76" s="537"/>
      <c r="GT76" s="540"/>
      <c r="GU76" s="540"/>
      <c r="GV76" s="540"/>
      <c r="GW76" s="537"/>
      <c r="GX76" s="540"/>
      <c r="GY76" s="540"/>
      <c r="GZ76" s="540"/>
      <c r="HA76" s="537"/>
      <c r="HB76" s="540"/>
      <c r="HC76" s="540"/>
      <c r="HD76" s="540"/>
      <c r="HE76" s="537"/>
      <c r="HF76" s="540"/>
      <c r="HG76" s="540"/>
      <c r="HH76" s="540"/>
      <c r="HI76" s="537"/>
      <c r="HJ76" s="540"/>
      <c r="HK76" s="540"/>
      <c r="HL76" s="540"/>
      <c r="HM76" s="537"/>
      <c r="HN76" s="540"/>
      <c r="HO76" s="540"/>
      <c r="HP76" s="540"/>
      <c r="HQ76" s="537"/>
      <c r="HR76" s="540"/>
      <c r="HS76" s="540"/>
      <c r="HT76" s="540"/>
      <c r="HU76" s="537"/>
      <c r="HV76" s="540"/>
      <c r="HW76" s="540"/>
      <c r="HX76" s="540"/>
      <c r="HY76" s="537"/>
      <c r="HZ76" s="540"/>
      <c r="IA76" s="540"/>
      <c r="IB76" s="540"/>
      <c r="IC76" s="537"/>
      <c r="ID76" s="540"/>
      <c r="IE76" s="540"/>
      <c r="IF76" s="540"/>
      <c r="IG76" s="537"/>
      <c r="IH76" s="540"/>
      <c r="II76" s="540"/>
      <c r="IJ76" s="540"/>
      <c r="IK76" s="537"/>
      <c r="IL76" s="540"/>
      <c r="IM76" s="540"/>
      <c r="IN76" s="546"/>
      <c r="IO76" s="537"/>
      <c r="IP76" s="540"/>
      <c r="IQ76" s="540"/>
      <c r="IR76" s="546"/>
      <c r="IS76" s="513"/>
      <c r="IT76" s="513"/>
      <c r="IU76" s="513"/>
      <c r="IV76" s="513"/>
      <c r="IW76" s="710"/>
      <c r="IX76" s="713"/>
      <c r="IY76" s="713"/>
      <c r="IZ76" s="713"/>
      <c r="JA76" s="719"/>
      <c r="JB76" s="499"/>
      <c r="JC76" s="499"/>
      <c r="JD76" s="499"/>
      <c r="JE76" s="499"/>
      <c r="JF76" s="499"/>
      <c r="JG76" s="537"/>
      <c r="JH76" s="540"/>
      <c r="JI76" s="540"/>
      <c r="JJ76" s="546"/>
      <c r="JK76" s="537"/>
      <c r="JL76" s="540"/>
      <c r="JM76" s="540"/>
      <c r="JN76" s="546"/>
      <c r="JO76" s="710"/>
      <c r="JP76" s="713"/>
      <c r="JQ76" s="713"/>
      <c r="JR76" s="713"/>
      <c r="JS76" s="719"/>
      <c r="JT76" s="710"/>
      <c r="JU76" s="713"/>
      <c r="JV76" s="713"/>
      <c r="JW76" s="713"/>
      <c r="JX76" s="713"/>
      <c r="JY76" s="713"/>
      <c r="JZ76" s="719"/>
      <c r="KB76" s="771">
        <v>7</v>
      </c>
      <c r="KC76" s="769"/>
      <c r="KD76" s="769"/>
      <c r="KE76" s="770">
        <f>AJ75</f>
        <v>790.9425</v>
      </c>
      <c r="KF76" s="770">
        <f>AI75</f>
        <v>263.64749999999998</v>
      </c>
    </row>
    <row r="77" spans="1:292" ht="20.100000000000001" customHeight="1" x14ac:dyDescent="0.2">
      <c r="A77" s="617"/>
      <c r="B77" s="620"/>
      <c r="C77" s="52"/>
      <c r="D77" s="46">
        <f>SUM(K77:N77)</f>
        <v>0</v>
      </c>
      <c r="E77" s="564"/>
      <c r="F77" s="581"/>
      <c r="G77" s="584"/>
      <c r="H77" s="652"/>
      <c r="I77" s="61">
        <f>I76</f>
        <v>11</v>
      </c>
      <c r="J77" s="295"/>
      <c r="K77" s="243"/>
      <c r="L77" s="218"/>
      <c r="M77" s="218"/>
      <c r="N77" s="112"/>
      <c r="O77" s="87">
        <f t="shared" si="29"/>
        <v>0</v>
      </c>
      <c r="P77" s="43">
        <f t="shared" si="29"/>
        <v>0</v>
      </c>
      <c r="Q77" s="43">
        <f t="shared" si="29"/>
        <v>0</v>
      </c>
      <c r="R77" s="45">
        <f t="shared" si="29"/>
        <v>0</v>
      </c>
      <c r="S77" s="30"/>
      <c r="T77" s="10">
        <v>13.5</v>
      </c>
      <c r="U77" s="28">
        <v>0</v>
      </c>
      <c r="V77" s="34"/>
      <c r="W77" s="149"/>
      <c r="X77" s="30"/>
      <c r="Y77" s="27"/>
      <c r="Z77" s="27"/>
      <c r="AA77" s="27"/>
      <c r="AB77" s="27"/>
      <c r="AC77" s="27"/>
      <c r="AD77" s="27"/>
      <c r="AE77" s="27"/>
      <c r="AF77" s="27"/>
      <c r="AG77" s="28"/>
      <c r="AH77" s="32"/>
      <c r="AI77" s="7"/>
      <c r="AJ77" s="7"/>
      <c r="AK77" s="12"/>
      <c r="AL77" s="537"/>
      <c r="AM77" s="540"/>
      <c r="AN77" s="540"/>
      <c r="AO77" s="540"/>
      <c r="AP77" s="540"/>
      <c r="AQ77" s="540"/>
      <c r="AR77" s="540"/>
      <c r="AS77" s="537"/>
      <c r="AT77" s="540"/>
      <c r="AU77" s="540"/>
      <c r="AV77" s="540"/>
      <c r="AW77" s="540"/>
      <c r="AX77" s="540"/>
      <c r="AY77" s="540"/>
      <c r="AZ77" s="537"/>
      <c r="BA77" s="540"/>
      <c r="BB77" s="540"/>
      <c r="BC77" s="540"/>
      <c r="BD77" s="540"/>
      <c r="BE77" s="540"/>
      <c r="BF77" s="540"/>
      <c r="BG77" s="516"/>
      <c r="BH77" s="516"/>
      <c r="BI77" s="516"/>
      <c r="BJ77" s="516"/>
      <c r="BK77" s="516"/>
      <c r="BL77" s="516"/>
      <c r="BM77" s="516"/>
      <c r="BN77" s="537"/>
      <c r="BO77" s="540"/>
      <c r="BP77" s="540"/>
      <c r="BQ77" s="540"/>
      <c r="BR77" s="540"/>
      <c r="BS77" s="540"/>
      <c r="BT77" s="540"/>
      <c r="BU77" s="537"/>
      <c r="BV77" s="540"/>
      <c r="BW77" s="540"/>
      <c r="BX77" s="540"/>
      <c r="BY77" s="540"/>
      <c r="BZ77" s="540"/>
      <c r="CA77" s="540"/>
      <c r="CB77" s="537"/>
      <c r="CC77" s="540"/>
      <c r="CD77" s="540"/>
      <c r="CE77" s="540"/>
      <c r="CF77" s="540"/>
      <c r="CG77" s="540"/>
      <c r="CH77" s="540"/>
      <c r="CI77" s="537"/>
      <c r="CJ77" s="540"/>
      <c r="CK77" s="540"/>
      <c r="CL77" s="540"/>
      <c r="CM77" s="540"/>
      <c r="CN77" s="540"/>
      <c r="CO77" s="540"/>
      <c r="CP77" s="537"/>
      <c r="CQ77" s="540"/>
      <c r="CR77" s="540"/>
      <c r="CS77" s="540"/>
      <c r="CT77" s="540"/>
      <c r="CU77" s="540"/>
      <c r="CV77" s="543"/>
      <c r="CW77" s="537"/>
      <c r="CX77" s="540"/>
      <c r="CY77" s="540"/>
      <c r="CZ77" s="540"/>
      <c r="DA77" s="540"/>
      <c r="DB77" s="540"/>
      <c r="DC77" s="543"/>
      <c r="DD77" s="537">
        <f>IF(AND(DB77=3,DB78=4),SUM(DC80:DC82),0)</f>
        <v>0</v>
      </c>
      <c r="DE77" s="540"/>
      <c r="DF77" s="540"/>
      <c r="DG77" s="540"/>
      <c r="DH77" s="540"/>
      <c r="DI77" s="540"/>
      <c r="DJ77" s="543"/>
      <c r="DK77" s="537"/>
      <c r="DL77" s="540"/>
      <c r="DM77" s="540"/>
      <c r="DN77" s="540"/>
      <c r="DO77" s="540"/>
      <c r="DP77" s="540"/>
      <c r="DQ77" s="543"/>
      <c r="DR77" s="537"/>
      <c r="DS77" s="540"/>
      <c r="DT77" s="540"/>
      <c r="DU77" s="540"/>
      <c r="DV77" s="540"/>
      <c r="DW77" s="540"/>
      <c r="DX77" s="543"/>
      <c r="DY77" s="537"/>
      <c r="DZ77" s="540"/>
      <c r="EA77" s="540"/>
      <c r="EB77" s="540"/>
      <c r="EC77" s="540"/>
      <c r="ED77" s="540"/>
      <c r="EE77" s="543"/>
      <c r="EF77" s="537"/>
      <c r="EG77" s="540"/>
      <c r="EH77" s="540"/>
      <c r="EI77" s="540"/>
      <c r="EJ77" s="540"/>
      <c r="EK77" s="540"/>
      <c r="EL77" s="543"/>
      <c r="EM77" s="537"/>
      <c r="EN77" s="540"/>
      <c r="EO77" s="540"/>
      <c r="EP77" s="540"/>
      <c r="EQ77" s="540"/>
      <c r="ER77" s="540"/>
      <c r="ES77" s="543"/>
      <c r="EW77" s="537"/>
      <c r="EX77" s="540"/>
      <c r="EY77" s="540"/>
      <c r="EZ77" s="540"/>
      <c r="FA77" s="537"/>
      <c r="FB77" s="540"/>
      <c r="FC77" s="540"/>
      <c r="FD77" s="540"/>
      <c r="FE77" s="537"/>
      <c r="FF77" s="540"/>
      <c r="FG77" s="540"/>
      <c r="FH77" s="540"/>
      <c r="FI77" s="537"/>
      <c r="FJ77" s="540"/>
      <c r="FK77" s="540"/>
      <c r="FL77" s="540"/>
      <c r="FM77" s="537"/>
      <c r="FN77" s="540"/>
      <c r="FO77" s="540"/>
      <c r="FP77" s="540"/>
      <c r="FQ77" s="537"/>
      <c r="FR77" s="540"/>
      <c r="FS77" s="540"/>
      <c r="FT77" s="540"/>
      <c r="FU77" s="537"/>
      <c r="FV77" s="540"/>
      <c r="FW77" s="540"/>
      <c r="FX77" s="540"/>
      <c r="FY77" s="537"/>
      <c r="FZ77" s="540"/>
      <c r="GA77" s="540"/>
      <c r="GB77" s="540"/>
      <c r="GC77" s="537"/>
      <c r="GD77" s="540"/>
      <c r="GE77" s="540"/>
      <c r="GF77" s="540"/>
      <c r="GG77" s="537"/>
      <c r="GH77" s="540"/>
      <c r="GI77" s="540"/>
      <c r="GJ77" s="540"/>
      <c r="GK77" s="537"/>
      <c r="GL77" s="540"/>
      <c r="GM77" s="540"/>
      <c r="GN77" s="540"/>
      <c r="GO77" s="537"/>
      <c r="GP77" s="540"/>
      <c r="GQ77" s="540"/>
      <c r="GR77" s="540"/>
      <c r="GS77" s="537"/>
      <c r="GT77" s="540"/>
      <c r="GU77" s="540"/>
      <c r="GV77" s="540"/>
      <c r="GW77" s="537"/>
      <c r="GX77" s="540"/>
      <c r="GY77" s="540"/>
      <c r="GZ77" s="540"/>
      <c r="HA77" s="537"/>
      <c r="HB77" s="540"/>
      <c r="HC77" s="540"/>
      <c r="HD77" s="540"/>
      <c r="HE77" s="537"/>
      <c r="HF77" s="540"/>
      <c r="HG77" s="540"/>
      <c r="HH77" s="540"/>
      <c r="HI77" s="537"/>
      <c r="HJ77" s="540"/>
      <c r="HK77" s="540"/>
      <c r="HL77" s="540"/>
      <c r="HM77" s="537"/>
      <c r="HN77" s="540"/>
      <c r="HO77" s="540"/>
      <c r="HP77" s="540"/>
      <c r="HQ77" s="537"/>
      <c r="HR77" s="540"/>
      <c r="HS77" s="540"/>
      <c r="HT77" s="540"/>
      <c r="HU77" s="537"/>
      <c r="HV77" s="540"/>
      <c r="HW77" s="540"/>
      <c r="HX77" s="540"/>
      <c r="HY77" s="537"/>
      <c r="HZ77" s="540"/>
      <c r="IA77" s="540"/>
      <c r="IB77" s="540"/>
      <c r="IC77" s="537"/>
      <c r="ID77" s="540"/>
      <c r="IE77" s="540"/>
      <c r="IF77" s="540"/>
      <c r="IG77" s="537"/>
      <c r="IH77" s="540"/>
      <c r="II77" s="540"/>
      <c r="IJ77" s="540"/>
      <c r="IK77" s="537"/>
      <c r="IL77" s="540"/>
      <c r="IM77" s="540"/>
      <c r="IN77" s="546"/>
      <c r="IO77" s="537"/>
      <c r="IP77" s="540"/>
      <c r="IQ77" s="540"/>
      <c r="IR77" s="546"/>
      <c r="IS77" s="513"/>
      <c r="IT77" s="513"/>
      <c r="IU77" s="513"/>
      <c r="IV77" s="513"/>
      <c r="IW77" s="710"/>
      <c r="IX77" s="713"/>
      <c r="IY77" s="713"/>
      <c r="IZ77" s="713"/>
      <c r="JA77" s="719"/>
      <c r="JB77" s="499"/>
      <c r="JC77" s="499"/>
      <c r="JD77" s="499"/>
      <c r="JE77" s="499"/>
      <c r="JF77" s="499"/>
      <c r="JG77" s="537"/>
      <c r="JH77" s="540"/>
      <c r="JI77" s="540"/>
      <c r="JJ77" s="546"/>
      <c r="JK77" s="537"/>
      <c r="JL77" s="540"/>
      <c r="JM77" s="540"/>
      <c r="JN77" s="546"/>
      <c r="JO77" s="710"/>
      <c r="JP77" s="713"/>
      <c r="JQ77" s="713"/>
      <c r="JR77" s="713"/>
      <c r="JS77" s="719"/>
      <c r="JT77" s="710"/>
      <c r="JU77" s="713"/>
      <c r="JV77" s="713"/>
      <c r="JW77" s="713"/>
      <c r="JX77" s="713"/>
      <c r="JY77" s="713"/>
      <c r="JZ77" s="719"/>
      <c r="KC77" s="769"/>
      <c r="KD77" s="769"/>
      <c r="KE77" s="770">
        <f>KE76-KD74</f>
        <v>0</v>
      </c>
      <c r="KF77" s="770">
        <f>KF76-KC74</f>
        <v>0</v>
      </c>
    </row>
    <row r="78" spans="1:292" ht="24" customHeight="1" x14ac:dyDescent="0.2">
      <c r="A78" s="617"/>
      <c r="B78" s="620"/>
      <c r="C78" s="180"/>
      <c r="D78" s="46">
        <f>SUM(K78:N78)</f>
        <v>0</v>
      </c>
      <c r="E78" s="564"/>
      <c r="F78" s="581"/>
      <c r="G78" s="584"/>
      <c r="H78" s="652"/>
      <c r="I78" s="61"/>
      <c r="J78" s="295"/>
      <c r="K78" s="263"/>
      <c r="L78" s="260"/>
      <c r="M78" s="260"/>
      <c r="N78" s="261"/>
      <c r="O78" s="87">
        <f t="shared" si="29"/>
        <v>0</v>
      </c>
      <c r="P78" s="43">
        <f t="shared" si="29"/>
        <v>0</v>
      </c>
      <c r="Q78" s="43">
        <f t="shared" si="29"/>
        <v>0</v>
      </c>
      <c r="R78" s="45">
        <f t="shared" si="29"/>
        <v>0</v>
      </c>
      <c r="S78" s="30"/>
      <c r="T78" s="57">
        <v>0.5</v>
      </c>
      <c r="U78" s="266">
        <v>0</v>
      </c>
      <c r="V78" s="34"/>
      <c r="W78" s="149"/>
      <c r="X78" s="30"/>
      <c r="Y78" s="27"/>
      <c r="Z78" s="27"/>
      <c r="AA78" s="27"/>
      <c r="AB78" s="27"/>
      <c r="AC78" s="27"/>
      <c r="AD78" s="27"/>
      <c r="AE78" s="27"/>
      <c r="AF78" s="27"/>
      <c r="AG78" s="28"/>
      <c r="AH78" s="32"/>
      <c r="AI78" s="7"/>
      <c r="AJ78" s="7"/>
      <c r="AK78" s="12"/>
      <c r="AL78" s="537"/>
      <c r="AM78" s="540"/>
      <c r="AN78" s="540"/>
      <c r="AO78" s="540"/>
      <c r="AP78" s="540"/>
      <c r="AQ78" s="540"/>
      <c r="AR78" s="540"/>
      <c r="AS78" s="537"/>
      <c r="AT78" s="540"/>
      <c r="AU78" s="540"/>
      <c r="AV78" s="540"/>
      <c r="AW78" s="540"/>
      <c r="AX78" s="540"/>
      <c r="AY78" s="540"/>
      <c r="AZ78" s="537"/>
      <c r="BA78" s="540"/>
      <c r="BB78" s="540"/>
      <c r="BC78" s="540"/>
      <c r="BD78" s="540"/>
      <c r="BE78" s="540"/>
      <c r="BF78" s="540"/>
      <c r="BG78" s="516"/>
      <c r="BH78" s="516"/>
      <c r="BI78" s="516"/>
      <c r="BJ78" s="516"/>
      <c r="BK78" s="516"/>
      <c r="BL78" s="516"/>
      <c r="BM78" s="516"/>
      <c r="BN78" s="537"/>
      <c r="BO78" s="540"/>
      <c r="BP78" s="540"/>
      <c r="BQ78" s="540"/>
      <c r="BR78" s="540"/>
      <c r="BS78" s="540"/>
      <c r="BT78" s="540"/>
      <c r="BU78" s="537"/>
      <c r="BV78" s="540"/>
      <c r="BW78" s="540"/>
      <c r="BX78" s="540"/>
      <c r="BY78" s="540"/>
      <c r="BZ78" s="540"/>
      <c r="CA78" s="540"/>
      <c r="CB78" s="537"/>
      <c r="CC78" s="540"/>
      <c r="CD78" s="540"/>
      <c r="CE78" s="540"/>
      <c r="CF78" s="540"/>
      <c r="CG78" s="540"/>
      <c r="CH78" s="540"/>
      <c r="CI78" s="537"/>
      <c r="CJ78" s="540"/>
      <c r="CK78" s="540"/>
      <c r="CL78" s="540"/>
      <c r="CM78" s="540"/>
      <c r="CN78" s="540"/>
      <c r="CO78" s="540"/>
      <c r="CP78" s="537"/>
      <c r="CQ78" s="540"/>
      <c r="CR78" s="540"/>
      <c r="CS78" s="540"/>
      <c r="CT78" s="540"/>
      <c r="CU78" s="540"/>
      <c r="CV78" s="543"/>
      <c r="CW78" s="537"/>
      <c r="CX78" s="540"/>
      <c r="CY78" s="540"/>
      <c r="CZ78" s="540"/>
      <c r="DA78" s="540"/>
      <c r="DB78" s="540"/>
      <c r="DC78" s="543"/>
      <c r="DD78" s="537">
        <f>IF(AND(DB78=3,DB79=4),SUM(DC81:DC83),0)</f>
        <v>0</v>
      </c>
      <c r="DE78" s="540"/>
      <c r="DF78" s="540"/>
      <c r="DG78" s="540"/>
      <c r="DH78" s="540"/>
      <c r="DI78" s="540"/>
      <c r="DJ78" s="543"/>
      <c r="DK78" s="537"/>
      <c r="DL78" s="540"/>
      <c r="DM78" s="540"/>
      <c r="DN78" s="540"/>
      <c r="DO78" s="540"/>
      <c r="DP78" s="540"/>
      <c r="DQ78" s="543"/>
      <c r="DR78" s="537"/>
      <c r="DS78" s="540"/>
      <c r="DT78" s="540"/>
      <c r="DU78" s="540"/>
      <c r="DV78" s="540"/>
      <c r="DW78" s="540"/>
      <c r="DX78" s="543"/>
      <c r="DY78" s="537"/>
      <c r="DZ78" s="540"/>
      <c r="EA78" s="540"/>
      <c r="EB78" s="540"/>
      <c r="EC78" s="540"/>
      <c r="ED78" s="540"/>
      <c r="EE78" s="543"/>
      <c r="EF78" s="537"/>
      <c r="EG78" s="540"/>
      <c r="EH78" s="540"/>
      <c r="EI78" s="540"/>
      <c r="EJ78" s="540"/>
      <c r="EK78" s="540"/>
      <c r="EL78" s="543"/>
      <c r="EM78" s="537"/>
      <c r="EN78" s="540"/>
      <c r="EO78" s="540"/>
      <c r="EP78" s="540"/>
      <c r="EQ78" s="540"/>
      <c r="ER78" s="540"/>
      <c r="ES78" s="543"/>
      <c r="EW78" s="537"/>
      <c r="EX78" s="540"/>
      <c r="EY78" s="540"/>
      <c r="EZ78" s="540"/>
      <c r="FA78" s="537"/>
      <c r="FB78" s="540"/>
      <c r="FC78" s="540"/>
      <c r="FD78" s="540"/>
      <c r="FE78" s="537"/>
      <c r="FF78" s="540"/>
      <c r="FG78" s="540"/>
      <c r="FH78" s="540"/>
      <c r="FI78" s="537"/>
      <c r="FJ78" s="540"/>
      <c r="FK78" s="540"/>
      <c r="FL78" s="540"/>
      <c r="FM78" s="537"/>
      <c r="FN78" s="540"/>
      <c r="FO78" s="540"/>
      <c r="FP78" s="540"/>
      <c r="FQ78" s="537"/>
      <c r="FR78" s="540"/>
      <c r="FS78" s="540"/>
      <c r="FT78" s="540"/>
      <c r="FU78" s="537"/>
      <c r="FV78" s="540"/>
      <c r="FW78" s="540"/>
      <c r="FX78" s="540"/>
      <c r="FY78" s="537"/>
      <c r="FZ78" s="540"/>
      <c r="GA78" s="540"/>
      <c r="GB78" s="540"/>
      <c r="GC78" s="537"/>
      <c r="GD78" s="540"/>
      <c r="GE78" s="540"/>
      <c r="GF78" s="540"/>
      <c r="GG78" s="537"/>
      <c r="GH78" s="540"/>
      <c r="GI78" s="540"/>
      <c r="GJ78" s="540"/>
      <c r="GK78" s="537"/>
      <c r="GL78" s="540"/>
      <c r="GM78" s="540"/>
      <c r="GN78" s="540"/>
      <c r="GO78" s="537"/>
      <c r="GP78" s="540"/>
      <c r="GQ78" s="540"/>
      <c r="GR78" s="540"/>
      <c r="GS78" s="537"/>
      <c r="GT78" s="540"/>
      <c r="GU78" s="540"/>
      <c r="GV78" s="540"/>
      <c r="GW78" s="537"/>
      <c r="GX78" s="540"/>
      <c r="GY78" s="540"/>
      <c r="GZ78" s="540"/>
      <c r="HA78" s="537"/>
      <c r="HB78" s="540"/>
      <c r="HC78" s="540"/>
      <c r="HD78" s="540"/>
      <c r="HE78" s="537"/>
      <c r="HF78" s="540"/>
      <c r="HG78" s="540"/>
      <c r="HH78" s="540"/>
      <c r="HI78" s="537"/>
      <c r="HJ78" s="540"/>
      <c r="HK78" s="540"/>
      <c r="HL78" s="540"/>
      <c r="HM78" s="537"/>
      <c r="HN78" s="540"/>
      <c r="HO78" s="540"/>
      <c r="HP78" s="540"/>
      <c r="HQ78" s="537"/>
      <c r="HR78" s="540"/>
      <c r="HS78" s="540"/>
      <c r="HT78" s="540"/>
      <c r="HU78" s="537"/>
      <c r="HV78" s="540"/>
      <c r="HW78" s="540"/>
      <c r="HX78" s="540"/>
      <c r="HY78" s="537"/>
      <c r="HZ78" s="540"/>
      <c r="IA78" s="540"/>
      <c r="IB78" s="540"/>
      <c r="IC78" s="537"/>
      <c r="ID78" s="540"/>
      <c r="IE78" s="540"/>
      <c r="IF78" s="540"/>
      <c r="IG78" s="537"/>
      <c r="IH78" s="540"/>
      <c r="II78" s="540"/>
      <c r="IJ78" s="540"/>
      <c r="IK78" s="537"/>
      <c r="IL78" s="540"/>
      <c r="IM78" s="540"/>
      <c r="IN78" s="546"/>
      <c r="IO78" s="537"/>
      <c r="IP78" s="540"/>
      <c r="IQ78" s="540"/>
      <c r="IR78" s="546"/>
      <c r="IS78" s="513"/>
      <c r="IT78" s="513"/>
      <c r="IU78" s="513"/>
      <c r="IV78" s="513"/>
      <c r="IW78" s="710"/>
      <c r="IX78" s="713"/>
      <c r="IY78" s="713"/>
      <c r="IZ78" s="713"/>
      <c r="JA78" s="719"/>
      <c r="JB78" s="499"/>
      <c r="JC78" s="499"/>
      <c r="JD78" s="499"/>
      <c r="JE78" s="499"/>
      <c r="JF78" s="499"/>
      <c r="JG78" s="537"/>
      <c r="JH78" s="540"/>
      <c r="JI78" s="540"/>
      <c r="JJ78" s="546"/>
      <c r="JK78" s="537"/>
      <c r="JL78" s="540"/>
      <c r="JM78" s="540"/>
      <c r="JN78" s="546"/>
      <c r="JO78" s="710"/>
      <c r="JP78" s="713"/>
      <c r="JQ78" s="713"/>
      <c r="JR78" s="713"/>
      <c r="JS78" s="719"/>
      <c r="JT78" s="710"/>
      <c r="JU78" s="713"/>
      <c r="JV78" s="713"/>
      <c r="JW78" s="713"/>
      <c r="JX78" s="713"/>
      <c r="JY78" s="713"/>
      <c r="JZ78" s="719"/>
      <c r="KC78" s="769"/>
      <c r="KD78" s="769"/>
    </row>
    <row r="79" spans="1:292" ht="20.100000000000001" customHeight="1" thickBot="1" x14ac:dyDescent="0.25">
      <c r="A79" s="618"/>
      <c r="B79" s="577"/>
      <c r="C79" s="53"/>
      <c r="D79" s="50">
        <f>SUM(K79:N79)</f>
        <v>0</v>
      </c>
      <c r="E79" s="579"/>
      <c r="F79" s="582"/>
      <c r="G79" s="585"/>
      <c r="H79" s="658"/>
      <c r="I79" s="296"/>
      <c r="J79" s="297"/>
      <c r="K79" s="251"/>
      <c r="L79" s="252"/>
      <c r="M79" s="252"/>
      <c r="N79" s="265"/>
      <c r="O79" s="87">
        <f t="shared" si="29"/>
        <v>0</v>
      </c>
      <c r="P79" s="43">
        <f t="shared" si="29"/>
        <v>0</v>
      </c>
      <c r="Q79" s="43">
        <f t="shared" si="29"/>
        <v>0</v>
      </c>
      <c r="R79" s="45">
        <f t="shared" si="29"/>
        <v>0</v>
      </c>
      <c r="S79" s="31"/>
      <c r="T79" s="88">
        <f>J75/18*T77*20%*T78</f>
        <v>125.85000000000001</v>
      </c>
      <c r="U79" s="88">
        <f>J75/18*U77*20%*U78</f>
        <v>0</v>
      </c>
      <c r="V79" s="35"/>
      <c r="W79" s="14"/>
      <c r="X79" s="31"/>
      <c r="Y79" s="13"/>
      <c r="Z79" s="13"/>
      <c r="AA79" s="13"/>
      <c r="AB79" s="13"/>
      <c r="AC79" s="13"/>
      <c r="AD79" s="13"/>
      <c r="AE79" s="13"/>
      <c r="AF79" s="13"/>
      <c r="AG79" s="14"/>
      <c r="AH79" s="35"/>
      <c r="AI79" s="13"/>
      <c r="AJ79" s="13"/>
      <c r="AK79" s="89"/>
      <c r="AL79" s="537"/>
      <c r="AM79" s="540"/>
      <c r="AN79" s="540"/>
      <c r="AO79" s="540"/>
      <c r="AP79" s="540"/>
      <c r="AQ79" s="540"/>
      <c r="AR79" s="540"/>
      <c r="AS79" s="537"/>
      <c r="AT79" s="540"/>
      <c r="AU79" s="540"/>
      <c r="AV79" s="540"/>
      <c r="AW79" s="540"/>
      <c r="AX79" s="540"/>
      <c r="AY79" s="540"/>
      <c r="AZ79" s="537"/>
      <c r="BA79" s="540"/>
      <c r="BB79" s="540"/>
      <c r="BC79" s="540"/>
      <c r="BD79" s="540"/>
      <c r="BE79" s="540"/>
      <c r="BF79" s="540"/>
      <c r="BG79" s="516"/>
      <c r="BH79" s="516"/>
      <c r="BI79" s="516"/>
      <c r="BJ79" s="516"/>
      <c r="BK79" s="516"/>
      <c r="BL79" s="516"/>
      <c r="BM79" s="516"/>
      <c r="BN79" s="537"/>
      <c r="BO79" s="540"/>
      <c r="BP79" s="540"/>
      <c r="BQ79" s="540"/>
      <c r="BR79" s="540"/>
      <c r="BS79" s="540"/>
      <c r="BT79" s="540"/>
      <c r="BU79" s="537"/>
      <c r="BV79" s="540"/>
      <c r="BW79" s="540"/>
      <c r="BX79" s="540"/>
      <c r="BY79" s="540"/>
      <c r="BZ79" s="540"/>
      <c r="CA79" s="540"/>
      <c r="CB79" s="537"/>
      <c r="CC79" s="540"/>
      <c r="CD79" s="540"/>
      <c r="CE79" s="540"/>
      <c r="CF79" s="540"/>
      <c r="CG79" s="540"/>
      <c r="CH79" s="540"/>
      <c r="CI79" s="537"/>
      <c r="CJ79" s="540"/>
      <c r="CK79" s="540"/>
      <c r="CL79" s="540"/>
      <c r="CM79" s="540"/>
      <c r="CN79" s="540"/>
      <c r="CO79" s="540"/>
      <c r="CP79" s="537"/>
      <c r="CQ79" s="540"/>
      <c r="CR79" s="540"/>
      <c r="CS79" s="540"/>
      <c r="CT79" s="540"/>
      <c r="CU79" s="540"/>
      <c r="CV79" s="543"/>
      <c r="CW79" s="537"/>
      <c r="CX79" s="540"/>
      <c r="CY79" s="540"/>
      <c r="CZ79" s="540"/>
      <c r="DA79" s="540"/>
      <c r="DB79" s="540"/>
      <c r="DC79" s="543"/>
      <c r="DD79" s="537"/>
      <c r="DE79" s="540"/>
      <c r="DF79" s="540"/>
      <c r="DG79" s="540"/>
      <c r="DH79" s="540"/>
      <c r="DI79" s="540"/>
      <c r="DJ79" s="543"/>
      <c r="DK79" s="537"/>
      <c r="DL79" s="540"/>
      <c r="DM79" s="540"/>
      <c r="DN79" s="540"/>
      <c r="DO79" s="540"/>
      <c r="DP79" s="540"/>
      <c r="DQ79" s="543"/>
      <c r="DR79" s="537"/>
      <c r="DS79" s="540"/>
      <c r="DT79" s="540"/>
      <c r="DU79" s="540"/>
      <c r="DV79" s="540"/>
      <c r="DW79" s="540"/>
      <c r="DX79" s="543"/>
      <c r="DY79" s="537"/>
      <c r="DZ79" s="540"/>
      <c r="EA79" s="540"/>
      <c r="EB79" s="540"/>
      <c r="EC79" s="540"/>
      <c r="ED79" s="540"/>
      <c r="EE79" s="543"/>
      <c r="EF79" s="537"/>
      <c r="EG79" s="540"/>
      <c r="EH79" s="540"/>
      <c r="EI79" s="540"/>
      <c r="EJ79" s="540"/>
      <c r="EK79" s="540"/>
      <c r="EL79" s="543"/>
      <c r="EM79" s="537"/>
      <c r="EN79" s="540"/>
      <c r="EO79" s="540"/>
      <c r="EP79" s="540"/>
      <c r="EQ79" s="540"/>
      <c r="ER79" s="540"/>
      <c r="ES79" s="543"/>
      <c r="EW79" s="537"/>
      <c r="EX79" s="540"/>
      <c r="EY79" s="540"/>
      <c r="EZ79" s="540"/>
      <c r="FA79" s="537"/>
      <c r="FB79" s="540"/>
      <c r="FC79" s="540"/>
      <c r="FD79" s="540"/>
      <c r="FE79" s="537"/>
      <c r="FF79" s="540"/>
      <c r="FG79" s="540"/>
      <c r="FH79" s="540"/>
      <c r="FI79" s="537"/>
      <c r="FJ79" s="540"/>
      <c r="FK79" s="540"/>
      <c r="FL79" s="540"/>
      <c r="FM79" s="537"/>
      <c r="FN79" s="540"/>
      <c r="FO79" s="540"/>
      <c r="FP79" s="540"/>
      <c r="FQ79" s="537"/>
      <c r="FR79" s="540"/>
      <c r="FS79" s="540"/>
      <c r="FT79" s="540"/>
      <c r="FU79" s="537"/>
      <c r="FV79" s="540"/>
      <c r="FW79" s="540"/>
      <c r="FX79" s="540"/>
      <c r="FY79" s="537"/>
      <c r="FZ79" s="540"/>
      <c r="GA79" s="540"/>
      <c r="GB79" s="540"/>
      <c r="GC79" s="537"/>
      <c r="GD79" s="540"/>
      <c r="GE79" s="540"/>
      <c r="GF79" s="540"/>
      <c r="GG79" s="537"/>
      <c r="GH79" s="540"/>
      <c r="GI79" s="540"/>
      <c r="GJ79" s="540"/>
      <c r="GK79" s="537"/>
      <c r="GL79" s="540"/>
      <c r="GM79" s="540"/>
      <c r="GN79" s="540"/>
      <c r="GO79" s="537"/>
      <c r="GP79" s="540"/>
      <c r="GQ79" s="540"/>
      <c r="GR79" s="540"/>
      <c r="GS79" s="537"/>
      <c r="GT79" s="540"/>
      <c r="GU79" s="540"/>
      <c r="GV79" s="540"/>
      <c r="GW79" s="537"/>
      <c r="GX79" s="540"/>
      <c r="GY79" s="540"/>
      <c r="GZ79" s="540"/>
      <c r="HA79" s="537"/>
      <c r="HB79" s="540"/>
      <c r="HC79" s="540"/>
      <c r="HD79" s="540"/>
      <c r="HE79" s="537"/>
      <c r="HF79" s="540"/>
      <c r="HG79" s="540"/>
      <c r="HH79" s="540"/>
      <c r="HI79" s="537"/>
      <c r="HJ79" s="540"/>
      <c r="HK79" s="540"/>
      <c r="HL79" s="540"/>
      <c r="HM79" s="537"/>
      <c r="HN79" s="540"/>
      <c r="HO79" s="540"/>
      <c r="HP79" s="540"/>
      <c r="HQ79" s="537"/>
      <c r="HR79" s="540"/>
      <c r="HS79" s="540"/>
      <c r="HT79" s="540"/>
      <c r="HU79" s="537"/>
      <c r="HV79" s="540"/>
      <c r="HW79" s="540"/>
      <c r="HX79" s="540"/>
      <c r="HY79" s="537"/>
      <c r="HZ79" s="540"/>
      <c r="IA79" s="540"/>
      <c r="IB79" s="540"/>
      <c r="IC79" s="537"/>
      <c r="ID79" s="540"/>
      <c r="IE79" s="540"/>
      <c r="IF79" s="540"/>
      <c r="IG79" s="537"/>
      <c r="IH79" s="540"/>
      <c r="II79" s="540"/>
      <c r="IJ79" s="540"/>
      <c r="IK79" s="537"/>
      <c r="IL79" s="540"/>
      <c r="IM79" s="540"/>
      <c r="IN79" s="546"/>
      <c r="IO79" s="537"/>
      <c r="IP79" s="540"/>
      <c r="IQ79" s="540"/>
      <c r="IR79" s="546"/>
      <c r="IS79" s="513"/>
      <c r="IT79" s="513"/>
      <c r="IU79" s="513"/>
      <c r="IV79" s="513"/>
      <c r="IW79" s="710"/>
      <c r="IX79" s="713"/>
      <c r="IY79" s="713"/>
      <c r="IZ79" s="713"/>
      <c r="JA79" s="719"/>
      <c r="JB79" s="499"/>
      <c r="JC79" s="499"/>
      <c r="JD79" s="499"/>
      <c r="JE79" s="499"/>
      <c r="JF79" s="499"/>
      <c r="JG79" s="537"/>
      <c r="JH79" s="540"/>
      <c r="JI79" s="540"/>
      <c r="JJ79" s="546"/>
      <c r="JK79" s="537"/>
      <c r="JL79" s="540"/>
      <c r="JM79" s="540"/>
      <c r="JN79" s="546"/>
      <c r="JO79" s="710"/>
      <c r="JP79" s="713"/>
      <c r="JQ79" s="713"/>
      <c r="JR79" s="713"/>
      <c r="JS79" s="719"/>
      <c r="JT79" s="710"/>
      <c r="JU79" s="713"/>
      <c r="JV79" s="713"/>
      <c r="JW79" s="713"/>
      <c r="JX79" s="713"/>
      <c r="JY79" s="713"/>
      <c r="JZ79" s="719"/>
    </row>
    <row r="80" spans="1:292" ht="20.100000000000001" customHeight="1" thickBot="1" x14ac:dyDescent="0.25">
      <c r="A80" s="659" t="s">
        <v>60</v>
      </c>
      <c r="B80" s="660"/>
      <c r="C80" s="332">
        <f>SUM(O80:Q80)</f>
        <v>1258.5</v>
      </c>
      <c r="D80" s="333">
        <f>SUM(D75:D79)</f>
        <v>13.5</v>
      </c>
      <c r="E80" s="334">
        <f>D80/18</f>
        <v>0.75</v>
      </c>
      <c r="F80" s="402">
        <f>D74</f>
        <v>0.75</v>
      </c>
      <c r="G80" s="335"/>
      <c r="H80" s="336" t="s">
        <v>61</v>
      </c>
      <c r="I80" s="336" t="s">
        <v>61</v>
      </c>
      <c r="J80" s="337" t="s">
        <v>61</v>
      </c>
      <c r="K80" s="110">
        <f>SUM(K74:K79)</f>
        <v>0</v>
      </c>
      <c r="L80" s="99">
        <f t="shared" ref="L80:R80" si="30">SUM(L74:L79)</f>
        <v>13.5</v>
      </c>
      <c r="M80" s="99">
        <f t="shared" si="30"/>
        <v>0</v>
      </c>
      <c r="N80" s="169">
        <f t="shared" si="30"/>
        <v>0</v>
      </c>
      <c r="O80" s="137">
        <f t="shared" si="30"/>
        <v>0</v>
      </c>
      <c r="P80" s="139">
        <f t="shared" si="30"/>
        <v>1258.5</v>
      </c>
      <c r="Q80" s="139">
        <f t="shared" si="30"/>
        <v>0</v>
      </c>
      <c r="R80" s="186">
        <f t="shared" si="30"/>
        <v>0</v>
      </c>
      <c r="S80" s="104">
        <f>SUM(S76:S79)</f>
        <v>0</v>
      </c>
      <c r="T80" s="139">
        <f>T76+T79</f>
        <v>125.85000000000001</v>
      </c>
      <c r="U80" s="139">
        <f>U76+U79</f>
        <v>0</v>
      </c>
      <c r="V80" s="105">
        <f>SUM(V76:V79)</f>
        <v>0</v>
      </c>
      <c r="W80" s="106">
        <f>SUM(W76:W79)</f>
        <v>0</v>
      </c>
      <c r="X80" s="104">
        <f t="shared" ref="X80:AH80" si="31">SUM(X74:X79)</f>
        <v>0</v>
      </c>
      <c r="Y80" s="100">
        <f t="shared" si="31"/>
        <v>0</v>
      </c>
      <c r="Z80" s="100">
        <f t="shared" si="31"/>
        <v>0</v>
      </c>
      <c r="AA80" s="100">
        <f t="shared" si="31"/>
        <v>0</v>
      </c>
      <c r="AB80" s="100">
        <f t="shared" si="31"/>
        <v>0</v>
      </c>
      <c r="AC80" s="100">
        <f t="shared" si="31"/>
        <v>0</v>
      </c>
      <c r="AD80" s="100">
        <f t="shared" si="31"/>
        <v>0</v>
      </c>
      <c r="AE80" s="100">
        <f t="shared" si="31"/>
        <v>0</v>
      </c>
      <c r="AF80" s="100">
        <f t="shared" si="31"/>
        <v>0</v>
      </c>
      <c r="AG80" s="100">
        <f t="shared" si="31"/>
        <v>0</v>
      </c>
      <c r="AH80" s="116">
        <f t="shared" si="31"/>
        <v>1377.9749999999999</v>
      </c>
      <c r="AI80" s="117">
        <f>SUM(AI75:AI79)</f>
        <v>263.64749999999998</v>
      </c>
      <c r="AJ80" s="117">
        <f>SUM(AJ75:AJ79)</f>
        <v>790.9425</v>
      </c>
      <c r="AK80" s="118">
        <f>SUM(O80:AJ80)</f>
        <v>3816.915</v>
      </c>
      <c r="AL80" s="538"/>
      <c r="AM80" s="541"/>
      <c r="AN80" s="541"/>
      <c r="AO80" s="541"/>
      <c r="AP80" s="541"/>
      <c r="AQ80" s="541"/>
      <c r="AR80" s="541"/>
      <c r="AS80" s="538"/>
      <c r="AT80" s="541"/>
      <c r="AU80" s="541"/>
      <c r="AV80" s="541"/>
      <c r="AW80" s="541"/>
      <c r="AX80" s="541"/>
      <c r="AY80" s="541"/>
      <c r="AZ80" s="538"/>
      <c r="BA80" s="541"/>
      <c r="BB80" s="541"/>
      <c r="BC80" s="541"/>
      <c r="BD80" s="541"/>
      <c r="BE80" s="541"/>
      <c r="BF80" s="541"/>
      <c r="BG80" s="517"/>
      <c r="BH80" s="517"/>
      <c r="BI80" s="517"/>
      <c r="BJ80" s="517"/>
      <c r="BK80" s="517"/>
      <c r="BL80" s="517"/>
      <c r="BM80" s="517"/>
      <c r="BN80" s="538"/>
      <c r="BO80" s="541"/>
      <c r="BP80" s="541"/>
      <c r="BQ80" s="541"/>
      <c r="BR80" s="541"/>
      <c r="BS80" s="541"/>
      <c r="BT80" s="541"/>
      <c r="BU80" s="538"/>
      <c r="BV80" s="541"/>
      <c r="BW80" s="541"/>
      <c r="BX80" s="541"/>
      <c r="BY80" s="541"/>
      <c r="BZ80" s="541"/>
      <c r="CA80" s="541"/>
      <c r="CB80" s="538"/>
      <c r="CC80" s="541"/>
      <c r="CD80" s="541"/>
      <c r="CE80" s="541"/>
      <c r="CF80" s="541"/>
      <c r="CG80" s="541"/>
      <c r="CH80" s="541"/>
      <c r="CI80" s="538"/>
      <c r="CJ80" s="541"/>
      <c r="CK80" s="541"/>
      <c r="CL80" s="541"/>
      <c r="CM80" s="541"/>
      <c r="CN80" s="541"/>
      <c r="CO80" s="541"/>
      <c r="CP80" s="538"/>
      <c r="CQ80" s="541"/>
      <c r="CR80" s="541"/>
      <c r="CS80" s="541"/>
      <c r="CT80" s="541"/>
      <c r="CU80" s="541"/>
      <c r="CV80" s="544"/>
      <c r="CW80" s="538"/>
      <c r="CX80" s="541"/>
      <c r="CY80" s="541"/>
      <c r="CZ80" s="541"/>
      <c r="DA80" s="541"/>
      <c r="DB80" s="541"/>
      <c r="DC80" s="544"/>
      <c r="DD80" s="538"/>
      <c r="DE80" s="541"/>
      <c r="DF80" s="541"/>
      <c r="DG80" s="541"/>
      <c r="DH80" s="541"/>
      <c r="DI80" s="541"/>
      <c r="DJ80" s="544"/>
      <c r="DK80" s="538"/>
      <c r="DL80" s="541"/>
      <c r="DM80" s="541"/>
      <c r="DN80" s="541"/>
      <c r="DO80" s="541"/>
      <c r="DP80" s="541"/>
      <c r="DQ80" s="544"/>
      <c r="DR80" s="538"/>
      <c r="DS80" s="541"/>
      <c r="DT80" s="541"/>
      <c r="DU80" s="541"/>
      <c r="DV80" s="541"/>
      <c r="DW80" s="541"/>
      <c r="DX80" s="544"/>
      <c r="DY80" s="538"/>
      <c r="DZ80" s="541"/>
      <c r="EA80" s="541"/>
      <c r="EB80" s="541"/>
      <c r="EC80" s="541"/>
      <c r="ED80" s="541"/>
      <c r="EE80" s="544"/>
      <c r="EF80" s="538"/>
      <c r="EG80" s="541"/>
      <c r="EH80" s="541"/>
      <c r="EI80" s="541"/>
      <c r="EJ80" s="541"/>
      <c r="EK80" s="541"/>
      <c r="EL80" s="544"/>
      <c r="EM80" s="538"/>
      <c r="EN80" s="541"/>
      <c r="EO80" s="541"/>
      <c r="EP80" s="541"/>
      <c r="EQ80" s="541"/>
      <c r="ER80" s="541"/>
      <c r="ES80" s="544"/>
      <c r="EW80" s="538"/>
      <c r="EX80" s="541"/>
      <c r="EY80" s="541"/>
      <c r="EZ80" s="541"/>
      <c r="FA80" s="538"/>
      <c r="FB80" s="541"/>
      <c r="FC80" s="541"/>
      <c r="FD80" s="541"/>
      <c r="FE80" s="538"/>
      <c r="FF80" s="541"/>
      <c r="FG80" s="541"/>
      <c r="FH80" s="541"/>
      <c r="FI80" s="538"/>
      <c r="FJ80" s="541"/>
      <c r="FK80" s="541"/>
      <c r="FL80" s="541"/>
      <c r="FM80" s="538"/>
      <c r="FN80" s="541"/>
      <c r="FO80" s="541"/>
      <c r="FP80" s="541"/>
      <c r="FQ80" s="538"/>
      <c r="FR80" s="541"/>
      <c r="FS80" s="541"/>
      <c r="FT80" s="541"/>
      <c r="FU80" s="538"/>
      <c r="FV80" s="541"/>
      <c r="FW80" s="541"/>
      <c r="FX80" s="541"/>
      <c r="FY80" s="538"/>
      <c r="FZ80" s="541"/>
      <c r="GA80" s="541"/>
      <c r="GB80" s="541"/>
      <c r="GC80" s="538"/>
      <c r="GD80" s="541"/>
      <c r="GE80" s="541"/>
      <c r="GF80" s="541"/>
      <c r="GG80" s="538"/>
      <c r="GH80" s="541"/>
      <c r="GI80" s="541"/>
      <c r="GJ80" s="541"/>
      <c r="GK80" s="538"/>
      <c r="GL80" s="541"/>
      <c r="GM80" s="541"/>
      <c r="GN80" s="541"/>
      <c r="GO80" s="538"/>
      <c r="GP80" s="541"/>
      <c r="GQ80" s="541"/>
      <c r="GR80" s="541"/>
      <c r="GS80" s="538"/>
      <c r="GT80" s="541"/>
      <c r="GU80" s="541"/>
      <c r="GV80" s="541"/>
      <c r="GW80" s="538"/>
      <c r="GX80" s="541"/>
      <c r="GY80" s="541"/>
      <c r="GZ80" s="541"/>
      <c r="HA80" s="538"/>
      <c r="HB80" s="541"/>
      <c r="HC80" s="541"/>
      <c r="HD80" s="541"/>
      <c r="HE80" s="538"/>
      <c r="HF80" s="541"/>
      <c r="HG80" s="541"/>
      <c r="HH80" s="541"/>
      <c r="HI80" s="538"/>
      <c r="HJ80" s="541"/>
      <c r="HK80" s="541"/>
      <c r="HL80" s="541"/>
      <c r="HM80" s="538"/>
      <c r="HN80" s="541"/>
      <c r="HO80" s="541"/>
      <c r="HP80" s="541"/>
      <c r="HQ80" s="538"/>
      <c r="HR80" s="541"/>
      <c r="HS80" s="541"/>
      <c r="HT80" s="541"/>
      <c r="HU80" s="538"/>
      <c r="HV80" s="541"/>
      <c r="HW80" s="541"/>
      <c r="HX80" s="541"/>
      <c r="HY80" s="538"/>
      <c r="HZ80" s="541"/>
      <c r="IA80" s="541"/>
      <c r="IB80" s="541"/>
      <c r="IC80" s="538"/>
      <c r="ID80" s="541"/>
      <c r="IE80" s="541"/>
      <c r="IF80" s="541"/>
      <c r="IG80" s="538"/>
      <c r="IH80" s="541"/>
      <c r="II80" s="541"/>
      <c r="IJ80" s="541"/>
      <c r="IK80" s="538"/>
      <c r="IL80" s="541"/>
      <c r="IM80" s="541"/>
      <c r="IN80" s="547"/>
      <c r="IO80" s="538"/>
      <c r="IP80" s="541"/>
      <c r="IQ80" s="541"/>
      <c r="IR80" s="547"/>
      <c r="IS80" s="465"/>
      <c r="IT80" s="465"/>
      <c r="IU80" s="465"/>
      <c r="IV80" s="465"/>
      <c r="IW80" s="721"/>
      <c r="IX80" s="722"/>
      <c r="IY80" s="722"/>
      <c r="IZ80" s="722"/>
      <c r="JA80" s="723"/>
      <c r="JB80" s="465"/>
      <c r="JC80" s="465"/>
      <c r="JD80" s="465"/>
      <c r="JE80" s="465"/>
      <c r="JF80" s="465"/>
      <c r="JG80" s="538"/>
      <c r="JH80" s="541"/>
      <c r="JI80" s="541"/>
      <c r="JJ80" s="547"/>
      <c r="JK80" s="538"/>
      <c r="JL80" s="541"/>
      <c r="JM80" s="541"/>
      <c r="JN80" s="547"/>
      <c r="JO80" s="721"/>
      <c r="JP80" s="722"/>
      <c r="JQ80" s="722"/>
      <c r="JR80" s="722"/>
      <c r="JS80" s="723"/>
      <c r="JT80" s="721"/>
      <c r="JU80" s="722"/>
      <c r="JV80" s="722"/>
      <c r="JW80" s="722"/>
      <c r="JX80" s="722"/>
      <c r="JY80" s="722"/>
      <c r="JZ80" s="723"/>
    </row>
    <row r="81" spans="1:292" ht="21.95" customHeight="1" x14ac:dyDescent="0.2">
      <c r="A81" s="642">
        <v>13</v>
      </c>
      <c r="B81" s="575" t="s">
        <v>115</v>
      </c>
      <c r="C81" s="165" t="s">
        <v>64</v>
      </c>
      <c r="D81" s="395">
        <f>SUM(K81:N81)</f>
        <v>18.5</v>
      </c>
      <c r="E81" s="594" t="s">
        <v>50</v>
      </c>
      <c r="F81" s="598"/>
      <c r="G81" s="601">
        <v>13</v>
      </c>
      <c r="H81" s="601" t="s">
        <v>31</v>
      </c>
      <c r="I81" s="73"/>
      <c r="J81" s="74"/>
      <c r="K81" s="456">
        <v>18.5</v>
      </c>
      <c r="L81" s="302"/>
      <c r="M81" s="302"/>
      <c r="N81" s="303"/>
      <c r="O81" s="84">
        <f>J82/18*K81</f>
        <v>1724.6111111111113</v>
      </c>
      <c r="P81" s="93">
        <f>J82/18*L81</f>
        <v>0</v>
      </c>
      <c r="Q81" s="93">
        <f>J82/18*M81</f>
        <v>0</v>
      </c>
      <c r="R81" s="289">
        <f>J82/18*N81</f>
        <v>0</v>
      </c>
      <c r="S81" s="151">
        <v>0.15</v>
      </c>
      <c r="T81" s="94"/>
      <c r="U81" s="76"/>
      <c r="V81" s="146">
        <v>0</v>
      </c>
      <c r="W81" s="142"/>
      <c r="X81" s="138"/>
      <c r="Y81" s="94"/>
      <c r="Z81" s="94"/>
      <c r="AA81" s="94"/>
      <c r="AB81" s="94"/>
      <c r="AC81" s="94"/>
      <c r="AD81" s="94"/>
      <c r="AE81" s="94"/>
      <c r="AF81" s="94"/>
      <c r="AG81" s="76"/>
      <c r="AH81" s="84"/>
      <c r="AI81" s="90">
        <v>0.1</v>
      </c>
      <c r="AJ81" s="90">
        <f>IF(G81&gt;19,30%,IF(G81&gt;9,20%,IF(G81&gt;2,10%,0)))</f>
        <v>0.2</v>
      </c>
      <c r="AK81" s="76"/>
      <c r="AL81" s="536">
        <f>IF(I83=8,SUM(K81:M84),0)</f>
        <v>0</v>
      </c>
      <c r="AM81" s="539">
        <f>IF(AL81&gt;0,SUM(O81:Q84),0)</f>
        <v>0</v>
      </c>
      <c r="AN81" s="539">
        <f>AM81*AJ81</f>
        <v>0</v>
      </c>
      <c r="AO81" s="539">
        <f>AM81*AI81</f>
        <v>0</v>
      </c>
      <c r="AP81" s="539">
        <f>IF(AM81&gt;0,SUM(S85:U85),0)</f>
        <v>0</v>
      </c>
      <c r="AQ81" s="539">
        <f>IF(AM81&gt;0,V85+W85,0)</f>
        <v>0</v>
      </c>
      <c r="AR81" s="542">
        <f>IF(AM81&gt;0,SUM(X85:AG85),0)</f>
        <v>0</v>
      </c>
      <c r="AS81" s="536"/>
      <c r="AT81" s="539">
        <f>IF(AS81&gt;0,SUM(V81:X84),0)</f>
        <v>0</v>
      </c>
      <c r="AU81" s="539">
        <f>IF(AT81&gt;0,AQ82,0)</f>
        <v>0</v>
      </c>
      <c r="AV81" s="539">
        <f>IF(AT81&gt;0,AP82,0)</f>
        <v>0</v>
      </c>
      <c r="AW81" s="539">
        <f>IF(AT81&gt;0,SUM(Z85:AB85),0)</f>
        <v>0</v>
      </c>
      <c r="AX81" s="539">
        <f>IF(AT81&gt;0,AC85+AD85,0)</f>
        <v>0</v>
      </c>
      <c r="AY81" s="542">
        <f>IF(AT81&gt;0,SUM(AE85:AN85),0)</f>
        <v>0</v>
      </c>
      <c r="AZ81" s="536">
        <f>IF(I82=9,SUM(K81:M84),0)</f>
        <v>0</v>
      </c>
      <c r="BA81" s="539">
        <f>IF(I82=9,SUM(O81:Q84),0)</f>
        <v>0</v>
      </c>
      <c r="BB81" s="539">
        <f>BA81*AJ81</f>
        <v>0</v>
      </c>
      <c r="BC81" s="539">
        <f>BA81*AI81</f>
        <v>0</v>
      </c>
      <c r="BD81" s="539">
        <f>IF(BA81&gt;0,SUM(S85:U85),0)</f>
        <v>0</v>
      </c>
      <c r="BE81" s="539">
        <f>IF(BA81&gt;0,V85+W85,0)</f>
        <v>0</v>
      </c>
      <c r="BF81" s="542"/>
      <c r="BG81" s="464"/>
      <c r="BH81" s="464"/>
      <c r="BI81" s="464"/>
      <c r="BJ81" s="464"/>
      <c r="BK81" s="464"/>
      <c r="BL81" s="464"/>
      <c r="BM81" s="464"/>
      <c r="BN81" s="536"/>
      <c r="BO81" s="539">
        <f>IF(BN81&gt;0,SUM(AJ81:AL84),0)</f>
        <v>0</v>
      </c>
      <c r="BP81" s="539">
        <f>BO81*AJ81</f>
        <v>0</v>
      </c>
      <c r="BQ81" s="539">
        <f>BO81*AI81</f>
        <v>0</v>
      </c>
      <c r="BR81" s="539">
        <f>IF(BO81&gt;0,SUM(AN85:AP85),0)</f>
        <v>0</v>
      </c>
      <c r="BS81" s="539">
        <f>IF(BO81&gt;0,AQ85+AR85,0)</f>
        <v>0</v>
      </c>
      <c r="BT81" s="542">
        <f>IF(BO81&gt;0,SUM(AS85:BB85),0)</f>
        <v>0</v>
      </c>
      <c r="BU81" s="554">
        <f>IF(I83=10,SUM(K81:M84),0)</f>
        <v>0</v>
      </c>
      <c r="BV81" s="539">
        <f>IF(I83=10,SUM(O81:Q84),0)</f>
        <v>0</v>
      </c>
      <c r="BW81" s="539">
        <f>BV81*AJ81</f>
        <v>0</v>
      </c>
      <c r="BX81" s="539">
        <f>BV81*AI81</f>
        <v>0</v>
      </c>
      <c r="BY81" s="539">
        <f>IF(BV81&gt;0,SUM(S85:U85),0)</f>
        <v>0</v>
      </c>
      <c r="BZ81" s="539">
        <f>IF(BV81&gt;0,V85+W85,0)</f>
        <v>0</v>
      </c>
      <c r="CA81" s="545">
        <f>IF(BV81&gt;0,SUM(X85:AG85),0)</f>
        <v>0</v>
      </c>
      <c r="CB81" s="536"/>
      <c r="CC81" s="539">
        <f>IF(CB81&gt;0,SUM(O81:Q84),0)</f>
        <v>0</v>
      </c>
      <c r="CD81" s="539">
        <f>IF(CC81&gt;0,AJ85,0)</f>
        <v>0</v>
      </c>
      <c r="CE81" s="539">
        <f>IF(CC81&gt;0,AI85,0)</f>
        <v>0</v>
      </c>
      <c r="CF81" s="539">
        <f>IF(CC81&gt;0,SUM(S85:U85),0)</f>
        <v>0</v>
      </c>
      <c r="CG81" s="539">
        <f>IF(CC81&gt;0,V85+W85,0)</f>
        <v>0</v>
      </c>
      <c r="CH81" s="542">
        <f>IF(CC81&gt;0,SUM(X85:AG85),0)</f>
        <v>0</v>
      </c>
      <c r="CI81" s="536">
        <f>IF(I83=11,SUM(K81:M81),0)</f>
        <v>18.5</v>
      </c>
      <c r="CJ81" s="539">
        <f>IF(I83=11,SUM(O81:Q81),0)</f>
        <v>1724.6111111111113</v>
      </c>
      <c r="CK81" s="539">
        <f>CJ81*AJ81</f>
        <v>344.92222222222227</v>
      </c>
      <c r="CL81" s="539">
        <f>CJ81*AI81</f>
        <v>172.46111111111114</v>
      </c>
      <c r="CM81" s="539">
        <f>IF(CJ81&gt;0,SUM(S85:U85),0)</f>
        <v>125.85</v>
      </c>
      <c r="CN81" s="539">
        <f>IF(CJ81&gt;0,V85+W85,0)</f>
        <v>0</v>
      </c>
      <c r="CO81" s="542">
        <f>IF(CJ81&gt;0,SUM(X85:AG85),0)</f>
        <v>0</v>
      </c>
      <c r="CP81" s="536">
        <v>0</v>
      </c>
      <c r="CQ81" s="539">
        <f>IF(CP81&gt;0,SUM(O82:Q84),0)</f>
        <v>0</v>
      </c>
      <c r="CR81" s="539">
        <f>CQ81*AJ81</f>
        <v>0</v>
      </c>
      <c r="CS81" s="539">
        <f>CQ81*AI81</f>
        <v>0</v>
      </c>
      <c r="CT81" s="539">
        <f>T84</f>
        <v>0</v>
      </c>
      <c r="CU81" s="539"/>
      <c r="CV81" s="542">
        <f>IF(CQ81&gt;0,SUM(X85:AG85),0)</f>
        <v>0</v>
      </c>
      <c r="CW81" s="536"/>
      <c r="CX81" s="539">
        <f>IF(CW81&gt;0,SUM(H81:J86),0)</f>
        <v>0</v>
      </c>
      <c r="CY81" s="539">
        <f>IF(CX81&gt;0,AJ82,0)</f>
        <v>0</v>
      </c>
      <c r="CZ81" s="539">
        <f>IF(CX81&gt;0,AI82,0)</f>
        <v>0</v>
      </c>
      <c r="DA81" s="539">
        <f>IF(CX81&gt;0,SUM(S87:U87),0)</f>
        <v>0</v>
      </c>
      <c r="DB81" s="539">
        <f>IF(CX81&gt;0,V87+W87,0)</f>
        <v>0</v>
      </c>
      <c r="DC81" s="542">
        <f>IF(CX81&gt;0,SUM(X87:AG87),0)</f>
        <v>0</v>
      </c>
      <c r="DD81" s="536">
        <f>IF(AND(H82="старший вчитель",I83=12),SUM(K81:M84),0)</f>
        <v>0</v>
      </c>
      <c r="DE81" s="539">
        <f>IF(DD81&gt;0,SUM(O81:Q84),0)</f>
        <v>0</v>
      </c>
      <c r="DF81" s="539">
        <f>IF(DE81&gt;0,DE81*AJ81,0)</f>
        <v>0</v>
      </c>
      <c r="DG81" s="539">
        <f>IF(DE81&gt;0,DE81*AI81,0)</f>
        <v>0</v>
      </c>
      <c r="DH81" s="539">
        <f>IF(DE81&gt;0,SUM(S85:U85),0)</f>
        <v>0</v>
      </c>
      <c r="DI81" s="539">
        <f>IF(DE81&gt;0,V85+W85,0)</f>
        <v>0</v>
      </c>
      <c r="DJ81" s="542">
        <f>IF(DE81&gt;0,SUM(X85:AG85),0)</f>
        <v>0</v>
      </c>
      <c r="DK81" s="536">
        <f>IF(AND(H82="вчитель методист",I83=12),SUM(K81:M84),0)</f>
        <v>0</v>
      </c>
      <c r="DL81" s="539">
        <f>IF(DK81&gt;0,SUM(O81:Q84),0)</f>
        <v>0</v>
      </c>
      <c r="DM81" s="539">
        <f>IF(DL81&gt;0,AJ85,0)</f>
        <v>0</v>
      </c>
      <c r="DN81" s="539">
        <f>IF(DL81&gt;0,AI85,0)</f>
        <v>0</v>
      </c>
      <c r="DO81" s="539">
        <f>IF(DL81&gt;0,SUM(S85:U85),0)</f>
        <v>0</v>
      </c>
      <c r="DP81" s="539">
        <f>IF(DL81&gt;0,V85+W85,0)</f>
        <v>0</v>
      </c>
      <c r="DQ81" s="542">
        <f>IF(DL81&gt;0,SUM(X85:AG85),0)</f>
        <v>0</v>
      </c>
      <c r="DR81" s="536"/>
      <c r="DS81" s="539">
        <f>IF(DR81&gt;0,SUM(O81:Q84),0)</f>
        <v>0</v>
      </c>
      <c r="DT81" s="539">
        <f>IF(DS81&gt;0,AJ85,0)</f>
        <v>0</v>
      </c>
      <c r="DU81" s="539">
        <f>IF(DS81&gt;0,AI85,0)</f>
        <v>0</v>
      </c>
      <c r="DV81" s="539">
        <f>IF(DS81&gt;0,SUM(S85:U85),0)</f>
        <v>0</v>
      </c>
      <c r="DW81" s="539">
        <f>IF(DS81&gt;0,V85+W85,0)</f>
        <v>0</v>
      </c>
      <c r="DX81" s="542">
        <f>IF(DS81&gt;0,SUM(X85:AG85),0)</f>
        <v>0</v>
      </c>
      <c r="DY81" s="536"/>
      <c r="DZ81" s="539">
        <f>IF(DY81&gt;0,SUM(O84:Q84),0)</f>
        <v>0</v>
      </c>
      <c r="EA81" s="539">
        <f>DZ81*AJ81</f>
        <v>0</v>
      </c>
      <c r="EB81" s="539">
        <f>DZ81*AI81</f>
        <v>0</v>
      </c>
      <c r="EC81" s="539"/>
      <c r="ED81" s="539"/>
      <c r="EE81" s="542">
        <f>IF(DZ81&gt;0,SUM(X85:AG85),0)</f>
        <v>0</v>
      </c>
      <c r="EF81" s="536">
        <f>IF(AJ82="старший вчитель",SUM(AM81:AO84),0)</f>
        <v>0</v>
      </c>
      <c r="EG81" s="539">
        <f>IF(EF81&gt;0,SUM(O81:Q84),0)</f>
        <v>0</v>
      </c>
      <c r="EH81" s="539">
        <f>IF(EG81&gt;0,AJ85,0)</f>
        <v>0</v>
      </c>
      <c r="EI81" s="539">
        <f>IF(EG81&gt;0,AI85,0)</f>
        <v>0</v>
      </c>
      <c r="EJ81" s="539">
        <f>IF(EG81&gt;0,SUM(S85:U85),0)</f>
        <v>0</v>
      </c>
      <c r="EK81" s="539">
        <f>IF(EG81&gt;0,V85+W85,0)</f>
        <v>0</v>
      </c>
      <c r="EL81" s="542">
        <f>IF(EG81&gt;0,SUM(X85:AG85),0)</f>
        <v>0</v>
      </c>
      <c r="EM81" s="536">
        <f>IF(AQ82="старший вчитель",SUM(AT81:AV84),0)</f>
        <v>0</v>
      </c>
      <c r="EN81" s="539">
        <f>IF(EM81&gt;0,SUM(V81:X84),0)</f>
        <v>0</v>
      </c>
      <c r="EO81" s="539">
        <f>IF(EN81&gt;0,AQ85,0)</f>
        <v>0</v>
      </c>
      <c r="EP81" s="539">
        <f>IF(EN81&gt;0,AP85,0)</f>
        <v>0</v>
      </c>
      <c r="EQ81" s="539">
        <f>IF(EN81&gt;0,SUM(Z85:AB85),0)</f>
        <v>0</v>
      </c>
      <c r="ER81" s="539">
        <f>IF(EN81&gt;0,AC85+AD85,0)</f>
        <v>0</v>
      </c>
      <c r="ES81" s="542">
        <f>IF(EN81&gt;0,SUM(AE85:AN85),0)</f>
        <v>0</v>
      </c>
      <c r="EW81" s="536">
        <f>IF(AF82="старший вчитель",SUM(AI81:AK84),0)</f>
        <v>0</v>
      </c>
      <c r="EX81" s="539"/>
      <c r="EY81" s="539">
        <f>EX81*V81</f>
        <v>0</v>
      </c>
      <c r="EZ81" s="539">
        <f>EX81*U81</f>
        <v>0</v>
      </c>
      <c r="FA81" s="536">
        <f>IF(AM82="старший вчитель",SUM(AP81:AR84),0)</f>
        <v>0</v>
      </c>
      <c r="FB81" s="539"/>
      <c r="FC81" s="539">
        <f>FB81*AC81</f>
        <v>0</v>
      </c>
      <c r="FD81" s="539">
        <f>FB81*AB81</f>
        <v>0</v>
      </c>
      <c r="FE81" s="536">
        <f>IF(AP82="старший вчитель",SUM(AS81:AU84),0)</f>
        <v>0</v>
      </c>
      <c r="FF81" s="539"/>
      <c r="FG81" s="539">
        <f>FF81*AF81</f>
        <v>0</v>
      </c>
      <c r="FH81" s="539">
        <f>FF81*AE81</f>
        <v>0</v>
      </c>
      <c r="FI81" s="536">
        <f>IF(AT82="старший вчитель",SUM(AW81:AY84),0)</f>
        <v>0</v>
      </c>
      <c r="FJ81" s="539"/>
      <c r="FK81" s="539">
        <f>FJ81*AJ81</f>
        <v>0</v>
      </c>
      <c r="FL81" s="539">
        <f>FJ81*AI81</f>
        <v>0</v>
      </c>
      <c r="FM81" s="536"/>
      <c r="FN81" s="539">
        <f>IF(FM81&gt;0,SUM(AH81),0)</f>
        <v>0</v>
      </c>
      <c r="FO81" s="539">
        <f>FN81*AJ81</f>
        <v>0</v>
      </c>
      <c r="FP81" s="539">
        <f>FN81*AI81</f>
        <v>0</v>
      </c>
      <c r="FQ81" s="536"/>
      <c r="FR81" s="539">
        <f>IF(FQ81&gt;0,SUM(AO81),0)</f>
        <v>0</v>
      </c>
      <c r="FS81" s="539">
        <f>FR81*AQ81</f>
        <v>0</v>
      </c>
      <c r="FT81" s="542">
        <f>FR81*AP81</f>
        <v>0</v>
      </c>
      <c r="FU81" s="536"/>
      <c r="FV81" s="539">
        <f>IF(FU81&gt;0,SUM(AD81),0)</f>
        <v>0</v>
      </c>
      <c r="FW81" s="539">
        <f>FV81*AF81</f>
        <v>0</v>
      </c>
      <c r="FX81" s="542">
        <f>FV81*AE81</f>
        <v>0</v>
      </c>
      <c r="FY81" s="536"/>
      <c r="FZ81" s="539">
        <f>IF(FY81&gt;0,SUM(AH81),0)</f>
        <v>0</v>
      </c>
      <c r="GA81" s="539">
        <f>FZ81*AJ81</f>
        <v>0</v>
      </c>
      <c r="GB81" s="542">
        <f>FZ81*AI81</f>
        <v>0</v>
      </c>
      <c r="GC81" s="536"/>
      <c r="GD81" s="539">
        <f>IF(GC81&gt;0,SUM(AL81),0)</f>
        <v>0</v>
      </c>
      <c r="GE81" s="539">
        <f>GD81*AN81</f>
        <v>0</v>
      </c>
      <c r="GF81" s="542">
        <f>GD81*AM81</f>
        <v>0</v>
      </c>
      <c r="GG81" s="536"/>
      <c r="GH81" s="539">
        <f>IF(GG81&gt;0,SUM(AP81),0)</f>
        <v>0</v>
      </c>
      <c r="GI81" s="539">
        <f>GH81*AR81</f>
        <v>0</v>
      </c>
      <c r="GJ81" s="542">
        <f>GH81*AQ81</f>
        <v>0</v>
      </c>
      <c r="GK81" s="536"/>
      <c r="GL81" s="539">
        <f>IF(GK81&gt;0,SUM(AD81),0)</f>
        <v>0</v>
      </c>
      <c r="GM81" s="539">
        <f>GL81*AF81</f>
        <v>0</v>
      </c>
      <c r="GN81" s="542">
        <f>GL81*AE81</f>
        <v>0</v>
      </c>
      <c r="GO81" s="536"/>
      <c r="GP81" s="539">
        <f>IF(GO81&gt;0,SUM(AH81),0)</f>
        <v>0</v>
      </c>
      <c r="GQ81" s="539">
        <f>GP81*AJ81</f>
        <v>0</v>
      </c>
      <c r="GR81" s="542">
        <f>GP81*AI81</f>
        <v>0</v>
      </c>
      <c r="GS81" s="536"/>
      <c r="GT81" s="539">
        <f>IF(GS81&gt;0,SUM(AL81),0)</f>
        <v>0</v>
      </c>
      <c r="GU81" s="539">
        <f>GT81*AN81</f>
        <v>0</v>
      </c>
      <c r="GV81" s="542">
        <f>GT81*AM81</f>
        <v>0</v>
      </c>
      <c r="GW81" s="536"/>
      <c r="GX81" s="539">
        <f>IF(GW81&gt;0,SUM(AP81),0)</f>
        <v>0</v>
      </c>
      <c r="GY81" s="539">
        <f>GX81*AR81</f>
        <v>0</v>
      </c>
      <c r="GZ81" s="542">
        <f>GX81*AQ81</f>
        <v>0</v>
      </c>
      <c r="HA81" s="536"/>
      <c r="HB81" s="539">
        <f>IF(HA81&gt;0,SUM(Z81),0)</f>
        <v>0</v>
      </c>
      <c r="HC81" s="539">
        <f>HB81*AB81</f>
        <v>0</v>
      </c>
      <c r="HD81" s="542">
        <f>HB81*AA81</f>
        <v>0</v>
      </c>
      <c r="HE81" s="536"/>
      <c r="HF81" s="539">
        <f>IF(HE81&gt;0,SUM(AD81),0)</f>
        <v>0</v>
      </c>
      <c r="HG81" s="539">
        <f>HF81*AF81</f>
        <v>0</v>
      </c>
      <c r="HH81" s="542">
        <f>HF81*AE81</f>
        <v>0</v>
      </c>
      <c r="HI81" s="536"/>
      <c r="HJ81" s="539">
        <f>IF(HI81&gt;0,SUM(AH81),0)</f>
        <v>0</v>
      </c>
      <c r="HK81" s="539">
        <f>HJ81*AJ81</f>
        <v>0</v>
      </c>
      <c r="HL81" s="542">
        <f>HJ81*AI81</f>
        <v>0</v>
      </c>
      <c r="HM81" s="536"/>
      <c r="HN81" s="539">
        <f>IF(HM81&gt;0,SUM(AL81),0)</f>
        <v>0</v>
      </c>
      <c r="HO81" s="539">
        <f>HN81*AN81</f>
        <v>0</v>
      </c>
      <c r="HP81" s="542">
        <f>HN81*AM81</f>
        <v>0</v>
      </c>
      <c r="HQ81" s="536"/>
      <c r="HR81" s="539">
        <f>IF(HQ81&gt;0,SUM(AD81),0)</f>
        <v>0</v>
      </c>
      <c r="HS81" s="539">
        <f>HR81*AF81</f>
        <v>0</v>
      </c>
      <c r="HT81" s="542">
        <f>HR81*AE81</f>
        <v>0</v>
      </c>
      <c r="HU81" s="536"/>
      <c r="HV81" s="539">
        <f>IF(HU81&gt;0,SUM(AH81),0)</f>
        <v>0</v>
      </c>
      <c r="HW81" s="539">
        <f>HV81*AJ81</f>
        <v>0</v>
      </c>
      <c r="HX81" s="542">
        <f>HV81*AI81</f>
        <v>0</v>
      </c>
      <c r="HY81" s="536"/>
      <c r="HZ81" s="539">
        <f>IF(HY81&gt;0,SUM(AH81),0)</f>
        <v>0</v>
      </c>
      <c r="IA81" s="539">
        <f>HZ81*AJ81</f>
        <v>0</v>
      </c>
      <c r="IB81" s="542">
        <f>HZ81*AI81</f>
        <v>0</v>
      </c>
      <c r="IC81" s="536"/>
      <c r="ID81" s="539">
        <f>IF(IC81&gt;0,SUM(AL81),0)</f>
        <v>0</v>
      </c>
      <c r="IE81" s="539">
        <f>ID81*AN81</f>
        <v>0</v>
      </c>
      <c r="IF81" s="542">
        <f>ID81*AM81</f>
        <v>0</v>
      </c>
      <c r="IG81" s="536"/>
      <c r="IH81" s="539">
        <f>IF(IG81&gt;0,SUM(AP81),0)</f>
        <v>0</v>
      </c>
      <c r="II81" s="539">
        <f>IH81*AR81</f>
        <v>0</v>
      </c>
      <c r="IJ81" s="542">
        <f>IH81*AQ81</f>
        <v>0</v>
      </c>
      <c r="IK81" s="536"/>
      <c r="IL81" s="539">
        <f>IF(IK81&gt;0,SUM(AD81),0)</f>
        <v>0</v>
      </c>
      <c r="IM81" s="539">
        <f>IL81*AF81</f>
        <v>0</v>
      </c>
      <c r="IN81" s="542"/>
      <c r="IO81" s="536"/>
      <c r="IP81" s="539">
        <f>IF(IO81&gt;0,SUM(AH81),0)</f>
        <v>0</v>
      </c>
      <c r="IQ81" s="539">
        <f>IP81*AJ81</f>
        <v>0</v>
      </c>
      <c r="IR81" s="542"/>
      <c r="IS81" s="464"/>
      <c r="IT81" s="464"/>
      <c r="IU81" s="464"/>
      <c r="IV81" s="464"/>
      <c r="IW81" s="536"/>
      <c r="IX81" s="539">
        <f>IF(IW81&gt;0,SUM(AH81),0)</f>
        <v>0</v>
      </c>
      <c r="IY81" s="539">
        <f>IX81*AJ81</f>
        <v>0</v>
      </c>
      <c r="IZ81" s="539">
        <f>IX81*AI81</f>
        <v>0</v>
      </c>
      <c r="JA81" s="542">
        <f>AC85</f>
        <v>0</v>
      </c>
      <c r="JB81" s="464"/>
      <c r="JC81" s="464"/>
      <c r="JD81" s="464"/>
      <c r="JE81" s="464"/>
      <c r="JF81" s="464"/>
      <c r="JG81" s="536"/>
      <c r="JH81" s="539">
        <f>IF(JG81&gt;0,SUM(AQ81),0)</f>
        <v>0</v>
      </c>
      <c r="JI81" s="539">
        <f>JH81*AS81</f>
        <v>0</v>
      </c>
      <c r="JJ81" s="542"/>
      <c r="JK81" s="536"/>
      <c r="JL81" s="539">
        <f>IF(JK81&gt;0,SUM(AU81),0)</f>
        <v>0</v>
      </c>
      <c r="JM81" s="539">
        <f>JL81*AW81</f>
        <v>0</v>
      </c>
      <c r="JN81" s="542"/>
      <c r="JO81" s="536"/>
      <c r="JP81" s="539">
        <f>IF(JO81&gt;0,SUM(AM81),0)</f>
        <v>0</v>
      </c>
      <c r="JQ81" s="539">
        <f>JP81*AO81</f>
        <v>0</v>
      </c>
      <c r="JR81" s="539">
        <f>JP81*AN81</f>
        <v>0</v>
      </c>
      <c r="JS81" s="542">
        <f>AH85</f>
        <v>0</v>
      </c>
      <c r="JT81" s="536">
        <f>IF(CT82="старший вчитель",SUM(CW81:CY84),0)</f>
        <v>0</v>
      </c>
      <c r="JU81" s="539">
        <f>IF(JT81&gt;0,SUM(BY81:CA84),0)</f>
        <v>0</v>
      </c>
      <c r="JV81" s="539">
        <f>IF(JU81&gt;0,CT85,0)</f>
        <v>0</v>
      </c>
      <c r="JW81" s="539">
        <f>IF(JU81&gt;0,CS85,0)</f>
        <v>0</v>
      </c>
      <c r="JX81" s="539">
        <f>IF(JU81&gt;0,SUM(CC85:CE85),0)</f>
        <v>0</v>
      </c>
      <c r="JY81" s="539">
        <f>IF(JU81&gt;0,CF85+CG85,0)</f>
        <v>0</v>
      </c>
      <c r="JZ81" s="545">
        <f>IF(JU81&gt;0,SUM(CH85:CQ85),0)</f>
        <v>0</v>
      </c>
      <c r="KC81" s="769">
        <f>IZ81+IR81+IN81+HX81+HP81+HL81+GR81+GB81+FT81+FP81+FL81+FD81+EZ81+EP81+EI81+EB81+DU81+DN81+DG81+CZ81+CS81+CL81+CE81+BX81+BQ81+BC81+AV81+AO81</f>
        <v>172.46111111111114</v>
      </c>
      <c r="KD81" s="769">
        <f>IY81+IQ81+IM81+HW81+HO81+HK81+GQ81+GA81+FS81+FO81+FK81+FC81+EY81+EO81+EH81+EA81+DT81+DM81+DF81+CY81+CR81+CK81+CD81+BW81+BP81+BB81+AU81+AN81</f>
        <v>344.92222222222227</v>
      </c>
    </row>
    <row r="82" spans="1:292" ht="21.95" customHeight="1" x14ac:dyDescent="0.2">
      <c r="A82" s="616"/>
      <c r="B82" s="576"/>
      <c r="C82" s="392">
        <v>1</v>
      </c>
      <c r="D82" s="393">
        <f>SUM(K82:N82)</f>
        <v>0</v>
      </c>
      <c r="E82" s="595"/>
      <c r="F82" s="599"/>
      <c r="G82" s="602"/>
      <c r="H82" s="602"/>
      <c r="I82" s="61">
        <f>IF(H81="вища",12,IF(H81="І кат.",11,IF(H81="ІІ кат.",10,IF(H81="спец.",9))))</f>
        <v>11</v>
      </c>
      <c r="J82" s="65">
        <f>IF(I82=12,'тарифна сітка'!$C$15,IF(I82=11,'тарифна сітка'!$C$14,IF(I82=10,'тарифна сітка'!$C$13,IF(I82=9,'тарифна сітка'!$C$12,IF(I82=8,'тарифна сітка'!$C$11)))))</f>
        <v>1678</v>
      </c>
      <c r="K82" s="341"/>
      <c r="L82" s="249"/>
      <c r="M82" s="249"/>
      <c r="N82" s="250"/>
      <c r="O82" s="153">
        <f>J82/18*K82</f>
        <v>0</v>
      </c>
      <c r="P82" s="42">
        <f>J82/18*L82</f>
        <v>0</v>
      </c>
      <c r="Q82" s="42">
        <f>J82/18*M82</f>
        <v>0</v>
      </c>
      <c r="R82" s="290">
        <f>J82/18*N82</f>
        <v>0</v>
      </c>
      <c r="S82" s="127">
        <v>0.5</v>
      </c>
      <c r="T82" s="57"/>
      <c r="U82" s="128"/>
      <c r="V82" s="147">
        <v>0</v>
      </c>
      <c r="W82" s="128"/>
      <c r="X82" s="11"/>
      <c r="Y82" s="7"/>
      <c r="Z82" s="7"/>
      <c r="AA82" s="7"/>
      <c r="AB82" s="7"/>
      <c r="AC82" s="7"/>
      <c r="AD82" s="7"/>
      <c r="AE82" s="7"/>
      <c r="AF82" s="7"/>
      <c r="AG82" s="12"/>
      <c r="AH82" s="32"/>
      <c r="AI82" s="43">
        <f>SUM(O81:R84,AH81:AH84)*AI81</f>
        <v>172.46111111111114</v>
      </c>
      <c r="AJ82" s="43">
        <f>SUM(O81:R84,AH81:AH84)*AJ81</f>
        <v>344.92222222222227</v>
      </c>
      <c r="AK82" s="45">
        <f>SUM(O81:R84,S83:AG83,AH81:AH84,AI82:AJ82)</f>
        <v>2367.8444444444449</v>
      </c>
      <c r="AL82" s="537"/>
      <c r="AM82" s="540"/>
      <c r="AN82" s="540"/>
      <c r="AO82" s="540"/>
      <c r="AP82" s="540"/>
      <c r="AQ82" s="540"/>
      <c r="AR82" s="543"/>
      <c r="AS82" s="537"/>
      <c r="AT82" s="540"/>
      <c r="AU82" s="540"/>
      <c r="AV82" s="540"/>
      <c r="AW82" s="540"/>
      <c r="AX82" s="540"/>
      <c r="AY82" s="543"/>
      <c r="AZ82" s="537"/>
      <c r="BA82" s="540"/>
      <c r="BB82" s="540"/>
      <c r="BC82" s="540"/>
      <c r="BD82" s="540"/>
      <c r="BE82" s="540"/>
      <c r="BF82" s="543"/>
      <c r="BG82" s="518"/>
      <c r="BH82" s="518"/>
      <c r="BI82" s="518"/>
      <c r="BJ82" s="518"/>
      <c r="BK82" s="518"/>
      <c r="BL82" s="518"/>
      <c r="BM82" s="518"/>
      <c r="BN82" s="537"/>
      <c r="BO82" s="540"/>
      <c r="BP82" s="540"/>
      <c r="BQ82" s="540"/>
      <c r="BR82" s="540"/>
      <c r="BS82" s="540"/>
      <c r="BT82" s="543"/>
      <c r="BU82" s="555"/>
      <c r="BV82" s="540"/>
      <c r="BW82" s="540"/>
      <c r="BX82" s="540"/>
      <c r="BY82" s="540"/>
      <c r="BZ82" s="540"/>
      <c r="CA82" s="546"/>
      <c r="CB82" s="537"/>
      <c r="CC82" s="540"/>
      <c r="CD82" s="540"/>
      <c r="CE82" s="540"/>
      <c r="CF82" s="540"/>
      <c r="CG82" s="540"/>
      <c r="CH82" s="543"/>
      <c r="CI82" s="537"/>
      <c r="CJ82" s="540"/>
      <c r="CK82" s="540"/>
      <c r="CL82" s="540"/>
      <c r="CM82" s="540"/>
      <c r="CN82" s="540"/>
      <c r="CO82" s="543"/>
      <c r="CP82" s="537"/>
      <c r="CQ82" s="540"/>
      <c r="CR82" s="540"/>
      <c r="CS82" s="540"/>
      <c r="CT82" s="540"/>
      <c r="CU82" s="540"/>
      <c r="CV82" s="543"/>
      <c r="CW82" s="537"/>
      <c r="CX82" s="540"/>
      <c r="CY82" s="540"/>
      <c r="CZ82" s="540"/>
      <c r="DA82" s="540"/>
      <c r="DB82" s="540"/>
      <c r="DC82" s="543"/>
      <c r="DD82" s="537">
        <f>IF(AND(DB82=3,DB83=4),SUM(DC85:DC87),0)</f>
        <v>0</v>
      </c>
      <c r="DE82" s="540"/>
      <c r="DF82" s="540"/>
      <c r="DG82" s="540"/>
      <c r="DH82" s="540"/>
      <c r="DI82" s="540"/>
      <c r="DJ82" s="543"/>
      <c r="DK82" s="537">
        <f>IF(AND(DI82=3,DI83=4),SUM(DJ85:DJ87),0)</f>
        <v>0</v>
      </c>
      <c r="DL82" s="540"/>
      <c r="DM82" s="540"/>
      <c r="DN82" s="540"/>
      <c r="DO82" s="540"/>
      <c r="DP82" s="540"/>
      <c r="DQ82" s="543"/>
      <c r="DR82" s="537"/>
      <c r="DS82" s="540"/>
      <c r="DT82" s="540"/>
      <c r="DU82" s="540"/>
      <c r="DV82" s="540"/>
      <c r="DW82" s="540"/>
      <c r="DX82" s="543"/>
      <c r="DY82" s="537"/>
      <c r="DZ82" s="540"/>
      <c r="EA82" s="540"/>
      <c r="EB82" s="540"/>
      <c r="EC82" s="540"/>
      <c r="ED82" s="540"/>
      <c r="EE82" s="543"/>
      <c r="EF82" s="537"/>
      <c r="EG82" s="540"/>
      <c r="EH82" s="540"/>
      <c r="EI82" s="540"/>
      <c r="EJ82" s="540"/>
      <c r="EK82" s="540"/>
      <c r="EL82" s="543"/>
      <c r="EM82" s="537"/>
      <c r="EN82" s="540"/>
      <c r="EO82" s="540"/>
      <c r="EP82" s="540"/>
      <c r="EQ82" s="540"/>
      <c r="ER82" s="540"/>
      <c r="ES82" s="543"/>
      <c r="ET82" s="225">
        <f>EF81+DY81+DR81+DK81+DD81+CW81+CP81+CI81+CB81+BU81+BN81+AZ81+AS81+AL81</f>
        <v>18.5</v>
      </c>
      <c r="EU82" s="157">
        <f>D85</f>
        <v>18.5</v>
      </c>
      <c r="EV82" s="480">
        <f>ET82-EU82</f>
        <v>0</v>
      </c>
      <c r="EW82" s="537"/>
      <c r="EX82" s="540"/>
      <c r="EY82" s="540"/>
      <c r="EZ82" s="540"/>
      <c r="FA82" s="537"/>
      <c r="FB82" s="540"/>
      <c r="FC82" s="540"/>
      <c r="FD82" s="540"/>
      <c r="FE82" s="537"/>
      <c r="FF82" s="540"/>
      <c r="FG82" s="540"/>
      <c r="FH82" s="540"/>
      <c r="FI82" s="537"/>
      <c r="FJ82" s="540"/>
      <c r="FK82" s="540"/>
      <c r="FL82" s="540"/>
      <c r="FM82" s="537"/>
      <c r="FN82" s="540"/>
      <c r="FO82" s="540"/>
      <c r="FP82" s="540"/>
      <c r="FQ82" s="537"/>
      <c r="FR82" s="540"/>
      <c r="FS82" s="540"/>
      <c r="FT82" s="543"/>
      <c r="FU82" s="537"/>
      <c r="FV82" s="540"/>
      <c r="FW82" s="540"/>
      <c r="FX82" s="543"/>
      <c r="FY82" s="537"/>
      <c r="FZ82" s="540"/>
      <c r="GA82" s="540"/>
      <c r="GB82" s="543"/>
      <c r="GC82" s="537"/>
      <c r="GD82" s="540"/>
      <c r="GE82" s="540"/>
      <c r="GF82" s="543"/>
      <c r="GG82" s="537"/>
      <c r="GH82" s="540"/>
      <c r="GI82" s="540"/>
      <c r="GJ82" s="543"/>
      <c r="GK82" s="537"/>
      <c r="GL82" s="540"/>
      <c r="GM82" s="540"/>
      <c r="GN82" s="543"/>
      <c r="GO82" s="537"/>
      <c r="GP82" s="540"/>
      <c r="GQ82" s="540"/>
      <c r="GR82" s="543"/>
      <c r="GS82" s="537"/>
      <c r="GT82" s="540"/>
      <c r="GU82" s="540"/>
      <c r="GV82" s="543"/>
      <c r="GW82" s="537"/>
      <c r="GX82" s="540"/>
      <c r="GY82" s="540"/>
      <c r="GZ82" s="543"/>
      <c r="HA82" s="537"/>
      <c r="HB82" s="540"/>
      <c r="HC82" s="540"/>
      <c r="HD82" s="543"/>
      <c r="HE82" s="537"/>
      <c r="HF82" s="540"/>
      <c r="HG82" s="540"/>
      <c r="HH82" s="543"/>
      <c r="HI82" s="537"/>
      <c r="HJ82" s="540"/>
      <c r="HK82" s="540"/>
      <c r="HL82" s="543"/>
      <c r="HM82" s="537"/>
      <c r="HN82" s="540"/>
      <c r="HO82" s="540"/>
      <c r="HP82" s="543"/>
      <c r="HQ82" s="537"/>
      <c r="HR82" s="540"/>
      <c r="HS82" s="540"/>
      <c r="HT82" s="543"/>
      <c r="HU82" s="537"/>
      <c r="HV82" s="540"/>
      <c r="HW82" s="540"/>
      <c r="HX82" s="543"/>
      <c r="HY82" s="537"/>
      <c r="HZ82" s="540"/>
      <c r="IA82" s="540"/>
      <c r="IB82" s="543"/>
      <c r="IC82" s="537"/>
      <c r="ID82" s="540"/>
      <c r="IE82" s="540"/>
      <c r="IF82" s="543"/>
      <c r="IG82" s="537"/>
      <c r="IH82" s="540"/>
      <c r="II82" s="540"/>
      <c r="IJ82" s="543"/>
      <c r="IK82" s="537"/>
      <c r="IL82" s="540"/>
      <c r="IM82" s="540"/>
      <c r="IN82" s="543"/>
      <c r="IO82" s="537"/>
      <c r="IP82" s="540"/>
      <c r="IQ82" s="540"/>
      <c r="IR82" s="543"/>
      <c r="IS82" s="513"/>
      <c r="IT82" s="513"/>
      <c r="IU82" s="513"/>
      <c r="IV82" s="513"/>
      <c r="IW82" s="537"/>
      <c r="IX82" s="540"/>
      <c r="IY82" s="540"/>
      <c r="IZ82" s="540"/>
      <c r="JA82" s="543"/>
      <c r="JB82" s="499"/>
      <c r="JC82" s="499"/>
      <c r="JD82" s="499"/>
      <c r="JE82" s="499"/>
      <c r="JF82" s="499"/>
      <c r="JG82" s="537"/>
      <c r="JH82" s="540"/>
      <c r="JI82" s="540"/>
      <c r="JJ82" s="543"/>
      <c r="JK82" s="537"/>
      <c r="JL82" s="540"/>
      <c r="JM82" s="540"/>
      <c r="JN82" s="543"/>
      <c r="JO82" s="537"/>
      <c r="JP82" s="540"/>
      <c r="JQ82" s="540"/>
      <c r="JR82" s="540"/>
      <c r="JS82" s="543"/>
      <c r="JT82" s="537"/>
      <c r="JU82" s="540"/>
      <c r="JV82" s="540"/>
      <c r="JW82" s="540"/>
      <c r="JX82" s="540"/>
      <c r="JY82" s="540"/>
      <c r="JZ82" s="546"/>
      <c r="KC82" s="769"/>
      <c r="KD82" s="769"/>
    </row>
    <row r="83" spans="1:292" ht="21.95" customHeight="1" x14ac:dyDescent="0.3">
      <c r="A83" s="616"/>
      <c r="B83" s="576"/>
      <c r="C83" s="52" t="s">
        <v>65</v>
      </c>
      <c r="D83" s="393">
        <f>SUM(K83:N83)</f>
        <v>0</v>
      </c>
      <c r="E83" s="595"/>
      <c r="F83" s="599"/>
      <c r="G83" s="602"/>
      <c r="H83" s="602"/>
      <c r="I83" s="61">
        <v>11</v>
      </c>
      <c r="J83" s="48"/>
      <c r="K83" s="341"/>
      <c r="L83" s="249"/>
      <c r="M83" s="249"/>
      <c r="N83" s="250"/>
      <c r="O83" s="153">
        <f>J82/18*K83</f>
        <v>0</v>
      </c>
      <c r="P83" s="42">
        <f>J82/18*L83</f>
        <v>0</v>
      </c>
      <c r="Q83" s="42">
        <f>J82/18*M83</f>
        <v>0</v>
      </c>
      <c r="R83" s="290">
        <f>J82/18*N83</f>
        <v>0</v>
      </c>
      <c r="S83" s="82">
        <f>J82*S81*S82</f>
        <v>125.85</v>
      </c>
      <c r="T83" s="27">
        <f>J81/18*T81*20%*T82</f>
        <v>0</v>
      </c>
      <c r="U83" s="28">
        <f>J81/18*U81*20%*U82</f>
        <v>0</v>
      </c>
      <c r="V83" s="148">
        <f>J82*V81*V82</f>
        <v>0</v>
      </c>
      <c r="W83" s="149">
        <f>J82*W81*W82</f>
        <v>0</v>
      </c>
      <c r="X83" s="11"/>
      <c r="Y83" s="7"/>
      <c r="Z83" s="7"/>
      <c r="AA83" s="7"/>
      <c r="AB83" s="7"/>
      <c r="AC83" s="7"/>
      <c r="AD83" s="7"/>
      <c r="AE83" s="7"/>
      <c r="AF83" s="7"/>
      <c r="AG83" s="12"/>
      <c r="AH83" s="32"/>
      <c r="AI83" s="7"/>
      <c r="AJ83" s="7"/>
      <c r="AK83" s="12"/>
      <c r="AL83" s="537"/>
      <c r="AM83" s="540"/>
      <c r="AN83" s="540"/>
      <c r="AO83" s="540"/>
      <c r="AP83" s="540"/>
      <c r="AQ83" s="540"/>
      <c r="AR83" s="543"/>
      <c r="AS83" s="537"/>
      <c r="AT83" s="540"/>
      <c r="AU83" s="540"/>
      <c r="AV83" s="540"/>
      <c r="AW83" s="540"/>
      <c r="AX83" s="540"/>
      <c r="AY83" s="543"/>
      <c r="AZ83" s="537"/>
      <c r="BA83" s="540"/>
      <c r="BB83" s="540"/>
      <c r="BC83" s="540"/>
      <c r="BD83" s="540"/>
      <c r="BE83" s="540"/>
      <c r="BF83" s="543"/>
      <c r="BG83" s="518"/>
      <c r="BH83" s="518"/>
      <c r="BI83" s="518"/>
      <c r="BJ83" s="518"/>
      <c r="BK83" s="518"/>
      <c r="BL83" s="518"/>
      <c r="BM83" s="518"/>
      <c r="BN83" s="537"/>
      <c r="BO83" s="540"/>
      <c r="BP83" s="540"/>
      <c r="BQ83" s="540"/>
      <c r="BR83" s="540"/>
      <c r="BS83" s="540"/>
      <c r="BT83" s="543"/>
      <c r="BU83" s="555"/>
      <c r="BV83" s="540"/>
      <c r="BW83" s="540"/>
      <c r="BX83" s="540"/>
      <c r="BY83" s="540"/>
      <c r="BZ83" s="540"/>
      <c r="CA83" s="546"/>
      <c r="CB83" s="537"/>
      <c r="CC83" s="540"/>
      <c r="CD83" s="540"/>
      <c r="CE83" s="540"/>
      <c r="CF83" s="540"/>
      <c r="CG83" s="540"/>
      <c r="CH83" s="543"/>
      <c r="CI83" s="537"/>
      <c r="CJ83" s="540"/>
      <c r="CK83" s="540"/>
      <c r="CL83" s="540"/>
      <c r="CM83" s="540"/>
      <c r="CN83" s="540"/>
      <c r="CO83" s="543"/>
      <c r="CP83" s="537"/>
      <c r="CQ83" s="540"/>
      <c r="CR83" s="540"/>
      <c r="CS83" s="540"/>
      <c r="CT83" s="540"/>
      <c r="CU83" s="540"/>
      <c r="CV83" s="543"/>
      <c r="CW83" s="537"/>
      <c r="CX83" s="540"/>
      <c r="CY83" s="540"/>
      <c r="CZ83" s="540"/>
      <c r="DA83" s="540"/>
      <c r="DB83" s="540"/>
      <c r="DC83" s="543"/>
      <c r="DD83" s="537">
        <f>IF(AND(DB83=3,DB84=4),SUM(DC86:DC88),0)</f>
        <v>0</v>
      </c>
      <c r="DE83" s="540"/>
      <c r="DF83" s="540"/>
      <c r="DG83" s="540"/>
      <c r="DH83" s="540"/>
      <c r="DI83" s="540"/>
      <c r="DJ83" s="543"/>
      <c r="DK83" s="537">
        <f>IF(AND(DI83=3,DI84=4),SUM(DJ86:DJ88),0)</f>
        <v>0</v>
      </c>
      <c r="DL83" s="540"/>
      <c r="DM83" s="540"/>
      <c r="DN83" s="540"/>
      <c r="DO83" s="540"/>
      <c r="DP83" s="540"/>
      <c r="DQ83" s="543"/>
      <c r="DR83" s="537"/>
      <c r="DS83" s="540"/>
      <c r="DT83" s="540"/>
      <c r="DU83" s="540"/>
      <c r="DV83" s="540"/>
      <c r="DW83" s="540"/>
      <c r="DX83" s="543"/>
      <c r="DY83" s="537"/>
      <c r="DZ83" s="540"/>
      <c r="EA83" s="540"/>
      <c r="EB83" s="540"/>
      <c r="EC83" s="540"/>
      <c r="ED83" s="540"/>
      <c r="EE83" s="543"/>
      <c r="EF83" s="537"/>
      <c r="EG83" s="540"/>
      <c r="EH83" s="540"/>
      <c r="EI83" s="540"/>
      <c r="EJ83" s="540"/>
      <c r="EK83" s="540"/>
      <c r="EL83" s="543"/>
      <c r="EM83" s="537"/>
      <c r="EN83" s="540"/>
      <c r="EO83" s="540"/>
      <c r="EP83" s="540"/>
      <c r="EQ83" s="540"/>
      <c r="ER83" s="540"/>
      <c r="ES83" s="543"/>
      <c r="ET83" s="225">
        <f>SUM(EG81:EL85,DZ81:EE85,DS81:DX85,DL81:DQ85,DE81:DJ85,CX81:DC85,CQ81:CV85,CJ81:CO85,CC81:CH85,BV81:CA85,BO81:BT85,BA81:BF85,AT81:AY85,AM81:AR85,EX81:EZ85,FB81:FD85,FJ81:FL85,FN81:FP85,FR81:FT85,FZ81:GB85,HJ81:HL85,HV81:HX85,IP81:IR85,IX81:JA85,GP81:GR85)</f>
        <v>2367.8444444444449</v>
      </c>
      <c r="EU83" s="225">
        <f>AK82</f>
        <v>2367.8444444444449</v>
      </c>
      <c r="EV83" s="177">
        <f>EU83-ET83</f>
        <v>0</v>
      </c>
      <c r="EW83" s="537"/>
      <c r="EX83" s="540"/>
      <c r="EY83" s="540"/>
      <c r="EZ83" s="540"/>
      <c r="FA83" s="537"/>
      <c r="FB83" s="540"/>
      <c r="FC83" s="540"/>
      <c r="FD83" s="540"/>
      <c r="FE83" s="537"/>
      <c r="FF83" s="540"/>
      <c r="FG83" s="540"/>
      <c r="FH83" s="540"/>
      <c r="FI83" s="537"/>
      <c r="FJ83" s="540"/>
      <c r="FK83" s="540"/>
      <c r="FL83" s="540"/>
      <c r="FM83" s="537"/>
      <c r="FN83" s="540"/>
      <c r="FO83" s="540"/>
      <c r="FP83" s="540"/>
      <c r="FQ83" s="537"/>
      <c r="FR83" s="540"/>
      <c r="FS83" s="540"/>
      <c r="FT83" s="543"/>
      <c r="FU83" s="537"/>
      <c r="FV83" s="540"/>
      <c r="FW83" s="540"/>
      <c r="FX83" s="543"/>
      <c r="FY83" s="537"/>
      <c r="FZ83" s="540"/>
      <c r="GA83" s="540"/>
      <c r="GB83" s="543"/>
      <c r="GC83" s="537"/>
      <c r="GD83" s="540"/>
      <c r="GE83" s="540"/>
      <c r="GF83" s="543"/>
      <c r="GG83" s="537"/>
      <c r="GH83" s="540"/>
      <c r="GI83" s="540"/>
      <c r="GJ83" s="543"/>
      <c r="GK83" s="537"/>
      <c r="GL83" s="540"/>
      <c r="GM83" s="540"/>
      <c r="GN83" s="543"/>
      <c r="GO83" s="537"/>
      <c r="GP83" s="540"/>
      <c r="GQ83" s="540"/>
      <c r="GR83" s="543"/>
      <c r="GS83" s="537"/>
      <c r="GT83" s="540"/>
      <c r="GU83" s="540"/>
      <c r="GV83" s="543"/>
      <c r="GW83" s="537"/>
      <c r="GX83" s="540"/>
      <c r="GY83" s="540"/>
      <c r="GZ83" s="543"/>
      <c r="HA83" s="537"/>
      <c r="HB83" s="540"/>
      <c r="HC83" s="540"/>
      <c r="HD83" s="543"/>
      <c r="HE83" s="537"/>
      <c r="HF83" s="540"/>
      <c r="HG83" s="540"/>
      <c r="HH83" s="543"/>
      <c r="HI83" s="537"/>
      <c r="HJ83" s="540"/>
      <c r="HK83" s="540"/>
      <c r="HL83" s="543"/>
      <c r="HM83" s="537"/>
      <c r="HN83" s="540"/>
      <c r="HO83" s="540"/>
      <c r="HP83" s="543"/>
      <c r="HQ83" s="537"/>
      <c r="HR83" s="540"/>
      <c r="HS83" s="540"/>
      <c r="HT83" s="543"/>
      <c r="HU83" s="537"/>
      <c r="HV83" s="540"/>
      <c r="HW83" s="540"/>
      <c r="HX83" s="543"/>
      <c r="HY83" s="537"/>
      <c r="HZ83" s="540"/>
      <c r="IA83" s="540"/>
      <c r="IB83" s="543"/>
      <c r="IC83" s="537"/>
      <c r="ID83" s="540"/>
      <c r="IE83" s="540"/>
      <c r="IF83" s="543"/>
      <c r="IG83" s="537"/>
      <c r="IH83" s="540"/>
      <c r="II83" s="540"/>
      <c r="IJ83" s="543"/>
      <c r="IK83" s="537"/>
      <c r="IL83" s="540"/>
      <c r="IM83" s="540"/>
      <c r="IN83" s="543"/>
      <c r="IO83" s="537"/>
      <c r="IP83" s="540"/>
      <c r="IQ83" s="540"/>
      <c r="IR83" s="543"/>
      <c r="IS83" s="513"/>
      <c r="IT83" s="513"/>
      <c r="IU83" s="513"/>
      <c r="IV83" s="513"/>
      <c r="IW83" s="537"/>
      <c r="IX83" s="540"/>
      <c r="IY83" s="540"/>
      <c r="IZ83" s="540"/>
      <c r="JA83" s="543"/>
      <c r="JB83" s="499"/>
      <c r="JC83" s="499"/>
      <c r="JD83" s="499"/>
      <c r="JE83" s="499"/>
      <c r="JF83" s="499"/>
      <c r="JG83" s="537"/>
      <c r="JH83" s="540"/>
      <c r="JI83" s="540"/>
      <c r="JJ83" s="543"/>
      <c r="JK83" s="537"/>
      <c r="JL83" s="540"/>
      <c r="JM83" s="540"/>
      <c r="JN83" s="543"/>
      <c r="JO83" s="537"/>
      <c r="JP83" s="540"/>
      <c r="JQ83" s="540"/>
      <c r="JR83" s="540"/>
      <c r="JS83" s="543"/>
      <c r="JT83" s="537"/>
      <c r="JU83" s="540"/>
      <c r="JV83" s="540"/>
      <c r="JW83" s="540"/>
      <c r="JX83" s="540"/>
      <c r="JY83" s="540"/>
      <c r="JZ83" s="546"/>
      <c r="KB83" s="771">
        <v>5</v>
      </c>
      <c r="KC83" s="769"/>
      <c r="KD83" s="769"/>
      <c r="KE83" s="770">
        <f>AJ82</f>
        <v>344.92222222222227</v>
      </c>
      <c r="KF83" s="770">
        <f>AI82</f>
        <v>172.46111111111114</v>
      </c>
    </row>
    <row r="84" spans="1:292" ht="21.95" customHeight="1" thickBot="1" x14ac:dyDescent="0.25">
      <c r="A84" s="618"/>
      <c r="B84" s="577"/>
      <c r="C84" s="53" t="s">
        <v>224</v>
      </c>
      <c r="D84" s="327">
        <f>SUM(K84:N84)</f>
        <v>0</v>
      </c>
      <c r="E84" s="666"/>
      <c r="F84" s="667"/>
      <c r="G84" s="661"/>
      <c r="H84" s="661"/>
      <c r="I84" s="15"/>
      <c r="J84" s="49">
        <f>J83*I84</f>
        <v>0</v>
      </c>
      <c r="K84" s="342"/>
      <c r="L84" s="252"/>
      <c r="M84" s="252"/>
      <c r="N84" s="253"/>
      <c r="O84" s="54">
        <f>J82/18*K84</f>
        <v>0</v>
      </c>
      <c r="P84" s="55">
        <f>J82/18*L84</f>
        <v>0</v>
      </c>
      <c r="Q84" s="55">
        <f>J82/18*M84</f>
        <v>0</v>
      </c>
      <c r="R84" s="56">
        <f>J82/18*N84</f>
        <v>0</v>
      </c>
      <c r="S84" s="35"/>
      <c r="T84" s="13"/>
      <c r="U84" s="14"/>
      <c r="V84" s="35"/>
      <c r="W84" s="14"/>
      <c r="X84" s="31"/>
      <c r="Y84" s="13"/>
      <c r="Z84" s="13"/>
      <c r="AA84" s="13"/>
      <c r="AB84" s="13"/>
      <c r="AC84" s="13"/>
      <c r="AD84" s="13"/>
      <c r="AE84" s="13"/>
      <c r="AF84" s="13"/>
      <c r="AG84" s="14"/>
      <c r="AH84" s="32"/>
      <c r="AI84" s="7"/>
      <c r="AJ84" s="7"/>
      <c r="AK84" s="45"/>
      <c r="AL84" s="537"/>
      <c r="AM84" s="540"/>
      <c r="AN84" s="540"/>
      <c r="AO84" s="540"/>
      <c r="AP84" s="540"/>
      <c r="AQ84" s="540"/>
      <c r="AR84" s="543"/>
      <c r="AS84" s="537"/>
      <c r="AT84" s="540"/>
      <c r="AU84" s="540"/>
      <c r="AV84" s="540"/>
      <c r="AW84" s="540"/>
      <c r="AX84" s="540"/>
      <c r="AY84" s="543"/>
      <c r="AZ84" s="537"/>
      <c r="BA84" s="540"/>
      <c r="BB84" s="540"/>
      <c r="BC84" s="540"/>
      <c r="BD84" s="540"/>
      <c r="BE84" s="540"/>
      <c r="BF84" s="543"/>
      <c r="BG84" s="518"/>
      <c r="BH84" s="518"/>
      <c r="BI84" s="518"/>
      <c r="BJ84" s="518"/>
      <c r="BK84" s="518"/>
      <c r="BL84" s="518"/>
      <c r="BM84" s="518"/>
      <c r="BN84" s="537"/>
      <c r="BO84" s="540"/>
      <c r="BP84" s="540"/>
      <c r="BQ84" s="540"/>
      <c r="BR84" s="540"/>
      <c r="BS84" s="540"/>
      <c r="BT84" s="543"/>
      <c r="BU84" s="555"/>
      <c r="BV84" s="540"/>
      <c r="BW84" s="540"/>
      <c r="BX84" s="540"/>
      <c r="BY84" s="540"/>
      <c r="BZ84" s="540"/>
      <c r="CA84" s="546"/>
      <c r="CB84" s="537"/>
      <c r="CC84" s="540"/>
      <c r="CD84" s="540"/>
      <c r="CE84" s="540"/>
      <c r="CF84" s="540"/>
      <c r="CG84" s="540"/>
      <c r="CH84" s="543"/>
      <c r="CI84" s="537"/>
      <c r="CJ84" s="540"/>
      <c r="CK84" s="540"/>
      <c r="CL84" s="540"/>
      <c r="CM84" s="540"/>
      <c r="CN84" s="540"/>
      <c r="CO84" s="543"/>
      <c r="CP84" s="537"/>
      <c r="CQ84" s="540"/>
      <c r="CR84" s="540"/>
      <c r="CS84" s="540"/>
      <c r="CT84" s="540"/>
      <c r="CU84" s="540"/>
      <c r="CV84" s="543"/>
      <c r="CW84" s="537"/>
      <c r="CX84" s="540"/>
      <c r="CY84" s="540"/>
      <c r="CZ84" s="540"/>
      <c r="DA84" s="540"/>
      <c r="DB84" s="540"/>
      <c r="DC84" s="543"/>
      <c r="DD84" s="537">
        <f>IF(AND(DB84=3,DB85=4),SUM(DC87:DC89),0)</f>
        <v>0</v>
      </c>
      <c r="DE84" s="540"/>
      <c r="DF84" s="540"/>
      <c r="DG84" s="540"/>
      <c r="DH84" s="540"/>
      <c r="DI84" s="540"/>
      <c r="DJ84" s="543"/>
      <c r="DK84" s="537">
        <f>IF(AND(DI84=3,DI85=4),SUM(DJ87:DJ89),0)</f>
        <v>0</v>
      </c>
      <c r="DL84" s="540"/>
      <c r="DM84" s="540"/>
      <c r="DN84" s="540"/>
      <c r="DO84" s="540"/>
      <c r="DP84" s="540"/>
      <c r="DQ84" s="543"/>
      <c r="DR84" s="537"/>
      <c r="DS84" s="540"/>
      <c r="DT84" s="540"/>
      <c r="DU84" s="540"/>
      <c r="DV84" s="540"/>
      <c r="DW84" s="540"/>
      <c r="DX84" s="543"/>
      <c r="DY84" s="537"/>
      <c r="DZ84" s="540"/>
      <c r="EA84" s="540"/>
      <c r="EB84" s="540"/>
      <c r="EC84" s="540"/>
      <c r="ED84" s="540"/>
      <c r="EE84" s="543"/>
      <c r="EF84" s="537"/>
      <c r="EG84" s="540"/>
      <c r="EH84" s="540"/>
      <c r="EI84" s="540"/>
      <c r="EJ84" s="540"/>
      <c r="EK84" s="540"/>
      <c r="EL84" s="543"/>
      <c r="EM84" s="537"/>
      <c r="EN84" s="540"/>
      <c r="EO84" s="540"/>
      <c r="EP84" s="540"/>
      <c r="EQ84" s="540"/>
      <c r="ER84" s="540"/>
      <c r="ES84" s="543"/>
      <c r="EW84" s="537"/>
      <c r="EX84" s="540"/>
      <c r="EY84" s="540"/>
      <c r="EZ84" s="540"/>
      <c r="FA84" s="537"/>
      <c r="FB84" s="540"/>
      <c r="FC84" s="540"/>
      <c r="FD84" s="540"/>
      <c r="FE84" s="537"/>
      <c r="FF84" s="540"/>
      <c r="FG84" s="540"/>
      <c r="FH84" s="540"/>
      <c r="FI84" s="537"/>
      <c r="FJ84" s="540"/>
      <c r="FK84" s="540"/>
      <c r="FL84" s="540"/>
      <c r="FM84" s="537"/>
      <c r="FN84" s="540"/>
      <c r="FO84" s="540"/>
      <c r="FP84" s="540"/>
      <c r="FQ84" s="537"/>
      <c r="FR84" s="540"/>
      <c r="FS84" s="540"/>
      <c r="FT84" s="543"/>
      <c r="FU84" s="537"/>
      <c r="FV84" s="540"/>
      <c r="FW84" s="540"/>
      <c r="FX84" s="543"/>
      <c r="FY84" s="537"/>
      <c r="FZ84" s="540"/>
      <c r="GA84" s="540"/>
      <c r="GB84" s="543"/>
      <c r="GC84" s="537"/>
      <c r="GD84" s="540"/>
      <c r="GE84" s="540"/>
      <c r="GF84" s="543"/>
      <c r="GG84" s="537"/>
      <c r="GH84" s="540"/>
      <c r="GI84" s="540"/>
      <c r="GJ84" s="543"/>
      <c r="GK84" s="537"/>
      <c r="GL84" s="540"/>
      <c r="GM84" s="540"/>
      <c r="GN84" s="543"/>
      <c r="GO84" s="537"/>
      <c r="GP84" s="540"/>
      <c r="GQ84" s="540"/>
      <c r="GR84" s="543"/>
      <c r="GS84" s="537"/>
      <c r="GT84" s="540"/>
      <c r="GU84" s="540"/>
      <c r="GV84" s="543"/>
      <c r="GW84" s="537"/>
      <c r="GX84" s="540"/>
      <c r="GY84" s="540"/>
      <c r="GZ84" s="543"/>
      <c r="HA84" s="537"/>
      <c r="HB84" s="540"/>
      <c r="HC84" s="540"/>
      <c r="HD84" s="543"/>
      <c r="HE84" s="537"/>
      <c r="HF84" s="540"/>
      <c r="HG84" s="540"/>
      <c r="HH84" s="543"/>
      <c r="HI84" s="537"/>
      <c r="HJ84" s="540"/>
      <c r="HK84" s="540"/>
      <c r="HL84" s="543"/>
      <c r="HM84" s="537"/>
      <c r="HN84" s="540"/>
      <c r="HO84" s="540"/>
      <c r="HP84" s="543"/>
      <c r="HQ84" s="537"/>
      <c r="HR84" s="540"/>
      <c r="HS84" s="540"/>
      <c r="HT84" s="543"/>
      <c r="HU84" s="537"/>
      <c r="HV84" s="540"/>
      <c r="HW84" s="540"/>
      <c r="HX84" s="543"/>
      <c r="HY84" s="537"/>
      <c r="HZ84" s="540"/>
      <c r="IA84" s="540"/>
      <c r="IB84" s="543"/>
      <c r="IC84" s="537"/>
      <c r="ID84" s="540"/>
      <c r="IE84" s="540"/>
      <c r="IF84" s="543"/>
      <c r="IG84" s="537"/>
      <c r="IH84" s="540"/>
      <c r="II84" s="540"/>
      <c r="IJ84" s="543"/>
      <c r="IK84" s="537"/>
      <c r="IL84" s="540"/>
      <c r="IM84" s="540"/>
      <c r="IN84" s="543"/>
      <c r="IO84" s="537"/>
      <c r="IP84" s="540"/>
      <c r="IQ84" s="540"/>
      <c r="IR84" s="543"/>
      <c r="IS84" s="513"/>
      <c r="IT84" s="513"/>
      <c r="IU84" s="513"/>
      <c r="IV84" s="513"/>
      <c r="IW84" s="537"/>
      <c r="IX84" s="540"/>
      <c r="IY84" s="540"/>
      <c r="IZ84" s="540"/>
      <c r="JA84" s="543"/>
      <c r="JB84" s="499"/>
      <c r="JC84" s="499"/>
      <c r="JD84" s="499"/>
      <c r="JE84" s="499"/>
      <c r="JF84" s="499"/>
      <c r="JG84" s="537"/>
      <c r="JH84" s="540"/>
      <c r="JI84" s="540"/>
      <c r="JJ84" s="543"/>
      <c r="JK84" s="537"/>
      <c r="JL84" s="540"/>
      <c r="JM84" s="540"/>
      <c r="JN84" s="543"/>
      <c r="JO84" s="537"/>
      <c r="JP84" s="540"/>
      <c r="JQ84" s="540"/>
      <c r="JR84" s="540"/>
      <c r="JS84" s="543"/>
      <c r="JT84" s="537"/>
      <c r="JU84" s="540"/>
      <c r="JV84" s="540"/>
      <c r="JW84" s="540"/>
      <c r="JX84" s="540"/>
      <c r="JY84" s="540"/>
      <c r="JZ84" s="546"/>
      <c r="KC84" s="769"/>
      <c r="KD84" s="769"/>
      <c r="KE84" s="770">
        <f>KE83-KD81</f>
        <v>0</v>
      </c>
      <c r="KF84" s="770">
        <f>KF83-KC81</f>
        <v>0</v>
      </c>
    </row>
    <row r="85" spans="1:292" ht="21.95" customHeight="1" thickBot="1" x14ac:dyDescent="0.25">
      <c r="A85" s="656" t="s">
        <v>60</v>
      </c>
      <c r="B85" s="657"/>
      <c r="C85" s="291">
        <f>SUM(O85:Q85)</f>
        <v>1724.6111111111113</v>
      </c>
      <c r="D85" s="129">
        <f>SUM(D81:D84)</f>
        <v>18.5</v>
      </c>
      <c r="E85" s="292">
        <f>D85/18</f>
        <v>1.0277777777777777</v>
      </c>
      <c r="F85" s="318"/>
      <c r="G85" s="293"/>
      <c r="H85" s="130" t="s">
        <v>61</v>
      </c>
      <c r="I85" s="130" t="s">
        <v>61</v>
      </c>
      <c r="J85" s="294" t="s">
        <v>61</v>
      </c>
      <c r="K85" s="113">
        <f>SUM(K81:K84)</f>
        <v>18.5</v>
      </c>
      <c r="L85" s="114">
        <f t="shared" ref="L85:R85" si="32">SUM(L81:L84)</f>
        <v>0</v>
      </c>
      <c r="M85" s="114">
        <f t="shared" si="32"/>
        <v>0</v>
      </c>
      <c r="N85" s="189">
        <f t="shared" si="32"/>
        <v>0</v>
      </c>
      <c r="O85" s="116">
        <f t="shared" si="32"/>
        <v>1724.6111111111113</v>
      </c>
      <c r="P85" s="117">
        <f t="shared" si="32"/>
        <v>0</v>
      </c>
      <c r="Q85" s="117">
        <f t="shared" si="32"/>
        <v>0</v>
      </c>
      <c r="R85" s="118">
        <f t="shared" si="32"/>
        <v>0</v>
      </c>
      <c r="S85" s="203">
        <f>SUM(S83:S84)</f>
        <v>125.85</v>
      </c>
      <c r="T85" s="117">
        <f>SUM(T83:T84)</f>
        <v>0</v>
      </c>
      <c r="U85" s="118">
        <f>SUM(U83:U84)</f>
        <v>0</v>
      </c>
      <c r="V85" s="116">
        <f>SUM(V83:V84)</f>
        <v>0</v>
      </c>
      <c r="W85" s="118">
        <f>SUM(W83:W84)</f>
        <v>0</v>
      </c>
      <c r="X85" s="203">
        <f t="shared" ref="X85:AH85" si="33">SUM(X81:X84)</f>
        <v>0</v>
      </c>
      <c r="Y85" s="117">
        <f t="shared" si="33"/>
        <v>0</v>
      </c>
      <c r="Z85" s="117">
        <f t="shared" si="33"/>
        <v>0</v>
      </c>
      <c r="AA85" s="117">
        <f t="shared" si="33"/>
        <v>0</v>
      </c>
      <c r="AB85" s="117">
        <f t="shared" si="33"/>
        <v>0</v>
      </c>
      <c r="AC85" s="117">
        <f t="shared" si="33"/>
        <v>0</v>
      </c>
      <c r="AD85" s="117">
        <f t="shared" si="33"/>
        <v>0</v>
      </c>
      <c r="AE85" s="117">
        <f t="shared" si="33"/>
        <v>0</v>
      </c>
      <c r="AF85" s="117">
        <f t="shared" si="33"/>
        <v>0</v>
      </c>
      <c r="AG85" s="117">
        <f t="shared" si="33"/>
        <v>0</v>
      </c>
      <c r="AH85" s="203">
        <f t="shared" si="33"/>
        <v>0</v>
      </c>
      <c r="AI85" s="117">
        <f>SUM(AI82:AI84)</f>
        <v>172.46111111111114</v>
      </c>
      <c r="AJ85" s="117">
        <f>SUM(AJ82:AJ84)</f>
        <v>344.92222222222227</v>
      </c>
      <c r="AK85" s="118">
        <f>SUM(O85:AJ85)</f>
        <v>2367.8444444444449</v>
      </c>
      <c r="AL85" s="538"/>
      <c r="AM85" s="541"/>
      <c r="AN85" s="541"/>
      <c r="AO85" s="541"/>
      <c r="AP85" s="541"/>
      <c r="AQ85" s="541"/>
      <c r="AR85" s="544"/>
      <c r="AS85" s="538"/>
      <c r="AT85" s="541"/>
      <c r="AU85" s="541"/>
      <c r="AV85" s="541"/>
      <c r="AW85" s="541"/>
      <c r="AX85" s="541"/>
      <c r="AY85" s="544"/>
      <c r="AZ85" s="538"/>
      <c r="BA85" s="541"/>
      <c r="BB85" s="541"/>
      <c r="BC85" s="541"/>
      <c r="BD85" s="541"/>
      <c r="BE85" s="541"/>
      <c r="BF85" s="544"/>
      <c r="BG85" s="465"/>
      <c r="BH85" s="465"/>
      <c r="BI85" s="465"/>
      <c r="BJ85" s="465"/>
      <c r="BK85" s="465"/>
      <c r="BL85" s="465"/>
      <c r="BM85" s="465"/>
      <c r="BN85" s="538"/>
      <c r="BO85" s="541"/>
      <c r="BP85" s="541"/>
      <c r="BQ85" s="541"/>
      <c r="BR85" s="541"/>
      <c r="BS85" s="541"/>
      <c r="BT85" s="544"/>
      <c r="BU85" s="556"/>
      <c r="BV85" s="541"/>
      <c r="BW85" s="541"/>
      <c r="BX85" s="541"/>
      <c r="BY85" s="541"/>
      <c r="BZ85" s="541"/>
      <c r="CA85" s="547"/>
      <c r="CB85" s="538"/>
      <c r="CC85" s="541"/>
      <c r="CD85" s="541"/>
      <c r="CE85" s="541"/>
      <c r="CF85" s="541"/>
      <c r="CG85" s="541"/>
      <c r="CH85" s="544"/>
      <c r="CI85" s="538"/>
      <c r="CJ85" s="541"/>
      <c r="CK85" s="541"/>
      <c r="CL85" s="541"/>
      <c r="CM85" s="541"/>
      <c r="CN85" s="541"/>
      <c r="CO85" s="544"/>
      <c r="CP85" s="538"/>
      <c r="CQ85" s="541"/>
      <c r="CR85" s="541"/>
      <c r="CS85" s="541"/>
      <c r="CT85" s="541"/>
      <c r="CU85" s="541"/>
      <c r="CV85" s="544"/>
      <c r="CW85" s="538"/>
      <c r="CX85" s="541"/>
      <c r="CY85" s="541"/>
      <c r="CZ85" s="541"/>
      <c r="DA85" s="541"/>
      <c r="DB85" s="541"/>
      <c r="DC85" s="544"/>
      <c r="DD85" s="538">
        <f>IF(AND(DB85=3,DB86=4),SUM(DC88:DC90),0)</f>
        <v>0</v>
      </c>
      <c r="DE85" s="541"/>
      <c r="DF85" s="541"/>
      <c r="DG85" s="541"/>
      <c r="DH85" s="541"/>
      <c r="DI85" s="541"/>
      <c r="DJ85" s="544"/>
      <c r="DK85" s="538">
        <f>IF(AND(DI85=3,DI86=4),SUM(DJ88:DJ90),0)</f>
        <v>0</v>
      </c>
      <c r="DL85" s="541"/>
      <c r="DM85" s="541"/>
      <c r="DN85" s="541"/>
      <c r="DO85" s="541"/>
      <c r="DP85" s="541"/>
      <c r="DQ85" s="544"/>
      <c r="DR85" s="538"/>
      <c r="DS85" s="541"/>
      <c r="DT85" s="541"/>
      <c r="DU85" s="541"/>
      <c r="DV85" s="541"/>
      <c r="DW85" s="541"/>
      <c r="DX85" s="544"/>
      <c r="DY85" s="538"/>
      <c r="DZ85" s="541"/>
      <c r="EA85" s="541"/>
      <c r="EB85" s="541"/>
      <c r="EC85" s="541"/>
      <c r="ED85" s="541"/>
      <c r="EE85" s="544"/>
      <c r="EF85" s="538"/>
      <c r="EG85" s="541"/>
      <c r="EH85" s="541"/>
      <c r="EI85" s="541"/>
      <c r="EJ85" s="541"/>
      <c r="EK85" s="541"/>
      <c r="EL85" s="544"/>
      <c r="EM85" s="538"/>
      <c r="EN85" s="541"/>
      <c r="EO85" s="541"/>
      <c r="EP85" s="541"/>
      <c r="EQ85" s="541"/>
      <c r="ER85" s="541"/>
      <c r="ES85" s="544"/>
      <c r="EW85" s="538"/>
      <c r="EX85" s="541"/>
      <c r="EY85" s="541"/>
      <c r="EZ85" s="541"/>
      <c r="FA85" s="538"/>
      <c r="FB85" s="541"/>
      <c r="FC85" s="541"/>
      <c r="FD85" s="541"/>
      <c r="FE85" s="538"/>
      <c r="FF85" s="541"/>
      <c r="FG85" s="541"/>
      <c r="FH85" s="541"/>
      <c r="FI85" s="538"/>
      <c r="FJ85" s="541"/>
      <c r="FK85" s="541"/>
      <c r="FL85" s="541"/>
      <c r="FM85" s="538"/>
      <c r="FN85" s="541"/>
      <c r="FO85" s="541"/>
      <c r="FP85" s="541"/>
      <c r="FQ85" s="538"/>
      <c r="FR85" s="541"/>
      <c r="FS85" s="541"/>
      <c r="FT85" s="544"/>
      <c r="FU85" s="538"/>
      <c r="FV85" s="541"/>
      <c r="FW85" s="541"/>
      <c r="FX85" s="544"/>
      <c r="FY85" s="538"/>
      <c r="FZ85" s="541"/>
      <c r="GA85" s="541"/>
      <c r="GB85" s="544"/>
      <c r="GC85" s="538"/>
      <c r="GD85" s="541"/>
      <c r="GE85" s="541"/>
      <c r="GF85" s="544"/>
      <c r="GG85" s="538"/>
      <c r="GH85" s="541"/>
      <c r="GI85" s="541"/>
      <c r="GJ85" s="544"/>
      <c r="GK85" s="538"/>
      <c r="GL85" s="541"/>
      <c r="GM85" s="541"/>
      <c r="GN85" s="544"/>
      <c r="GO85" s="538"/>
      <c r="GP85" s="541"/>
      <c r="GQ85" s="541"/>
      <c r="GR85" s="544"/>
      <c r="GS85" s="538"/>
      <c r="GT85" s="541"/>
      <c r="GU85" s="541"/>
      <c r="GV85" s="544"/>
      <c r="GW85" s="538"/>
      <c r="GX85" s="541"/>
      <c r="GY85" s="541"/>
      <c r="GZ85" s="544"/>
      <c r="HA85" s="538"/>
      <c r="HB85" s="541"/>
      <c r="HC85" s="541"/>
      <c r="HD85" s="544"/>
      <c r="HE85" s="538"/>
      <c r="HF85" s="541"/>
      <c r="HG85" s="541"/>
      <c r="HH85" s="544"/>
      <c r="HI85" s="538"/>
      <c r="HJ85" s="541"/>
      <c r="HK85" s="541"/>
      <c r="HL85" s="544"/>
      <c r="HM85" s="538"/>
      <c r="HN85" s="541"/>
      <c r="HO85" s="541"/>
      <c r="HP85" s="544"/>
      <c r="HQ85" s="538"/>
      <c r="HR85" s="541"/>
      <c r="HS85" s="541"/>
      <c r="HT85" s="544"/>
      <c r="HU85" s="538"/>
      <c r="HV85" s="541"/>
      <c r="HW85" s="541"/>
      <c r="HX85" s="544"/>
      <c r="HY85" s="538"/>
      <c r="HZ85" s="541"/>
      <c r="IA85" s="541"/>
      <c r="IB85" s="544"/>
      <c r="IC85" s="538"/>
      <c r="ID85" s="541"/>
      <c r="IE85" s="541"/>
      <c r="IF85" s="544"/>
      <c r="IG85" s="538"/>
      <c r="IH85" s="541"/>
      <c r="II85" s="541"/>
      <c r="IJ85" s="544"/>
      <c r="IK85" s="538"/>
      <c r="IL85" s="541"/>
      <c r="IM85" s="541"/>
      <c r="IN85" s="544"/>
      <c r="IO85" s="538"/>
      <c r="IP85" s="541"/>
      <c r="IQ85" s="541"/>
      <c r="IR85" s="544"/>
      <c r="IS85" s="465"/>
      <c r="IT85" s="465"/>
      <c r="IU85" s="465"/>
      <c r="IV85" s="465"/>
      <c r="IW85" s="538"/>
      <c r="IX85" s="541"/>
      <c r="IY85" s="541"/>
      <c r="IZ85" s="541"/>
      <c r="JA85" s="544"/>
      <c r="JB85" s="465"/>
      <c r="JC85" s="465"/>
      <c r="JD85" s="465"/>
      <c r="JE85" s="465"/>
      <c r="JF85" s="465"/>
      <c r="JG85" s="538"/>
      <c r="JH85" s="541"/>
      <c r="JI85" s="541"/>
      <c r="JJ85" s="544"/>
      <c r="JK85" s="538"/>
      <c r="JL85" s="541"/>
      <c r="JM85" s="541"/>
      <c r="JN85" s="544"/>
      <c r="JO85" s="538"/>
      <c r="JP85" s="541"/>
      <c r="JQ85" s="541"/>
      <c r="JR85" s="541"/>
      <c r="JS85" s="544"/>
      <c r="JT85" s="538"/>
      <c r="JU85" s="541"/>
      <c r="JV85" s="541"/>
      <c r="JW85" s="541"/>
      <c r="JX85" s="541"/>
      <c r="JY85" s="541"/>
      <c r="JZ85" s="547"/>
      <c r="KC85" s="769"/>
      <c r="KD85" s="769"/>
    </row>
    <row r="86" spans="1:292" ht="20.100000000000001" customHeight="1" x14ac:dyDescent="0.2">
      <c r="A86" s="615">
        <v>14</v>
      </c>
      <c r="B86" s="619" t="s">
        <v>116</v>
      </c>
      <c r="C86" s="2" t="s">
        <v>54</v>
      </c>
      <c r="D86" s="46">
        <f>SUM(K86:N86)</f>
        <v>1</v>
      </c>
      <c r="E86" s="563" t="s">
        <v>50</v>
      </c>
      <c r="F86" s="581"/>
      <c r="G86" s="584">
        <v>27</v>
      </c>
      <c r="H86" s="178" t="s">
        <v>27</v>
      </c>
      <c r="I86" s="97"/>
      <c r="J86" s="168"/>
      <c r="K86" s="245">
        <v>1</v>
      </c>
      <c r="L86" s="246"/>
      <c r="M86" s="246"/>
      <c r="N86" s="247"/>
      <c r="O86" s="42">
        <f>J87/18*K86</f>
        <v>110.36666666666666</v>
      </c>
      <c r="P86" s="42">
        <f>J87/18*L86</f>
        <v>0</v>
      </c>
      <c r="Q86" s="42">
        <f>J87/18*M86</f>
        <v>0</v>
      </c>
      <c r="R86" s="42">
        <f>J87/18*N86</f>
        <v>0</v>
      </c>
      <c r="S86" s="39"/>
      <c r="T86" s="10"/>
      <c r="U86" s="40"/>
      <c r="V86" s="39"/>
      <c r="W86" s="197">
        <v>0.25</v>
      </c>
      <c r="X86" s="70"/>
      <c r="Y86" s="10"/>
      <c r="Z86" s="10"/>
      <c r="AA86" s="10"/>
      <c r="AB86" s="10"/>
      <c r="AC86" s="10"/>
      <c r="AD86" s="10"/>
      <c r="AE86" s="10"/>
      <c r="AF86" s="10"/>
      <c r="AG86" s="40"/>
      <c r="AH86" s="84">
        <f>J86</f>
        <v>0</v>
      </c>
      <c r="AI86" s="90">
        <v>0.1</v>
      </c>
      <c r="AJ86" s="90">
        <f>IF(G86&gt;19,30%,IF(G86&gt;9,20%,IF(G86&gt;2,10%,0)))</f>
        <v>0.3</v>
      </c>
      <c r="AK86" s="76"/>
      <c r="AL86" s="536">
        <f>IF(I88=8,SUM(K86:M89),0)</f>
        <v>0</v>
      </c>
      <c r="AM86" s="539">
        <f>IF(AL86&gt;0,SUM(O86:Q89),0)</f>
        <v>0</v>
      </c>
      <c r="AN86" s="539">
        <f>AM86*AJ86</f>
        <v>0</v>
      </c>
      <c r="AO86" s="539">
        <f>AM86*AI86</f>
        <v>0</v>
      </c>
      <c r="AP86" s="539">
        <f>IF(AM86&gt;0,SUM(S90:U90),0)</f>
        <v>0</v>
      </c>
      <c r="AQ86" s="539">
        <f>IF(AM86&gt;0,V90+W90,0)</f>
        <v>0</v>
      </c>
      <c r="AR86" s="542">
        <f>IF(AM86&gt;0,SUM(X90:AG90),0)</f>
        <v>0</v>
      </c>
      <c r="AS86" s="536"/>
      <c r="AT86" s="539">
        <f>IF(AS86&gt;0,SUM(V86:X89),0)</f>
        <v>0</v>
      </c>
      <c r="AU86" s="539">
        <f>IF(AT86&gt;0,AQ87,0)</f>
        <v>0</v>
      </c>
      <c r="AV86" s="539">
        <f>IF(AT86&gt;0,AP87,0)</f>
        <v>0</v>
      </c>
      <c r="AW86" s="539">
        <f>IF(AT86&gt;0,SUM(Z90:AB90),0)</f>
        <v>0</v>
      </c>
      <c r="AX86" s="539">
        <f>IF(AT86&gt;0,AC90+AD90,0)</f>
        <v>0</v>
      </c>
      <c r="AY86" s="542">
        <f>IF(AT86&gt;0,SUM(AE90:AN90),0)</f>
        <v>0</v>
      </c>
      <c r="AZ86" s="536">
        <f>IF(I87=9,SUM(K86:M89),0)</f>
        <v>0</v>
      </c>
      <c r="BA86" s="539">
        <f>IF(I87=9,SUM(O86:Q89),0)</f>
        <v>0</v>
      </c>
      <c r="BB86" s="539">
        <f>BA86*AJ86</f>
        <v>0</v>
      </c>
      <c r="BC86" s="539">
        <f>BA86*AI86</f>
        <v>0</v>
      </c>
      <c r="BD86" s="539">
        <f>IF(BA86&gt;0,SUM(S90:U90),0)</f>
        <v>0</v>
      </c>
      <c r="BE86" s="539">
        <f>IF(BA86&gt;0,V90+W90,0)</f>
        <v>0</v>
      </c>
      <c r="BF86" s="542"/>
      <c r="BG86" s="464"/>
      <c r="BH86" s="464"/>
      <c r="BI86" s="464"/>
      <c r="BJ86" s="464"/>
      <c r="BK86" s="464"/>
      <c r="BL86" s="464"/>
      <c r="BM86" s="464"/>
      <c r="BN86" s="536"/>
      <c r="BO86" s="539">
        <f>IF(BN86&gt;0,SUM(AJ86:AL89),0)</f>
        <v>0</v>
      </c>
      <c r="BP86" s="539">
        <f>BO86*AJ86</f>
        <v>0</v>
      </c>
      <c r="BQ86" s="539">
        <f>BO86*AI86</f>
        <v>0</v>
      </c>
      <c r="BR86" s="539">
        <f>IF(BO86&gt;0,SUM(AN90:AP90),0)</f>
        <v>0</v>
      </c>
      <c r="BS86" s="539">
        <f>IF(BO86&gt;0,AQ90+AR90,0)</f>
        <v>0</v>
      </c>
      <c r="BT86" s="542">
        <f>IF(BO86&gt;0,SUM(AS90:BB90),0)</f>
        <v>0</v>
      </c>
      <c r="BU86" s="554">
        <f>IF(I88=10,SUM(K86:M89),0)</f>
        <v>0</v>
      </c>
      <c r="BV86" s="539">
        <f>IF(I88=10,SUM(O86:Q89),0)</f>
        <v>0</v>
      </c>
      <c r="BW86" s="539">
        <f>BV86*AJ86</f>
        <v>0</v>
      </c>
      <c r="BX86" s="539">
        <f>BV86*AI86</f>
        <v>0</v>
      </c>
      <c r="BY86" s="539">
        <f>IF(BV86&gt;0,SUM(S90:U90),0)</f>
        <v>0</v>
      </c>
      <c r="BZ86" s="539">
        <f>IF(BV86&gt;0,V90+W90,0)</f>
        <v>0</v>
      </c>
      <c r="CA86" s="545">
        <f>IF(BV86&gt;0,SUM(X90:AG90),0)</f>
        <v>0</v>
      </c>
      <c r="CB86" s="536"/>
      <c r="CC86" s="539">
        <f>IF(CB86&gt;0,SUM(O86:Q89),0)</f>
        <v>0</v>
      </c>
      <c r="CD86" s="539">
        <f>IF(CC86&gt;0,AJ90,0)</f>
        <v>0</v>
      </c>
      <c r="CE86" s="539">
        <f>IF(CC86&gt;0,AI90,0)</f>
        <v>0</v>
      </c>
      <c r="CF86" s="539">
        <f>IF(CC86&gt;0,SUM(S90:U90),0)</f>
        <v>0</v>
      </c>
      <c r="CG86" s="539">
        <f>IF(CC86&gt;0,V90+W90,0)</f>
        <v>0</v>
      </c>
      <c r="CH86" s="542">
        <f>IF(CC86&gt;0,SUM(X90:AG90),0)</f>
        <v>0</v>
      </c>
      <c r="CI86" s="536">
        <f>IF(I88=11,SUM(K86:M86),0)</f>
        <v>0</v>
      </c>
      <c r="CJ86" s="539">
        <f>IF(I88=11,SUM(O86:Q86),0)</f>
        <v>0</v>
      </c>
      <c r="CK86" s="539">
        <f>CJ86*AJ86</f>
        <v>0</v>
      </c>
      <c r="CL86" s="539">
        <f>CJ86*AI86</f>
        <v>0</v>
      </c>
      <c r="CM86" s="539">
        <f>IF(CJ86&gt;0,SUM(S90:U90),0)</f>
        <v>0</v>
      </c>
      <c r="CN86" s="539">
        <f>IF(CJ86&gt;0,V90+W90,0)</f>
        <v>0</v>
      </c>
      <c r="CO86" s="542">
        <f>IF(CJ86&gt;0,SUM(X90:AG90),0)</f>
        <v>0</v>
      </c>
      <c r="CP86" s="536">
        <v>0</v>
      </c>
      <c r="CQ86" s="539">
        <f>IF(CP86&gt;0,SUM(O87:Q89),0)</f>
        <v>0</v>
      </c>
      <c r="CR86" s="539">
        <f>CQ86*AJ86</f>
        <v>0</v>
      </c>
      <c r="CS86" s="539">
        <f>CQ86*AI86</f>
        <v>0</v>
      </c>
      <c r="CT86" s="539">
        <f>T89</f>
        <v>0</v>
      </c>
      <c r="CU86" s="539"/>
      <c r="CV86" s="542">
        <f>IF(CQ86&gt;0,SUM(X90:AG90),0)</f>
        <v>0</v>
      </c>
      <c r="CW86" s="536"/>
      <c r="CX86" s="539">
        <f>IF(CW86&gt;0,SUM(H86:J91),0)</f>
        <v>0</v>
      </c>
      <c r="CY86" s="539">
        <f>IF(CX86&gt;0,AJ87,0)</f>
        <v>0</v>
      </c>
      <c r="CZ86" s="539">
        <f>IF(CX86&gt;0,AI87,0)</f>
        <v>0</v>
      </c>
      <c r="DA86" s="539">
        <f>IF(CX86&gt;0,SUM(S92:U92),0)</f>
        <v>0</v>
      </c>
      <c r="DB86" s="539">
        <f>IF(CX86&gt;0,V92+W92,0)</f>
        <v>0</v>
      </c>
      <c r="DC86" s="542">
        <f>IF(CX86&gt;0,SUM(X92:AG92),0)</f>
        <v>0</v>
      </c>
      <c r="DD86" s="536">
        <f>IF(AND(H87="старший вчитель",I88=12),SUM(K86:M89),0)</f>
        <v>18.5</v>
      </c>
      <c r="DE86" s="539">
        <f>IF(DD86&gt;0,SUM(O86:Q89),0)</f>
        <v>2041.7833333333328</v>
      </c>
      <c r="DF86" s="539">
        <f>IF(DE86&gt;0,DE86*AJ86,0)</f>
        <v>612.53499999999985</v>
      </c>
      <c r="DG86" s="539">
        <f>IF(DE86&gt;0,DE86*AI86,0)</f>
        <v>204.17833333333328</v>
      </c>
      <c r="DH86" s="539">
        <f>IF(DE86&gt;0,SUM(S90:U90),0)</f>
        <v>0</v>
      </c>
      <c r="DI86" s="539">
        <f>IF(DE86&gt;0,V90+W90,0)</f>
        <v>248.32499999999999</v>
      </c>
      <c r="DJ86" s="542">
        <f>IF(DE86&gt;0,SUM(X90:AG90),0)</f>
        <v>0</v>
      </c>
      <c r="DK86" s="536">
        <f>IF(AND(H87="вчитель методист",I88=12),SUM(K86:M89),0)</f>
        <v>0</v>
      </c>
      <c r="DL86" s="539">
        <f>IF(DK86&gt;0,SUM(O86:Q89),0)</f>
        <v>0</v>
      </c>
      <c r="DM86" s="539">
        <f>IF(DL86&gt;0,AJ90,0)</f>
        <v>0</v>
      </c>
      <c r="DN86" s="539">
        <f>IF(DL86&gt;0,AI90,0)</f>
        <v>0</v>
      </c>
      <c r="DO86" s="539">
        <f>IF(DL86&gt;0,SUM(S90:U90),0)</f>
        <v>0</v>
      </c>
      <c r="DP86" s="539">
        <f>IF(DL86&gt;0,V90+W90,0)</f>
        <v>0</v>
      </c>
      <c r="DQ86" s="542">
        <f>IF(DL86&gt;0,SUM(X90:AG90),0)</f>
        <v>0</v>
      </c>
      <c r="DR86" s="536"/>
      <c r="DS86" s="539">
        <f>IF(DR86&gt;0,SUM(O86:Q89),0)</f>
        <v>0</v>
      </c>
      <c r="DT86" s="539">
        <f>IF(DS86&gt;0,AJ90,0)</f>
        <v>0</v>
      </c>
      <c r="DU86" s="539">
        <f>IF(DS86&gt;0,AI90,0)</f>
        <v>0</v>
      </c>
      <c r="DV86" s="539">
        <f>IF(DS86&gt;0,SUM(S90:U90),0)</f>
        <v>0</v>
      </c>
      <c r="DW86" s="539">
        <f>IF(DS86&gt;0,V90+W90,0)</f>
        <v>0</v>
      </c>
      <c r="DX86" s="542">
        <f>IF(DS86&gt;0,SUM(X90:AG90),0)</f>
        <v>0</v>
      </c>
      <c r="DY86" s="536"/>
      <c r="DZ86" s="539">
        <f>IF(DY86&gt;0,SUM(O89:Q89),0)</f>
        <v>0</v>
      </c>
      <c r="EA86" s="539">
        <f>DZ86*AJ86</f>
        <v>0</v>
      </c>
      <c r="EB86" s="539">
        <f>DZ86*AI86</f>
        <v>0</v>
      </c>
      <c r="EC86" s="539"/>
      <c r="ED86" s="539"/>
      <c r="EE86" s="542">
        <f>IF(DZ86&gt;0,SUM(X90:AG90),0)</f>
        <v>0</v>
      </c>
      <c r="EF86" s="536">
        <f>IF(AJ87="старший вчитель",SUM(AM86:AO89),0)</f>
        <v>0</v>
      </c>
      <c r="EG86" s="539">
        <f>IF(EF86&gt;0,SUM(O86:Q89),0)</f>
        <v>0</v>
      </c>
      <c r="EH86" s="539">
        <f>IF(EG86&gt;0,AJ90,0)</f>
        <v>0</v>
      </c>
      <c r="EI86" s="539">
        <f>IF(EG86&gt;0,AI90,0)</f>
        <v>0</v>
      </c>
      <c r="EJ86" s="539">
        <f>IF(EG86&gt;0,SUM(S90:U90),0)</f>
        <v>0</v>
      </c>
      <c r="EK86" s="539">
        <f>IF(EG86&gt;0,V90+W90,0)</f>
        <v>0</v>
      </c>
      <c r="EL86" s="542">
        <f>IF(EG86&gt;0,SUM(X90:AG90),0)</f>
        <v>0</v>
      </c>
      <c r="EM86" s="536">
        <f>IF(AQ87="старший вчитель",SUM(AT86:AV89),0)</f>
        <v>0</v>
      </c>
      <c r="EN86" s="539">
        <f>IF(EM86&gt;0,SUM(V86:X89),0)</f>
        <v>0</v>
      </c>
      <c r="EO86" s="539">
        <f>IF(EN86&gt;0,AQ90,0)</f>
        <v>0</v>
      </c>
      <c r="EP86" s="539">
        <f>IF(EN86&gt;0,AP90,0)</f>
        <v>0</v>
      </c>
      <c r="EQ86" s="539">
        <f>IF(EN86&gt;0,SUM(Z90:AB90),0)</f>
        <v>0</v>
      </c>
      <c r="ER86" s="539">
        <f>IF(EN86&gt;0,AC90+AD90,0)</f>
        <v>0</v>
      </c>
      <c r="ES86" s="542">
        <f>IF(EN86&gt;0,SUM(AE90:AN90),0)</f>
        <v>0</v>
      </c>
      <c r="EW86" s="536">
        <f>IF(AF87="старший вчитель",SUM(AI86:AK89),0)</f>
        <v>0</v>
      </c>
      <c r="EX86" s="539"/>
      <c r="EY86" s="539">
        <f>EX86*V86</f>
        <v>0</v>
      </c>
      <c r="EZ86" s="539">
        <f>EX86*U86</f>
        <v>0</v>
      </c>
      <c r="FA86" s="536">
        <f>IF(AM87="старший вчитель",SUM(AP86:AR89),0)</f>
        <v>0</v>
      </c>
      <c r="FB86" s="539"/>
      <c r="FC86" s="539">
        <f>FB86*AC86</f>
        <v>0</v>
      </c>
      <c r="FD86" s="539">
        <f>FB86*AB86</f>
        <v>0</v>
      </c>
      <c r="FE86" s="536">
        <f>IF(AP87="старший вчитель",SUM(AS86:AU89),0)</f>
        <v>0</v>
      </c>
      <c r="FF86" s="539"/>
      <c r="FG86" s="539">
        <f>FF86*AF86</f>
        <v>0</v>
      </c>
      <c r="FH86" s="539">
        <f>FF86*AE86</f>
        <v>0</v>
      </c>
      <c r="FI86" s="536">
        <f>IF(AT87="старший вчитель",SUM(AW86:AY89),0)</f>
        <v>0</v>
      </c>
      <c r="FJ86" s="539"/>
      <c r="FK86" s="539">
        <f>FJ86*AJ86</f>
        <v>0</v>
      </c>
      <c r="FL86" s="539">
        <f>FJ86*AI86</f>
        <v>0</v>
      </c>
      <c r="FM86" s="536"/>
      <c r="FN86" s="539">
        <f>IF(FM86&gt;0,SUM(AH86),0)</f>
        <v>0</v>
      </c>
      <c r="FO86" s="539">
        <f>FN86*AJ86</f>
        <v>0</v>
      </c>
      <c r="FP86" s="539">
        <f>FN86*AI86</f>
        <v>0</v>
      </c>
      <c r="FQ86" s="536"/>
      <c r="FR86" s="539">
        <f>IF(FQ86&gt;0,SUM(AO86),0)</f>
        <v>0</v>
      </c>
      <c r="FS86" s="539">
        <f>FR86*AQ86</f>
        <v>0</v>
      </c>
      <c r="FT86" s="542">
        <f>FR86*AP86</f>
        <v>0</v>
      </c>
      <c r="FU86" s="536"/>
      <c r="FV86" s="539">
        <f>IF(FU86&gt;0,SUM(AD86),0)</f>
        <v>0</v>
      </c>
      <c r="FW86" s="539">
        <f>FV86*AF86</f>
        <v>0</v>
      </c>
      <c r="FX86" s="542">
        <f>FV86*AE86</f>
        <v>0</v>
      </c>
      <c r="FY86" s="536"/>
      <c r="FZ86" s="539">
        <f>IF(FY86&gt;0,SUM(AH86),0)</f>
        <v>0</v>
      </c>
      <c r="GA86" s="539">
        <f>FZ86*AJ86</f>
        <v>0</v>
      </c>
      <c r="GB86" s="542">
        <f>FZ86*AI86</f>
        <v>0</v>
      </c>
      <c r="GC86" s="536"/>
      <c r="GD86" s="539">
        <f>IF(GC86&gt;0,SUM(AL86),0)</f>
        <v>0</v>
      </c>
      <c r="GE86" s="539">
        <f>GD86*AN86</f>
        <v>0</v>
      </c>
      <c r="GF86" s="542">
        <f>GD86*AM86</f>
        <v>0</v>
      </c>
      <c r="GG86" s="536"/>
      <c r="GH86" s="539">
        <f>IF(GG86&gt;0,SUM(AP86),0)</f>
        <v>0</v>
      </c>
      <c r="GI86" s="539">
        <f>GH86*AR86</f>
        <v>0</v>
      </c>
      <c r="GJ86" s="542">
        <f>GH86*AQ86</f>
        <v>0</v>
      </c>
      <c r="GK86" s="536"/>
      <c r="GL86" s="539">
        <f>IF(GK86&gt;0,SUM(AD86),0)</f>
        <v>0</v>
      </c>
      <c r="GM86" s="539">
        <f>GL86*AF86</f>
        <v>0</v>
      </c>
      <c r="GN86" s="542">
        <f>GL86*AE86</f>
        <v>0</v>
      </c>
      <c r="GO86" s="536"/>
      <c r="GP86" s="539">
        <f>IF(GO86&gt;0,SUM(AH86),0)</f>
        <v>0</v>
      </c>
      <c r="GQ86" s="539">
        <f>GP86*AJ86</f>
        <v>0</v>
      </c>
      <c r="GR86" s="542">
        <f>GP86*AI86</f>
        <v>0</v>
      </c>
      <c r="GS86" s="536"/>
      <c r="GT86" s="539">
        <f>IF(GS86&gt;0,SUM(AL86),0)</f>
        <v>0</v>
      </c>
      <c r="GU86" s="539">
        <f>GT86*AN86</f>
        <v>0</v>
      </c>
      <c r="GV86" s="542">
        <f>GT86*AM86</f>
        <v>0</v>
      </c>
      <c r="GW86" s="536"/>
      <c r="GX86" s="539">
        <f>IF(GW86&gt;0,SUM(AP86),0)</f>
        <v>0</v>
      </c>
      <c r="GY86" s="539">
        <f>GX86*AR86</f>
        <v>0</v>
      </c>
      <c r="GZ86" s="542">
        <f>GX86*AQ86</f>
        <v>0</v>
      </c>
      <c r="HA86" s="536"/>
      <c r="HB86" s="539">
        <f>IF(HA86&gt;0,SUM(Z86),0)</f>
        <v>0</v>
      </c>
      <c r="HC86" s="539">
        <f>HB86*AB86</f>
        <v>0</v>
      </c>
      <c r="HD86" s="542">
        <f>HB86*AA86</f>
        <v>0</v>
      </c>
      <c r="HE86" s="536"/>
      <c r="HF86" s="539">
        <f>IF(HE86&gt;0,SUM(AD86),0)</f>
        <v>0</v>
      </c>
      <c r="HG86" s="539">
        <f>HF86*AF86</f>
        <v>0</v>
      </c>
      <c r="HH86" s="542">
        <f>HF86*AE86</f>
        <v>0</v>
      </c>
      <c r="HI86" s="536"/>
      <c r="HJ86" s="539">
        <f>IF(HI86&gt;0,SUM(AH86),0)</f>
        <v>0</v>
      </c>
      <c r="HK86" s="539">
        <f>HJ86*AJ86</f>
        <v>0</v>
      </c>
      <c r="HL86" s="542">
        <f>HJ86*AI86</f>
        <v>0</v>
      </c>
      <c r="HM86" s="536"/>
      <c r="HN86" s="539">
        <f>IF(HM86&gt;0,SUM(AL86),0)</f>
        <v>0</v>
      </c>
      <c r="HO86" s="539">
        <f>HN86*AN86</f>
        <v>0</v>
      </c>
      <c r="HP86" s="542">
        <f>HN86*AM86</f>
        <v>0</v>
      </c>
      <c r="HQ86" s="536"/>
      <c r="HR86" s="539">
        <f>IF(HQ86&gt;0,SUM(AD86),0)</f>
        <v>0</v>
      </c>
      <c r="HS86" s="539">
        <f>HR86*AF86</f>
        <v>0</v>
      </c>
      <c r="HT86" s="542">
        <f>HR86*AE86</f>
        <v>0</v>
      </c>
      <c r="HU86" s="536"/>
      <c r="HV86" s="539">
        <f>IF(HU86&gt;0,SUM(AH86),0)</f>
        <v>0</v>
      </c>
      <c r="HW86" s="539">
        <f>HV86*AJ86</f>
        <v>0</v>
      </c>
      <c r="HX86" s="542">
        <f>HV86*AI86</f>
        <v>0</v>
      </c>
      <c r="HY86" s="536"/>
      <c r="HZ86" s="539">
        <f>IF(HY86&gt;0,SUM(AH86),0)</f>
        <v>0</v>
      </c>
      <c r="IA86" s="539">
        <f>HZ86*AJ86</f>
        <v>0</v>
      </c>
      <c r="IB86" s="542">
        <f>HZ86*AI86</f>
        <v>0</v>
      </c>
      <c r="IC86" s="536"/>
      <c r="ID86" s="539">
        <f>IF(IC86&gt;0,SUM(AL86),0)</f>
        <v>0</v>
      </c>
      <c r="IE86" s="539">
        <f>ID86*AN86</f>
        <v>0</v>
      </c>
      <c r="IF86" s="542">
        <f>ID86*AM86</f>
        <v>0</v>
      </c>
      <c r="IG86" s="536"/>
      <c r="IH86" s="539">
        <f>IF(IG86&gt;0,SUM(AP86),0)</f>
        <v>0</v>
      </c>
      <c r="II86" s="539">
        <f>IH86*AR86</f>
        <v>0</v>
      </c>
      <c r="IJ86" s="542">
        <f>IH86*AQ86</f>
        <v>0</v>
      </c>
      <c r="IK86" s="536"/>
      <c r="IL86" s="539">
        <f>IF(IK86&gt;0,SUM(AD86),0)</f>
        <v>0</v>
      </c>
      <c r="IM86" s="539">
        <f>IL86*AF86</f>
        <v>0</v>
      </c>
      <c r="IN86" s="542"/>
      <c r="IO86" s="536"/>
      <c r="IP86" s="539">
        <f>IF(IO86&gt;0,SUM(AH86),0)</f>
        <v>0</v>
      </c>
      <c r="IQ86" s="539">
        <f>IP86*AJ86</f>
        <v>0</v>
      </c>
      <c r="IR86" s="542"/>
      <c r="IS86" s="464"/>
      <c r="IT86" s="464"/>
      <c r="IU86" s="464"/>
      <c r="IV86" s="464"/>
      <c r="IW86" s="536"/>
      <c r="IX86" s="539">
        <f>IF(IW86&gt;0,SUM(AH86),0)</f>
        <v>0</v>
      </c>
      <c r="IY86" s="539">
        <f>IX86*AJ86</f>
        <v>0</v>
      </c>
      <c r="IZ86" s="539">
        <f>IX86*AI86</f>
        <v>0</v>
      </c>
      <c r="JA86" s="542">
        <f>AC90</f>
        <v>0</v>
      </c>
      <c r="JB86" s="464"/>
      <c r="JC86" s="464"/>
      <c r="JD86" s="464"/>
      <c r="JE86" s="464"/>
      <c r="JF86" s="464"/>
      <c r="JG86" s="536"/>
      <c r="JH86" s="539">
        <f>IF(JG86&gt;0,SUM(AQ86),0)</f>
        <v>0</v>
      </c>
      <c r="JI86" s="539">
        <f>JH86*AS86</f>
        <v>0</v>
      </c>
      <c r="JJ86" s="542"/>
      <c r="JK86" s="536"/>
      <c r="JL86" s="539">
        <f>IF(JK86&gt;0,SUM(AU86),0)</f>
        <v>0</v>
      </c>
      <c r="JM86" s="539">
        <f>JL86*AW86</f>
        <v>0</v>
      </c>
      <c r="JN86" s="542"/>
      <c r="JO86" s="536"/>
      <c r="JP86" s="539">
        <f>IF(JO86&gt;0,SUM(AM86),0)</f>
        <v>0</v>
      </c>
      <c r="JQ86" s="539">
        <f>JP86*AO86</f>
        <v>0</v>
      </c>
      <c r="JR86" s="539">
        <f>JP86*AN86</f>
        <v>0</v>
      </c>
      <c r="JS86" s="542">
        <f>AH90</f>
        <v>0</v>
      </c>
      <c r="JT86" s="536">
        <f>IF(CT87="старший вчитель",SUM(CW86:CY89),0)</f>
        <v>0</v>
      </c>
      <c r="JU86" s="539">
        <f>IF(JT86&gt;0,SUM(BY86:CA89),0)</f>
        <v>0</v>
      </c>
      <c r="JV86" s="539">
        <f>IF(JU86&gt;0,CT90,0)</f>
        <v>0</v>
      </c>
      <c r="JW86" s="539">
        <f>IF(JU86&gt;0,CS90,0)</f>
        <v>0</v>
      </c>
      <c r="JX86" s="539">
        <f>IF(JU86&gt;0,SUM(CC90:CE90),0)</f>
        <v>0</v>
      </c>
      <c r="JY86" s="539">
        <f>IF(JU86&gt;0,CF90+CG90,0)</f>
        <v>0</v>
      </c>
      <c r="JZ86" s="545">
        <f>IF(JU86&gt;0,SUM(CH90:CQ90),0)</f>
        <v>0</v>
      </c>
      <c r="KC86" s="769">
        <f>IZ86+IR86+IN86+HX86+HP86+HL86+GR86+GB86+FT86+FP86+FL86+FD86+EZ86+EP86+EI86+EB86+DU86+DN86+DG86+CZ86+CS86+CL86+CE86+BX86+BQ86+BC86+AV86+AO86</f>
        <v>204.17833333333328</v>
      </c>
      <c r="KD86" s="769">
        <f>IY86+IQ86+IM86+HW86+HO86+HK86+GQ86+GA86+FS86+FO86+FK86+FC86+EY86+EO86+EH86+EA86+DT86+DM86+DF86+CY86+CR86+CK86+CD86+BW86+BP86+BB86+AU86+AN86</f>
        <v>612.53499999999985</v>
      </c>
    </row>
    <row r="87" spans="1:292" ht="20.100000000000001" customHeight="1" x14ac:dyDescent="0.2">
      <c r="A87" s="616"/>
      <c r="B87" s="576"/>
      <c r="C87" s="2" t="s">
        <v>56</v>
      </c>
      <c r="D87" s="46">
        <f>SUM(K87:N87)</f>
        <v>15</v>
      </c>
      <c r="E87" s="564"/>
      <c r="F87" s="581"/>
      <c r="G87" s="584"/>
      <c r="H87" s="604" t="s">
        <v>28</v>
      </c>
      <c r="I87" s="60"/>
      <c r="J87" s="65">
        <f>J88+J89</f>
        <v>1986.6</v>
      </c>
      <c r="K87" s="248"/>
      <c r="L87" s="249">
        <v>10</v>
      </c>
      <c r="M87" s="249">
        <v>5</v>
      </c>
      <c r="N87" s="250"/>
      <c r="O87" s="42">
        <f>J87/18*K87</f>
        <v>0</v>
      </c>
      <c r="P87" s="42">
        <f>J87/18*L87</f>
        <v>1103.6666666666665</v>
      </c>
      <c r="Q87" s="42">
        <f>J87/18*M87</f>
        <v>551.83333333333326</v>
      </c>
      <c r="R87" s="42">
        <f>J87/18*N87</f>
        <v>0</v>
      </c>
      <c r="S87" s="32"/>
      <c r="T87" s="57"/>
      <c r="U87" s="128"/>
      <c r="V87" s="32"/>
      <c r="W87" s="128">
        <v>0.5</v>
      </c>
      <c r="X87" s="195">
        <v>0</v>
      </c>
      <c r="Y87" s="7"/>
      <c r="Z87" s="7"/>
      <c r="AA87" s="7"/>
      <c r="AB87" s="7"/>
      <c r="AC87" s="7"/>
      <c r="AD87" s="7"/>
      <c r="AE87" s="7"/>
      <c r="AF87" s="7"/>
      <c r="AG87" s="12"/>
      <c r="AH87" s="32"/>
      <c r="AI87" s="43">
        <f>SUM(O86:R89,AH86:AH89)*AI86</f>
        <v>204.17833333333328</v>
      </c>
      <c r="AJ87" s="43">
        <f>SUM(O86:R89,AH86:AH89)*AJ86</f>
        <v>612.53499999999985</v>
      </c>
      <c r="AK87" s="45">
        <f>SUM(O86:R89,S88:AG88,AH86:AH89,AI87:AJ87)</f>
        <v>3106.8216666666658</v>
      </c>
      <c r="AL87" s="537"/>
      <c r="AM87" s="540"/>
      <c r="AN87" s="540"/>
      <c r="AO87" s="540"/>
      <c r="AP87" s="540"/>
      <c r="AQ87" s="540"/>
      <c r="AR87" s="543"/>
      <c r="AS87" s="537"/>
      <c r="AT87" s="540"/>
      <c r="AU87" s="540"/>
      <c r="AV87" s="540"/>
      <c r="AW87" s="540"/>
      <c r="AX87" s="540"/>
      <c r="AY87" s="543"/>
      <c r="AZ87" s="537"/>
      <c r="BA87" s="540"/>
      <c r="BB87" s="540"/>
      <c r="BC87" s="540"/>
      <c r="BD87" s="540"/>
      <c r="BE87" s="540"/>
      <c r="BF87" s="543"/>
      <c r="BG87" s="518"/>
      <c r="BH87" s="518"/>
      <c r="BI87" s="518"/>
      <c r="BJ87" s="518"/>
      <c r="BK87" s="518"/>
      <c r="BL87" s="518"/>
      <c r="BM87" s="518"/>
      <c r="BN87" s="537"/>
      <c r="BO87" s="540"/>
      <c r="BP87" s="540"/>
      <c r="BQ87" s="540"/>
      <c r="BR87" s="540"/>
      <c r="BS87" s="540"/>
      <c r="BT87" s="543"/>
      <c r="BU87" s="555"/>
      <c r="BV87" s="540"/>
      <c r="BW87" s="540"/>
      <c r="BX87" s="540"/>
      <c r="BY87" s="540"/>
      <c r="BZ87" s="540"/>
      <c r="CA87" s="546"/>
      <c r="CB87" s="537"/>
      <c r="CC87" s="540"/>
      <c r="CD87" s="540"/>
      <c r="CE87" s="540"/>
      <c r="CF87" s="540"/>
      <c r="CG87" s="540"/>
      <c r="CH87" s="543"/>
      <c r="CI87" s="537"/>
      <c r="CJ87" s="540"/>
      <c r="CK87" s="540"/>
      <c r="CL87" s="540"/>
      <c r="CM87" s="540"/>
      <c r="CN87" s="540"/>
      <c r="CO87" s="543"/>
      <c r="CP87" s="537"/>
      <c r="CQ87" s="540"/>
      <c r="CR87" s="540"/>
      <c r="CS87" s="540"/>
      <c r="CT87" s="540"/>
      <c r="CU87" s="540"/>
      <c r="CV87" s="543"/>
      <c r="CW87" s="537"/>
      <c r="CX87" s="540"/>
      <c r="CY87" s="540"/>
      <c r="CZ87" s="540"/>
      <c r="DA87" s="540"/>
      <c r="DB87" s="540"/>
      <c r="DC87" s="543"/>
      <c r="DD87" s="537">
        <f>IF(AND(DB87=3,DB88=4),SUM(DC90:DC92),0)</f>
        <v>0</v>
      </c>
      <c r="DE87" s="540"/>
      <c r="DF87" s="540"/>
      <c r="DG87" s="540"/>
      <c r="DH87" s="540"/>
      <c r="DI87" s="540"/>
      <c r="DJ87" s="543"/>
      <c r="DK87" s="537">
        <f>IF(AND(DI87=3,DI88=4),SUM(DJ90:DJ92),0)</f>
        <v>0</v>
      </c>
      <c r="DL87" s="540"/>
      <c r="DM87" s="540"/>
      <c r="DN87" s="540"/>
      <c r="DO87" s="540"/>
      <c r="DP87" s="540"/>
      <c r="DQ87" s="543"/>
      <c r="DR87" s="537"/>
      <c r="DS87" s="540"/>
      <c r="DT87" s="540"/>
      <c r="DU87" s="540"/>
      <c r="DV87" s="540"/>
      <c r="DW87" s="540"/>
      <c r="DX87" s="543"/>
      <c r="DY87" s="537"/>
      <c r="DZ87" s="540"/>
      <c r="EA87" s="540"/>
      <c r="EB87" s="540"/>
      <c r="EC87" s="540"/>
      <c r="ED87" s="540"/>
      <c r="EE87" s="543"/>
      <c r="EF87" s="537"/>
      <c r="EG87" s="540"/>
      <c r="EH87" s="540"/>
      <c r="EI87" s="540"/>
      <c r="EJ87" s="540"/>
      <c r="EK87" s="540"/>
      <c r="EL87" s="543"/>
      <c r="EM87" s="537"/>
      <c r="EN87" s="540"/>
      <c r="EO87" s="540"/>
      <c r="EP87" s="540"/>
      <c r="EQ87" s="540"/>
      <c r="ER87" s="540"/>
      <c r="ES87" s="543"/>
      <c r="ET87" s="225">
        <f>EF86+DY86+DR86+DK86+DD86+CW86+CP86+CI86+CB86+BU86+BN86+AZ86+AS86+AL86</f>
        <v>18.5</v>
      </c>
      <c r="EU87" s="157">
        <f>D90</f>
        <v>18.5</v>
      </c>
      <c r="EV87" s="480">
        <f>ET87-EU87</f>
        <v>0</v>
      </c>
      <c r="EW87" s="537"/>
      <c r="EX87" s="540"/>
      <c r="EY87" s="540"/>
      <c r="EZ87" s="540"/>
      <c r="FA87" s="537"/>
      <c r="FB87" s="540"/>
      <c r="FC87" s="540"/>
      <c r="FD87" s="540"/>
      <c r="FE87" s="537"/>
      <c r="FF87" s="540"/>
      <c r="FG87" s="540"/>
      <c r="FH87" s="540"/>
      <c r="FI87" s="537"/>
      <c r="FJ87" s="540"/>
      <c r="FK87" s="540"/>
      <c r="FL87" s="540"/>
      <c r="FM87" s="537"/>
      <c r="FN87" s="540"/>
      <c r="FO87" s="540"/>
      <c r="FP87" s="540"/>
      <c r="FQ87" s="537"/>
      <c r="FR87" s="540"/>
      <c r="FS87" s="540"/>
      <c r="FT87" s="543"/>
      <c r="FU87" s="537"/>
      <c r="FV87" s="540"/>
      <c r="FW87" s="540"/>
      <c r="FX87" s="543"/>
      <c r="FY87" s="537"/>
      <c r="FZ87" s="540"/>
      <c r="GA87" s="540"/>
      <c r="GB87" s="543"/>
      <c r="GC87" s="537"/>
      <c r="GD87" s="540"/>
      <c r="GE87" s="540"/>
      <c r="GF87" s="543"/>
      <c r="GG87" s="537"/>
      <c r="GH87" s="540"/>
      <c r="GI87" s="540"/>
      <c r="GJ87" s="543"/>
      <c r="GK87" s="537"/>
      <c r="GL87" s="540"/>
      <c r="GM87" s="540"/>
      <c r="GN87" s="543"/>
      <c r="GO87" s="537"/>
      <c r="GP87" s="540"/>
      <c r="GQ87" s="540"/>
      <c r="GR87" s="543"/>
      <c r="GS87" s="537"/>
      <c r="GT87" s="540"/>
      <c r="GU87" s="540"/>
      <c r="GV87" s="543"/>
      <c r="GW87" s="537"/>
      <c r="GX87" s="540"/>
      <c r="GY87" s="540"/>
      <c r="GZ87" s="543"/>
      <c r="HA87" s="537"/>
      <c r="HB87" s="540"/>
      <c r="HC87" s="540"/>
      <c r="HD87" s="543"/>
      <c r="HE87" s="537"/>
      <c r="HF87" s="540"/>
      <c r="HG87" s="540"/>
      <c r="HH87" s="543"/>
      <c r="HI87" s="537"/>
      <c r="HJ87" s="540"/>
      <c r="HK87" s="540"/>
      <c r="HL87" s="543"/>
      <c r="HM87" s="537"/>
      <c r="HN87" s="540"/>
      <c r="HO87" s="540"/>
      <c r="HP87" s="543"/>
      <c r="HQ87" s="537"/>
      <c r="HR87" s="540"/>
      <c r="HS87" s="540"/>
      <c r="HT87" s="543"/>
      <c r="HU87" s="537"/>
      <c r="HV87" s="540"/>
      <c r="HW87" s="540"/>
      <c r="HX87" s="543"/>
      <c r="HY87" s="537"/>
      <c r="HZ87" s="540"/>
      <c r="IA87" s="540"/>
      <c r="IB87" s="543"/>
      <c r="IC87" s="537"/>
      <c r="ID87" s="540"/>
      <c r="IE87" s="540"/>
      <c r="IF87" s="543"/>
      <c r="IG87" s="537"/>
      <c r="IH87" s="540"/>
      <c r="II87" s="540"/>
      <c r="IJ87" s="543"/>
      <c r="IK87" s="537"/>
      <c r="IL87" s="540"/>
      <c r="IM87" s="540"/>
      <c r="IN87" s="543"/>
      <c r="IO87" s="537"/>
      <c r="IP87" s="540"/>
      <c r="IQ87" s="540"/>
      <c r="IR87" s="543"/>
      <c r="IS87" s="513"/>
      <c r="IT87" s="513"/>
      <c r="IU87" s="513"/>
      <c r="IV87" s="513"/>
      <c r="IW87" s="537"/>
      <c r="IX87" s="540"/>
      <c r="IY87" s="540"/>
      <c r="IZ87" s="540"/>
      <c r="JA87" s="543"/>
      <c r="JB87" s="499"/>
      <c r="JC87" s="499"/>
      <c r="JD87" s="499"/>
      <c r="JE87" s="499"/>
      <c r="JF87" s="499"/>
      <c r="JG87" s="537"/>
      <c r="JH87" s="540"/>
      <c r="JI87" s="540"/>
      <c r="JJ87" s="543"/>
      <c r="JK87" s="537"/>
      <c r="JL87" s="540"/>
      <c r="JM87" s="540"/>
      <c r="JN87" s="543"/>
      <c r="JO87" s="537"/>
      <c r="JP87" s="540"/>
      <c r="JQ87" s="540"/>
      <c r="JR87" s="540"/>
      <c r="JS87" s="543"/>
      <c r="JT87" s="537"/>
      <c r="JU87" s="540"/>
      <c r="JV87" s="540"/>
      <c r="JW87" s="540"/>
      <c r="JX87" s="540"/>
      <c r="JY87" s="540"/>
      <c r="JZ87" s="546"/>
      <c r="KC87" s="769"/>
      <c r="KD87" s="769"/>
    </row>
    <row r="88" spans="1:292" ht="20.100000000000001" customHeight="1" x14ac:dyDescent="0.3">
      <c r="A88" s="617"/>
      <c r="B88" s="620"/>
      <c r="C88" s="52" t="s">
        <v>117</v>
      </c>
      <c r="D88" s="46">
        <f>SUM(K88:N88)</f>
        <v>2</v>
      </c>
      <c r="E88" s="564"/>
      <c r="F88" s="581"/>
      <c r="G88" s="584"/>
      <c r="H88" s="604"/>
      <c r="I88" s="61">
        <f>IF(H86="вища",12,IF(H86="І кат.",11,IF(H86="ІІ кат.",10,IF(H86="спец.",9))))</f>
        <v>12</v>
      </c>
      <c r="J88" s="48">
        <f>IF(I88=12,'тарифна сітка'!$C$15,IF(I88=11,'тарифна сітка'!$C$14,IF(I88=10,'тарифна сітка'!$C$13,IF(I88=9,'тарифна сітка'!$C$12,IF(I88=8,'тарифна сітка'!$C$11)))))</f>
        <v>1806</v>
      </c>
      <c r="K88" s="248"/>
      <c r="L88" s="249">
        <v>1</v>
      </c>
      <c r="M88" s="249">
        <v>1</v>
      </c>
      <c r="N88" s="250"/>
      <c r="O88" s="42">
        <f>J87/18*K88</f>
        <v>0</v>
      </c>
      <c r="P88" s="42">
        <f>J87/18*L88</f>
        <v>110.36666666666666</v>
      </c>
      <c r="Q88" s="42">
        <f>J87/18*M88</f>
        <v>110.36666666666666</v>
      </c>
      <c r="R88" s="42">
        <f>J87/18*N88</f>
        <v>0</v>
      </c>
      <c r="S88" s="34"/>
      <c r="T88" s="27"/>
      <c r="U88" s="28"/>
      <c r="V88" s="34"/>
      <c r="W88" s="149">
        <f>J87*W86*W87</f>
        <v>248.32499999999999</v>
      </c>
      <c r="X88" s="145">
        <f>J87*X87</f>
        <v>0</v>
      </c>
      <c r="Y88" s="7"/>
      <c r="Z88" s="7"/>
      <c r="AA88" s="7"/>
      <c r="AB88" s="7"/>
      <c r="AC88" s="7"/>
      <c r="AD88" s="7"/>
      <c r="AE88" s="7"/>
      <c r="AF88" s="7"/>
      <c r="AG88" s="12"/>
      <c r="AH88" s="32"/>
      <c r="AI88" s="7"/>
      <c r="AJ88" s="7"/>
      <c r="AK88" s="12"/>
      <c r="AL88" s="537"/>
      <c r="AM88" s="540"/>
      <c r="AN88" s="540"/>
      <c r="AO88" s="540"/>
      <c r="AP88" s="540"/>
      <c r="AQ88" s="540"/>
      <c r="AR88" s="543"/>
      <c r="AS88" s="537"/>
      <c r="AT88" s="540"/>
      <c r="AU88" s="540"/>
      <c r="AV88" s="540"/>
      <c r="AW88" s="540"/>
      <c r="AX88" s="540"/>
      <c r="AY88" s="543"/>
      <c r="AZ88" s="537"/>
      <c r="BA88" s="540"/>
      <c r="BB88" s="540"/>
      <c r="BC88" s="540"/>
      <c r="BD88" s="540"/>
      <c r="BE88" s="540"/>
      <c r="BF88" s="543"/>
      <c r="BG88" s="518"/>
      <c r="BH88" s="518"/>
      <c r="BI88" s="518"/>
      <c r="BJ88" s="518"/>
      <c r="BK88" s="518"/>
      <c r="BL88" s="518"/>
      <c r="BM88" s="518"/>
      <c r="BN88" s="537"/>
      <c r="BO88" s="540"/>
      <c r="BP88" s="540"/>
      <c r="BQ88" s="540"/>
      <c r="BR88" s="540"/>
      <c r="BS88" s="540"/>
      <c r="BT88" s="543"/>
      <c r="BU88" s="555"/>
      <c r="BV88" s="540"/>
      <c r="BW88" s="540"/>
      <c r="BX88" s="540"/>
      <c r="BY88" s="540"/>
      <c r="BZ88" s="540"/>
      <c r="CA88" s="546"/>
      <c r="CB88" s="537"/>
      <c r="CC88" s="540"/>
      <c r="CD88" s="540"/>
      <c r="CE88" s="540"/>
      <c r="CF88" s="540"/>
      <c r="CG88" s="540"/>
      <c r="CH88" s="543"/>
      <c r="CI88" s="537"/>
      <c r="CJ88" s="540"/>
      <c r="CK88" s="540"/>
      <c r="CL88" s="540"/>
      <c r="CM88" s="540"/>
      <c r="CN88" s="540"/>
      <c r="CO88" s="543"/>
      <c r="CP88" s="537"/>
      <c r="CQ88" s="540"/>
      <c r="CR88" s="540"/>
      <c r="CS88" s="540"/>
      <c r="CT88" s="540"/>
      <c r="CU88" s="540"/>
      <c r="CV88" s="543"/>
      <c r="CW88" s="537"/>
      <c r="CX88" s="540"/>
      <c r="CY88" s="540"/>
      <c r="CZ88" s="540"/>
      <c r="DA88" s="540"/>
      <c r="DB88" s="540"/>
      <c r="DC88" s="543"/>
      <c r="DD88" s="537">
        <f>IF(AND(DB88=3,DB89=4),SUM(DC91:DC93),0)</f>
        <v>0</v>
      </c>
      <c r="DE88" s="540"/>
      <c r="DF88" s="540"/>
      <c r="DG88" s="540"/>
      <c r="DH88" s="540"/>
      <c r="DI88" s="540"/>
      <c r="DJ88" s="543"/>
      <c r="DK88" s="537">
        <f>IF(AND(DI88=3,DI89=4),SUM(DJ91:DJ93),0)</f>
        <v>0</v>
      </c>
      <c r="DL88" s="540"/>
      <c r="DM88" s="540"/>
      <c r="DN88" s="540"/>
      <c r="DO88" s="540"/>
      <c r="DP88" s="540"/>
      <c r="DQ88" s="543"/>
      <c r="DR88" s="537"/>
      <c r="DS88" s="540"/>
      <c r="DT88" s="540"/>
      <c r="DU88" s="540"/>
      <c r="DV88" s="540"/>
      <c r="DW88" s="540"/>
      <c r="DX88" s="543"/>
      <c r="DY88" s="537"/>
      <c r="DZ88" s="540"/>
      <c r="EA88" s="540"/>
      <c r="EB88" s="540"/>
      <c r="EC88" s="540"/>
      <c r="ED88" s="540"/>
      <c r="EE88" s="543"/>
      <c r="EF88" s="537"/>
      <c r="EG88" s="540"/>
      <c r="EH88" s="540"/>
      <c r="EI88" s="540"/>
      <c r="EJ88" s="540"/>
      <c r="EK88" s="540"/>
      <c r="EL88" s="543"/>
      <c r="EM88" s="537"/>
      <c r="EN88" s="540"/>
      <c r="EO88" s="540"/>
      <c r="EP88" s="540"/>
      <c r="EQ88" s="540"/>
      <c r="ER88" s="540"/>
      <c r="ES88" s="543"/>
      <c r="ET88" s="225">
        <f>SUM(EG86:EL90,DZ86:EE90,DS86:DX90,DL86:DQ90,DE86:DJ90,CX86:DC90,CQ86:CV90,CJ86:CO90,CC86:CH90,BV86:CA90,BO86:BT90,BA86:BF90,AT86:AY90,AM86:AR90,EX86:EZ90,FB86:FD90,FJ86:FL90,FN86:FP90,FR86:FT90,FZ86:GB90,HJ86:HL90,HV86:HX90,IP86:IR90,IX86:JA90,GP86:GR90)</f>
        <v>3106.8216666666658</v>
      </c>
      <c r="EU88" s="225">
        <f>AK87</f>
        <v>3106.8216666666658</v>
      </c>
      <c r="EV88" s="177">
        <f>EU88-ET88</f>
        <v>0</v>
      </c>
      <c r="EW88" s="537"/>
      <c r="EX88" s="540"/>
      <c r="EY88" s="540"/>
      <c r="EZ88" s="540"/>
      <c r="FA88" s="537"/>
      <c r="FB88" s="540"/>
      <c r="FC88" s="540"/>
      <c r="FD88" s="540"/>
      <c r="FE88" s="537"/>
      <c r="FF88" s="540"/>
      <c r="FG88" s="540"/>
      <c r="FH88" s="540"/>
      <c r="FI88" s="537"/>
      <c r="FJ88" s="540"/>
      <c r="FK88" s="540"/>
      <c r="FL88" s="540"/>
      <c r="FM88" s="537"/>
      <c r="FN88" s="540"/>
      <c r="FO88" s="540"/>
      <c r="FP88" s="540"/>
      <c r="FQ88" s="537"/>
      <c r="FR88" s="540"/>
      <c r="FS88" s="540"/>
      <c r="FT88" s="543"/>
      <c r="FU88" s="537"/>
      <c r="FV88" s="540"/>
      <c r="FW88" s="540"/>
      <c r="FX88" s="543"/>
      <c r="FY88" s="537"/>
      <c r="FZ88" s="540"/>
      <c r="GA88" s="540"/>
      <c r="GB88" s="543"/>
      <c r="GC88" s="537"/>
      <c r="GD88" s="540"/>
      <c r="GE88" s="540"/>
      <c r="GF88" s="543"/>
      <c r="GG88" s="537"/>
      <c r="GH88" s="540"/>
      <c r="GI88" s="540"/>
      <c r="GJ88" s="543"/>
      <c r="GK88" s="537"/>
      <c r="GL88" s="540"/>
      <c r="GM88" s="540"/>
      <c r="GN88" s="543"/>
      <c r="GO88" s="537"/>
      <c r="GP88" s="540"/>
      <c r="GQ88" s="540"/>
      <c r="GR88" s="543"/>
      <c r="GS88" s="537"/>
      <c r="GT88" s="540"/>
      <c r="GU88" s="540"/>
      <c r="GV88" s="543"/>
      <c r="GW88" s="537"/>
      <c r="GX88" s="540"/>
      <c r="GY88" s="540"/>
      <c r="GZ88" s="543"/>
      <c r="HA88" s="537"/>
      <c r="HB88" s="540"/>
      <c r="HC88" s="540"/>
      <c r="HD88" s="543"/>
      <c r="HE88" s="537"/>
      <c r="HF88" s="540"/>
      <c r="HG88" s="540"/>
      <c r="HH88" s="543"/>
      <c r="HI88" s="537"/>
      <c r="HJ88" s="540"/>
      <c r="HK88" s="540"/>
      <c r="HL88" s="543"/>
      <c r="HM88" s="537"/>
      <c r="HN88" s="540"/>
      <c r="HO88" s="540"/>
      <c r="HP88" s="543"/>
      <c r="HQ88" s="537"/>
      <c r="HR88" s="540"/>
      <c r="HS88" s="540"/>
      <c r="HT88" s="543"/>
      <c r="HU88" s="537"/>
      <c r="HV88" s="540"/>
      <c r="HW88" s="540"/>
      <c r="HX88" s="543"/>
      <c r="HY88" s="537"/>
      <c r="HZ88" s="540"/>
      <c r="IA88" s="540"/>
      <c r="IB88" s="543"/>
      <c r="IC88" s="537"/>
      <c r="ID88" s="540"/>
      <c r="IE88" s="540"/>
      <c r="IF88" s="543"/>
      <c r="IG88" s="537"/>
      <c r="IH88" s="540"/>
      <c r="II88" s="540"/>
      <c r="IJ88" s="543"/>
      <c r="IK88" s="537"/>
      <c r="IL88" s="540"/>
      <c r="IM88" s="540"/>
      <c r="IN88" s="543"/>
      <c r="IO88" s="537"/>
      <c r="IP88" s="540"/>
      <c r="IQ88" s="540"/>
      <c r="IR88" s="543"/>
      <c r="IS88" s="513"/>
      <c r="IT88" s="513"/>
      <c r="IU88" s="513"/>
      <c r="IV88" s="513"/>
      <c r="IW88" s="537"/>
      <c r="IX88" s="540"/>
      <c r="IY88" s="540"/>
      <c r="IZ88" s="540"/>
      <c r="JA88" s="543"/>
      <c r="JB88" s="499"/>
      <c r="JC88" s="499"/>
      <c r="JD88" s="499"/>
      <c r="JE88" s="499"/>
      <c r="JF88" s="499"/>
      <c r="JG88" s="537"/>
      <c r="JH88" s="540"/>
      <c r="JI88" s="540"/>
      <c r="JJ88" s="543"/>
      <c r="JK88" s="537"/>
      <c r="JL88" s="540"/>
      <c r="JM88" s="540"/>
      <c r="JN88" s="543"/>
      <c r="JO88" s="537"/>
      <c r="JP88" s="540"/>
      <c r="JQ88" s="540"/>
      <c r="JR88" s="540"/>
      <c r="JS88" s="543"/>
      <c r="JT88" s="537"/>
      <c r="JU88" s="540"/>
      <c r="JV88" s="540"/>
      <c r="JW88" s="540"/>
      <c r="JX88" s="540"/>
      <c r="JY88" s="540"/>
      <c r="JZ88" s="546"/>
      <c r="KB88" s="771">
        <v>5</v>
      </c>
      <c r="KC88" s="769"/>
      <c r="KD88" s="769"/>
      <c r="KE88" s="770">
        <f>AJ87</f>
        <v>612.53499999999985</v>
      </c>
      <c r="KF88" s="770">
        <f>AI87</f>
        <v>204.17833333333328</v>
      </c>
    </row>
    <row r="89" spans="1:292" ht="20.100000000000001" customHeight="1" thickBot="1" x14ac:dyDescent="0.25">
      <c r="A89" s="618"/>
      <c r="B89" s="577"/>
      <c r="C89" s="53" t="s">
        <v>118</v>
      </c>
      <c r="D89" s="50">
        <f>SUM(K89:N89)</f>
        <v>0.5</v>
      </c>
      <c r="E89" s="579"/>
      <c r="F89" s="582"/>
      <c r="G89" s="585"/>
      <c r="H89" s="605"/>
      <c r="I89" s="219">
        <v>0.1</v>
      </c>
      <c r="J89" s="71">
        <f>J88*I89</f>
        <v>180.60000000000002</v>
      </c>
      <c r="K89" s="251"/>
      <c r="L89" s="252"/>
      <c r="M89" s="252">
        <v>0.5</v>
      </c>
      <c r="N89" s="253"/>
      <c r="O89" s="54">
        <f>J87/18*K89</f>
        <v>0</v>
      </c>
      <c r="P89" s="55">
        <f>J87/18*L89</f>
        <v>0</v>
      </c>
      <c r="Q89" s="55">
        <f>J87/18*M89</f>
        <v>55.18333333333333</v>
      </c>
      <c r="R89" s="56">
        <f>J87/18*N89</f>
        <v>0</v>
      </c>
      <c r="S89" s="35"/>
      <c r="T89" s="13"/>
      <c r="U89" s="14"/>
      <c r="V89" s="35"/>
      <c r="W89" s="14"/>
      <c r="X89" s="31"/>
      <c r="Y89" s="13"/>
      <c r="Z89" s="13"/>
      <c r="AA89" s="13"/>
      <c r="AB89" s="13"/>
      <c r="AC89" s="13"/>
      <c r="AD89" s="13"/>
      <c r="AE89" s="13"/>
      <c r="AF89" s="13"/>
      <c r="AG89" s="14"/>
      <c r="AH89" s="35"/>
      <c r="AI89" s="13"/>
      <c r="AJ89" s="13"/>
      <c r="AK89" s="89"/>
      <c r="AL89" s="537"/>
      <c r="AM89" s="540"/>
      <c r="AN89" s="540"/>
      <c r="AO89" s="540"/>
      <c r="AP89" s="540"/>
      <c r="AQ89" s="540"/>
      <c r="AR89" s="543"/>
      <c r="AS89" s="537"/>
      <c r="AT89" s="540"/>
      <c r="AU89" s="540"/>
      <c r="AV89" s="540"/>
      <c r="AW89" s="540"/>
      <c r="AX89" s="540"/>
      <c r="AY89" s="543"/>
      <c r="AZ89" s="537"/>
      <c r="BA89" s="540"/>
      <c r="BB89" s="540"/>
      <c r="BC89" s="540"/>
      <c r="BD89" s="540"/>
      <c r="BE89" s="540"/>
      <c r="BF89" s="543"/>
      <c r="BG89" s="518"/>
      <c r="BH89" s="518"/>
      <c r="BI89" s="518"/>
      <c r="BJ89" s="518"/>
      <c r="BK89" s="518"/>
      <c r="BL89" s="518"/>
      <c r="BM89" s="518"/>
      <c r="BN89" s="537"/>
      <c r="BO89" s="540"/>
      <c r="BP89" s="540"/>
      <c r="BQ89" s="540"/>
      <c r="BR89" s="540"/>
      <c r="BS89" s="540"/>
      <c r="BT89" s="543"/>
      <c r="BU89" s="555"/>
      <c r="BV89" s="540"/>
      <c r="BW89" s="540"/>
      <c r="BX89" s="540"/>
      <c r="BY89" s="540"/>
      <c r="BZ89" s="540"/>
      <c r="CA89" s="546"/>
      <c r="CB89" s="537"/>
      <c r="CC89" s="540"/>
      <c r="CD89" s="540"/>
      <c r="CE89" s="540"/>
      <c r="CF89" s="540"/>
      <c r="CG89" s="540"/>
      <c r="CH89" s="543"/>
      <c r="CI89" s="537"/>
      <c r="CJ89" s="540"/>
      <c r="CK89" s="540"/>
      <c r="CL89" s="540"/>
      <c r="CM89" s="540"/>
      <c r="CN89" s="540"/>
      <c r="CO89" s="543"/>
      <c r="CP89" s="537"/>
      <c r="CQ89" s="540"/>
      <c r="CR89" s="540"/>
      <c r="CS89" s="540"/>
      <c r="CT89" s="540"/>
      <c r="CU89" s="540"/>
      <c r="CV89" s="543"/>
      <c r="CW89" s="537"/>
      <c r="CX89" s="540"/>
      <c r="CY89" s="540"/>
      <c r="CZ89" s="540"/>
      <c r="DA89" s="540"/>
      <c r="DB89" s="540"/>
      <c r="DC89" s="543"/>
      <c r="DD89" s="537">
        <f>IF(AND(DB89=3,DB90=4),SUM(DC92:DC94),0)</f>
        <v>0</v>
      </c>
      <c r="DE89" s="540"/>
      <c r="DF89" s="540"/>
      <c r="DG89" s="540"/>
      <c r="DH89" s="540"/>
      <c r="DI89" s="540"/>
      <c r="DJ89" s="543"/>
      <c r="DK89" s="537">
        <f>IF(AND(DI89=3,DI90=4),SUM(DJ92:DJ94),0)</f>
        <v>0</v>
      </c>
      <c r="DL89" s="540"/>
      <c r="DM89" s="540"/>
      <c r="DN89" s="540"/>
      <c r="DO89" s="540"/>
      <c r="DP89" s="540"/>
      <c r="DQ89" s="543"/>
      <c r="DR89" s="537"/>
      <c r="DS89" s="540"/>
      <c r="DT89" s="540"/>
      <c r="DU89" s="540"/>
      <c r="DV89" s="540"/>
      <c r="DW89" s="540"/>
      <c r="DX89" s="543"/>
      <c r="DY89" s="537"/>
      <c r="DZ89" s="540"/>
      <c r="EA89" s="540"/>
      <c r="EB89" s="540"/>
      <c r="EC89" s="540"/>
      <c r="ED89" s="540"/>
      <c r="EE89" s="543"/>
      <c r="EF89" s="537"/>
      <c r="EG89" s="540"/>
      <c r="EH89" s="540"/>
      <c r="EI89" s="540"/>
      <c r="EJ89" s="540"/>
      <c r="EK89" s="540"/>
      <c r="EL89" s="543"/>
      <c r="EM89" s="537"/>
      <c r="EN89" s="540"/>
      <c r="EO89" s="540"/>
      <c r="EP89" s="540"/>
      <c r="EQ89" s="540"/>
      <c r="ER89" s="540"/>
      <c r="ES89" s="543"/>
      <c r="EW89" s="537"/>
      <c r="EX89" s="540"/>
      <c r="EY89" s="540"/>
      <c r="EZ89" s="540"/>
      <c r="FA89" s="537"/>
      <c r="FB89" s="540"/>
      <c r="FC89" s="540"/>
      <c r="FD89" s="540"/>
      <c r="FE89" s="537"/>
      <c r="FF89" s="540"/>
      <c r="FG89" s="540"/>
      <c r="FH89" s="540"/>
      <c r="FI89" s="537"/>
      <c r="FJ89" s="540"/>
      <c r="FK89" s="540"/>
      <c r="FL89" s="540"/>
      <c r="FM89" s="537"/>
      <c r="FN89" s="540"/>
      <c r="FO89" s="540"/>
      <c r="FP89" s="540"/>
      <c r="FQ89" s="537"/>
      <c r="FR89" s="540"/>
      <c r="FS89" s="540"/>
      <c r="FT89" s="543"/>
      <c r="FU89" s="537"/>
      <c r="FV89" s="540"/>
      <c r="FW89" s="540"/>
      <c r="FX89" s="543"/>
      <c r="FY89" s="537"/>
      <c r="FZ89" s="540"/>
      <c r="GA89" s="540"/>
      <c r="GB89" s="543"/>
      <c r="GC89" s="537"/>
      <c r="GD89" s="540"/>
      <c r="GE89" s="540"/>
      <c r="GF89" s="543"/>
      <c r="GG89" s="537"/>
      <c r="GH89" s="540"/>
      <c r="GI89" s="540"/>
      <c r="GJ89" s="543"/>
      <c r="GK89" s="537"/>
      <c r="GL89" s="540"/>
      <c r="GM89" s="540"/>
      <c r="GN89" s="543"/>
      <c r="GO89" s="537"/>
      <c r="GP89" s="540"/>
      <c r="GQ89" s="540"/>
      <c r="GR89" s="543"/>
      <c r="GS89" s="537"/>
      <c r="GT89" s="540"/>
      <c r="GU89" s="540"/>
      <c r="GV89" s="543"/>
      <c r="GW89" s="537"/>
      <c r="GX89" s="540"/>
      <c r="GY89" s="540"/>
      <c r="GZ89" s="543"/>
      <c r="HA89" s="537"/>
      <c r="HB89" s="540"/>
      <c r="HC89" s="540"/>
      <c r="HD89" s="543"/>
      <c r="HE89" s="537"/>
      <c r="HF89" s="540"/>
      <c r="HG89" s="540"/>
      <c r="HH89" s="543"/>
      <c r="HI89" s="537"/>
      <c r="HJ89" s="540"/>
      <c r="HK89" s="540"/>
      <c r="HL89" s="543"/>
      <c r="HM89" s="537"/>
      <c r="HN89" s="540"/>
      <c r="HO89" s="540"/>
      <c r="HP89" s="543"/>
      <c r="HQ89" s="537"/>
      <c r="HR89" s="540"/>
      <c r="HS89" s="540"/>
      <c r="HT89" s="543"/>
      <c r="HU89" s="537"/>
      <c r="HV89" s="540"/>
      <c r="HW89" s="540"/>
      <c r="HX89" s="543"/>
      <c r="HY89" s="537"/>
      <c r="HZ89" s="540"/>
      <c r="IA89" s="540"/>
      <c r="IB89" s="543"/>
      <c r="IC89" s="537"/>
      <c r="ID89" s="540"/>
      <c r="IE89" s="540"/>
      <c r="IF89" s="543"/>
      <c r="IG89" s="537"/>
      <c r="IH89" s="540"/>
      <c r="II89" s="540"/>
      <c r="IJ89" s="543"/>
      <c r="IK89" s="537"/>
      <c r="IL89" s="540"/>
      <c r="IM89" s="540"/>
      <c r="IN89" s="543"/>
      <c r="IO89" s="537"/>
      <c r="IP89" s="540"/>
      <c r="IQ89" s="540"/>
      <c r="IR89" s="543"/>
      <c r="IS89" s="513"/>
      <c r="IT89" s="513"/>
      <c r="IU89" s="513"/>
      <c r="IV89" s="513"/>
      <c r="IW89" s="537"/>
      <c r="IX89" s="540"/>
      <c r="IY89" s="540"/>
      <c r="IZ89" s="540"/>
      <c r="JA89" s="543"/>
      <c r="JB89" s="499"/>
      <c r="JC89" s="499"/>
      <c r="JD89" s="499"/>
      <c r="JE89" s="499"/>
      <c r="JF89" s="499"/>
      <c r="JG89" s="537"/>
      <c r="JH89" s="540"/>
      <c r="JI89" s="540"/>
      <c r="JJ89" s="543"/>
      <c r="JK89" s="537"/>
      <c r="JL89" s="540"/>
      <c r="JM89" s="540"/>
      <c r="JN89" s="543"/>
      <c r="JO89" s="537"/>
      <c r="JP89" s="540"/>
      <c r="JQ89" s="540"/>
      <c r="JR89" s="540"/>
      <c r="JS89" s="543"/>
      <c r="JT89" s="537"/>
      <c r="JU89" s="540"/>
      <c r="JV89" s="540"/>
      <c r="JW89" s="540"/>
      <c r="JX89" s="540"/>
      <c r="JY89" s="540"/>
      <c r="JZ89" s="546"/>
      <c r="KC89" s="769"/>
      <c r="KD89" s="769"/>
      <c r="KE89" s="770">
        <f>KE88-KD86</f>
        <v>0</v>
      </c>
      <c r="KF89" s="770">
        <f>KF88-KC86</f>
        <v>0</v>
      </c>
    </row>
    <row r="90" spans="1:292" ht="20.100000000000001" customHeight="1" thickBot="1" x14ac:dyDescent="0.25">
      <c r="A90" s="621" t="s">
        <v>60</v>
      </c>
      <c r="B90" s="622"/>
      <c r="C90" s="205">
        <f>SUM(O90:Q90)</f>
        <v>2041.7833333333328</v>
      </c>
      <c r="D90" s="124">
        <f>SUM(D86:D89)</f>
        <v>18.5</v>
      </c>
      <c r="E90" s="125">
        <f>D90/18</f>
        <v>1.0277777777777777</v>
      </c>
      <c r="F90" s="126"/>
      <c r="G90" s="267"/>
      <c r="H90" s="274" t="s">
        <v>61</v>
      </c>
      <c r="I90" s="188" t="s">
        <v>61</v>
      </c>
      <c r="J90" s="221" t="s">
        <v>61</v>
      </c>
      <c r="K90" s="110">
        <f>SUM(K86:K89)</f>
        <v>1</v>
      </c>
      <c r="L90" s="99">
        <f t="shared" ref="L90:R90" si="34">SUM(L86:L89)</f>
        <v>11</v>
      </c>
      <c r="M90" s="99">
        <f t="shared" si="34"/>
        <v>6.5</v>
      </c>
      <c r="N90" s="111">
        <f t="shared" si="34"/>
        <v>0</v>
      </c>
      <c r="O90" s="109">
        <f t="shared" si="34"/>
        <v>110.36666666666666</v>
      </c>
      <c r="P90" s="100">
        <f t="shared" si="34"/>
        <v>1214.0333333333331</v>
      </c>
      <c r="Q90" s="100">
        <f t="shared" si="34"/>
        <v>717.38333333333321</v>
      </c>
      <c r="R90" s="103">
        <f t="shared" si="34"/>
        <v>0</v>
      </c>
      <c r="S90" s="105">
        <f t="shared" ref="S90:X90" si="35">SUM(S88:S89)</f>
        <v>0</v>
      </c>
      <c r="T90" s="100">
        <f t="shared" si="35"/>
        <v>0</v>
      </c>
      <c r="U90" s="106">
        <f t="shared" si="35"/>
        <v>0</v>
      </c>
      <c r="V90" s="105">
        <f t="shared" si="35"/>
        <v>0</v>
      </c>
      <c r="W90" s="106">
        <f t="shared" si="35"/>
        <v>248.32499999999999</v>
      </c>
      <c r="X90" s="104">
        <f t="shared" si="35"/>
        <v>0</v>
      </c>
      <c r="Y90" s="100">
        <f t="shared" ref="Y90:AH90" si="36">SUM(Y86:Y89)</f>
        <v>0</v>
      </c>
      <c r="Z90" s="100">
        <f t="shared" si="36"/>
        <v>0</v>
      </c>
      <c r="AA90" s="100">
        <f t="shared" si="36"/>
        <v>0</v>
      </c>
      <c r="AB90" s="100">
        <f t="shared" si="36"/>
        <v>0</v>
      </c>
      <c r="AC90" s="100">
        <f t="shared" si="36"/>
        <v>0</v>
      </c>
      <c r="AD90" s="100">
        <f t="shared" si="36"/>
        <v>0</v>
      </c>
      <c r="AE90" s="100">
        <f t="shared" si="36"/>
        <v>0</v>
      </c>
      <c r="AF90" s="100">
        <f t="shared" si="36"/>
        <v>0</v>
      </c>
      <c r="AG90" s="100">
        <f t="shared" si="36"/>
        <v>0</v>
      </c>
      <c r="AH90" s="185">
        <f t="shared" si="36"/>
        <v>0</v>
      </c>
      <c r="AI90" s="139">
        <f>SUM(AI87:AI89)</f>
        <v>204.17833333333328</v>
      </c>
      <c r="AJ90" s="139">
        <f>SUM(AJ87:AJ89)</f>
        <v>612.53499999999985</v>
      </c>
      <c r="AK90" s="186">
        <f>SUM(O90:AJ90)</f>
        <v>3106.8216666666658</v>
      </c>
      <c r="AL90" s="538"/>
      <c r="AM90" s="541"/>
      <c r="AN90" s="541"/>
      <c r="AO90" s="541"/>
      <c r="AP90" s="541"/>
      <c r="AQ90" s="541"/>
      <c r="AR90" s="544"/>
      <c r="AS90" s="538"/>
      <c r="AT90" s="541"/>
      <c r="AU90" s="541"/>
      <c r="AV90" s="541"/>
      <c r="AW90" s="541"/>
      <c r="AX90" s="541"/>
      <c r="AY90" s="544"/>
      <c r="AZ90" s="538"/>
      <c r="BA90" s="541"/>
      <c r="BB90" s="541"/>
      <c r="BC90" s="541"/>
      <c r="BD90" s="541"/>
      <c r="BE90" s="541"/>
      <c r="BF90" s="544"/>
      <c r="BG90" s="465"/>
      <c r="BH90" s="465"/>
      <c r="BI90" s="465"/>
      <c r="BJ90" s="465"/>
      <c r="BK90" s="465"/>
      <c r="BL90" s="465"/>
      <c r="BM90" s="465"/>
      <c r="BN90" s="538"/>
      <c r="BO90" s="541"/>
      <c r="BP90" s="541"/>
      <c r="BQ90" s="541"/>
      <c r="BR90" s="541"/>
      <c r="BS90" s="541"/>
      <c r="BT90" s="544"/>
      <c r="BU90" s="556"/>
      <c r="BV90" s="541"/>
      <c r="BW90" s="541"/>
      <c r="BX90" s="541"/>
      <c r="BY90" s="541"/>
      <c r="BZ90" s="541"/>
      <c r="CA90" s="547"/>
      <c r="CB90" s="538"/>
      <c r="CC90" s="541"/>
      <c r="CD90" s="541"/>
      <c r="CE90" s="541"/>
      <c r="CF90" s="541"/>
      <c r="CG90" s="541"/>
      <c r="CH90" s="544"/>
      <c r="CI90" s="538"/>
      <c r="CJ90" s="541"/>
      <c r="CK90" s="541"/>
      <c r="CL90" s="541"/>
      <c r="CM90" s="541"/>
      <c r="CN90" s="541"/>
      <c r="CO90" s="544"/>
      <c r="CP90" s="538"/>
      <c r="CQ90" s="541"/>
      <c r="CR90" s="541"/>
      <c r="CS90" s="541"/>
      <c r="CT90" s="541"/>
      <c r="CU90" s="541"/>
      <c r="CV90" s="544"/>
      <c r="CW90" s="538"/>
      <c r="CX90" s="541"/>
      <c r="CY90" s="541"/>
      <c r="CZ90" s="541"/>
      <c r="DA90" s="541"/>
      <c r="DB90" s="541"/>
      <c r="DC90" s="544"/>
      <c r="DD90" s="538">
        <f>IF(AND(DB90=3,DB91=4),SUM(DC93:DC95),0)</f>
        <v>0</v>
      </c>
      <c r="DE90" s="541"/>
      <c r="DF90" s="541"/>
      <c r="DG90" s="541"/>
      <c r="DH90" s="541"/>
      <c r="DI90" s="541"/>
      <c r="DJ90" s="544"/>
      <c r="DK90" s="538">
        <f>IF(AND(DI90=3,DI91=4),SUM(DJ93:DJ95),0)</f>
        <v>0</v>
      </c>
      <c r="DL90" s="541"/>
      <c r="DM90" s="541"/>
      <c r="DN90" s="541"/>
      <c r="DO90" s="541"/>
      <c r="DP90" s="541"/>
      <c r="DQ90" s="544"/>
      <c r="DR90" s="538"/>
      <c r="DS90" s="541"/>
      <c r="DT90" s="541"/>
      <c r="DU90" s="541"/>
      <c r="DV90" s="541"/>
      <c r="DW90" s="541"/>
      <c r="DX90" s="544"/>
      <c r="DY90" s="538"/>
      <c r="DZ90" s="541"/>
      <c r="EA90" s="541"/>
      <c r="EB90" s="541"/>
      <c r="EC90" s="541"/>
      <c r="ED90" s="541"/>
      <c r="EE90" s="544"/>
      <c r="EF90" s="538"/>
      <c r="EG90" s="541"/>
      <c r="EH90" s="541"/>
      <c r="EI90" s="541"/>
      <c r="EJ90" s="541"/>
      <c r="EK90" s="541"/>
      <c r="EL90" s="544"/>
      <c r="EM90" s="538"/>
      <c r="EN90" s="541"/>
      <c r="EO90" s="541"/>
      <c r="EP90" s="541"/>
      <c r="EQ90" s="541"/>
      <c r="ER90" s="541"/>
      <c r="ES90" s="544"/>
      <c r="EW90" s="538"/>
      <c r="EX90" s="541"/>
      <c r="EY90" s="541"/>
      <c r="EZ90" s="541"/>
      <c r="FA90" s="538"/>
      <c r="FB90" s="541"/>
      <c r="FC90" s="541"/>
      <c r="FD90" s="541"/>
      <c r="FE90" s="538"/>
      <c r="FF90" s="541"/>
      <c r="FG90" s="541"/>
      <c r="FH90" s="541"/>
      <c r="FI90" s="538"/>
      <c r="FJ90" s="541"/>
      <c r="FK90" s="541"/>
      <c r="FL90" s="541"/>
      <c r="FM90" s="538"/>
      <c r="FN90" s="541"/>
      <c r="FO90" s="541"/>
      <c r="FP90" s="541"/>
      <c r="FQ90" s="538"/>
      <c r="FR90" s="541"/>
      <c r="FS90" s="541"/>
      <c r="FT90" s="544"/>
      <c r="FU90" s="538"/>
      <c r="FV90" s="541"/>
      <c r="FW90" s="541"/>
      <c r="FX90" s="544"/>
      <c r="FY90" s="538"/>
      <c r="FZ90" s="541"/>
      <c r="GA90" s="541"/>
      <c r="GB90" s="544"/>
      <c r="GC90" s="538"/>
      <c r="GD90" s="541"/>
      <c r="GE90" s="541"/>
      <c r="GF90" s="544"/>
      <c r="GG90" s="538"/>
      <c r="GH90" s="541"/>
      <c r="GI90" s="541"/>
      <c r="GJ90" s="544"/>
      <c r="GK90" s="538"/>
      <c r="GL90" s="541"/>
      <c r="GM90" s="541"/>
      <c r="GN90" s="544"/>
      <c r="GO90" s="538"/>
      <c r="GP90" s="541"/>
      <c r="GQ90" s="541"/>
      <c r="GR90" s="544"/>
      <c r="GS90" s="538"/>
      <c r="GT90" s="541"/>
      <c r="GU90" s="541"/>
      <c r="GV90" s="544"/>
      <c r="GW90" s="538"/>
      <c r="GX90" s="541"/>
      <c r="GY90" s="541"/>
      <c r="GZ90" s="544"/>
      <c r="HA90" s="538"/>
      <c r="HB90" s="541"/>
      <c r="HC90" s="541"/>
      <c r="HD90" s="544"/>
      <c r="HE90" s="538"/>
      <c r="HF90" s="541"/>
      <c r="HG90" s="541"/>
      <c r="HH90" s="544"/>
      <c r="HI90" s="538"/>
      <c r="HJ90" s="541"/>
      <c r="HK90" s="541"/>
      <c r="HL90" s="544"/>
      <c r="HM90" s="538"/>
      <c r="HN90" s="541"/>
      <c r="HO90" s="541"/>
      <c r="HP90" s="544"/>
      <c r="HQ90" s="538"/>
      <c r="HR90" s="541"/>
      <c r="HS90" s="541"/>
      <c r="HT90" s="544"/>
      <c r="HU90" s="538"/>
      <c r="HV90" s="541"/>
      <c r="HW90" s="541"/>
      <c r="HX90" s="544"/>
      <c r="HY90" s="538"/>
      <c r="HZ90" s="541"/>
      <c r="IA90" s="541"/>
      <c r="IB90" s="544"/>
      <c r="IC90" s="538"/>
      <c r="ID90" s="541"/>
      <c r="IE90" s="541"/>
      <c r="IF90" s="544"/>
      <c r="IG90" s="538"/>
      <c r="IH90" s="541"/>
      <c r="II90" s="541"/>
      <c r="IJ90" s="544"/>
      <c r="IK90" s="538"/>
      <c r="IL90" s="541"/>
      <c r="IM90" s="541"/>
      <c r="IN90" s="544"/>
      <c r="IO90" s="538"/>
      <c r="IP90" s="541"/>
      <c r="IQ90" s="541"/>
      <c r="IR90" s="544"/>
      <c r="IS90" s="465"/>
      <c r="IT90" s="465"/>
      <c r="IU90" s="465"/>
      <c r="IV90" s="465"/>
      <c r="IW90" s="538"/>
      <c r="IX90" s="541"/>
      <c r="IY90" s="541"/>
      <c r="IZ90" s="541"/>
      <c r="JA90" s="544"/>
      <c r="JB90" s="465"/>
      <c r="JC90" s="465"/>
      <c r="JD90" s="465"/>
      <c r="JE90" s="465"/>
      <c r="JF90" s="465"/>
      <c r="JG90" s="538"/>
      <c r="JH90" s="541"/>
      <c r="JI90" s="541"/>
      <c r="JJ90" s="544"/>
      <c r="JK90" s="538"/>
      <c r="JL90" s="541"/>
      <c r="JM90" s="541"/>
      <c r="JN90" s="544"/>
      <c r="JO90" s="538"/>
      <c r="JP90" s="541"/>
      <c r="JQ90" s="541"/>
      <c r="JR90" s="541"/>
      <c r="JS90" s="544"/>
      <c r="JT90" s="538"/>
      <c r="JU90" s="541"/>
      <c r="JV90" s="541"/>
      <c r="JW90" s="541"/>
      <c r="JX90" s="541"/>
      <c r="JY90" s="541"/>
      <c r="JZ90" s="547"/>
      <c r="KC90" s="769"/>
      <c r="KD90" s="769"/>
    </row>
    <row r="91" spans="1:292" ht="21" customHeight="1" x14ac:dyDescent="0.2">
      <c r="A91" s="615">
        <v>15</v>
      </c>
      <c r="B91" s="619" t="s">
        <v>119</v>
      </c>
      <c r="C91" s="165"/>
      <c r="D91" s="46">
        <f t="shared" ref="D91:D96" si="37">SUM(K91:N91)</f>
        <v>0</v>
      </c>
      <c r="E91" s="649" t="s">
        <v>120</v>
      </c>
      <c r="F91" s="580"/>
      <c r="G91" s="583">
        <v>32</v>
      </c>
      <c r="H91" s="651" t="s">
        <v>27</v>
      </c>
      <c r="I91" s="73"/>
      <c r="J91" s="47">
        <f>J86*95%</f>
        <v>0</v>
      </c>
      <c r="K91" s="280"/>
      <c r="L91" s="281"/>
      <c r="M91" s="281"/>
      <c r="N91" s="282"/>
      <c r="O91" s="84">
        <f>J93/18*K91</f>
        <v>0</v>
      </c>
      <c r="P91" s="85">
        <f>J93/18*L91</f>
        <v>0</v>
      </c>
      <c r="Q91" s="85">
        <f>J93/18*M91</f>
        <v>0</v>
      </c>
      <c r="R91" s="86">
        <f>J93/18*N91</f>
        <v>0</v>
      </c>
      <c r="S91" s="138"/>
      <c r="T91" s="10">
        <v>0</v>
      </c>
      <c r="U91" s="40">
        <v>0</v>
      </c>
      <c r="V91" s="75"/>
      <c r="W91" s="76"/>
      <c r="X91" s="138"/>
      <c r="Y91" s="94"/>
      <c r="Z91" s="94"/>
      <c r="AA91" s="94"/>
      <c r="AB91" s="94"/>
      <c r="AC91" s="94"/>
      <c r="AD91" s="94"/>
      <c r="AE91" s="94"/>
      <c r="AF91" s="94"/>
      <c r="AG91" s="80"/>
      <c r="AH91" s="244">
        <f>J91*D91</f>
        <v>0</v>
      </c>
      <c r="AI91" s="90">
        <v>0.1</v>
      </c>
      <c r="AJ91" s="90">
        <f>IF(G91&gt;19,30%,IF(G91&gt;9,20%,IF(G91&gt;2,10%,0)))</f>
        <v>0.3</v>
      </c>
      <c r="AK91" s="76"/>
      <c r="AL91" s="536">
        <f>IF(I93=8,SUM(K91:M96),0)</f>
        <v>0</v>
      </c>
      <c r="AM91" s="539">
        <f>IF(I93=8,SUM(O91:Q96),0)</f>
        <v>0</v>
      </c>
      <c r="AN91" s="539">
        <f>IF(AM91&gt;0,AJ92,0)</f>
        <v>0</v>
      </c>
      <c r="AO91" s="539">
        <f>IF(AM91&gt;0,AI92,0)</f>
        <v>0</v>
      </c>
      <c r="AP91" s="539">
        <f>IF(AM91&gt;0,SUM(S97:U97),0)</f>
        <v>0</v>
      </c>
      <c r="AQ91" s="539">
        <f>IF(AM91&gt;0,V97+W97,0)</f>
        <v>0</v>
      </c>
      <c r="AR91" s="539">
        <f>IF(AM91&gt;0,SUM(X97:AG97),0)</f>
        <v>0</v>
      </c>
      <c r="AS91" s="536"/>
      <c r="AT91" s="539">
        <f>IF(AS91&gt;0,SUM(V91:X94),0)</f>
        <v>0</v>
      </c>
      <c r="AU91" s="539">
        <f>IF(AT91&gt;0,AQ92,0)</f>
        <v>0</v>
      </c>
      <c r="AV91" s="539">
        <f>IF(AT91&gt;0,AP92,0)</f>
        <v>0</v>
      </c>
      <c r="AW91" s="539">
        <f>IF(AT91&gt;0,SUM(Z95:AB95),0)</f>
        <v>0</v>
      </c>
      <c r="AX91" s="539">
        <f>IF(AT91&gt;0,AC95+AD95,0)</f>
        <v>0</v>
      </c>
      <c r="AY91" s="539">
        <f>IF(AT91&gt;0,SUM(AE95:AN95),0)</f>
        <v>0</v>
      </c>
      <c r="AZ91" s="536">
        <f>IF(I93=9,SUM(K91:M96),0)</f>
        <v>0</v>
      </c>
      <c r="BA91" s="539">
        <f>IF(I93=9,SUM(O91:Q96),0)</f>
        <v>0</v>
      </c>
      <c r="BB91" s="539">
        <f>IF(BA91&gt;0,AJ92,0)</f>
        <v>0</v>
      </c>
      <c r="BC91" s="539">
        <f>IF(BA91&gt;0,AI92,0)</f>
        <v>0</v>
      </c>
      <c r="BD91" s="539">
        <f>IF(BA91&gt;0,SUM(S97:U97),0)</f>
        <v>0</v>
      </c>
      <c r="BE91" s="539">
        <f>IF(BA91&gt;0,V97+W97,0)</f>
        <v>0</v>
      </c>
      <c r="BF91" s="539">
        <f>IF(BA91&gt;0,SUM(X97:AG97),0)</f>
        <v>0</v>
      </c>
      <c r="BG91" s="515"/>
      <c r="BH91" s="515"/>
      <c r="BI91" s="515"/>
      <c r="BJ91" s="515"/>
      <c r="BK91" s="515"/>
      <c r="BL91" s="515"/>
      <c r="BM91" s="515"/>
      <c r="BN91" s="536"/>
      <c r="BO91" s="539">
        <f>IF(BN91&gt;0,SUM(AJ91:AL94),0)</f>
        <v>0</v>
      </c>
      <c r="BP91" s="539">
        <f>IF(BO91&gt;0,BE92,0)</f>
        <v>0</v>
      </c>
      <c r="BQ91" s="539">
        <f>IF(BO91&gt;0,BD92,0)</f>
        <v>0</v>
      </c>
      <c r="BR91" s="539">
        <f>IF(BO91&gt;0,SUM(AN95:AP95),0)</f>
        <v>0</v>
      </c>
      <c r="BS91" s="539">
        <f>IF(BO91&gt;0,AQ95+AR95,0)</f>
        <v>0</v>
      </c>
      <c r="BT91" s="539">
        <f>IF(BO91&gt;0,SUM(AS95:BB95),0)</f>
        <v>0</v>
      </c>
      <c r="BU91" s="536">
        <f>IF(I93=10,SUM(K91:M96),0)</f>
        <v>0</v>
      </c>
      <c r="BV91" s="539">
        <f>IF(I93=10,SUM(O91:Q96),0)</f>
        <v>0</v>
      </c>
      <c r="BW91" s="539">
        <f>IF(BV91&gt;0,AJ92,0)</f>
        <v>0</v>
      </c>
      <c r="BX91" s="539">
        <f>IF(BV91&gt;0,AI92,0)</f>
        <v>0</v>
      </c>
      <c r="BY91" s="539">
        <f>IF(BV91&gt;0,SUM(S97:U97),0)</f>
        <v>0</v>
      </c>
      <c r="BZ91" s="539">
        <f>IF(BV91&gt;0,V97+W97,0)</f>
        <v>0</v>
      </c>
      <c r="CA91" s="539">
        <f>IF(BV91&gt;0,SUM(X97:AG97),0)</f>
        <v>0</v>
      </c>
      <c r="CB91" s="536"/>
      <c r="CC91" s="539">
        <f>IF(CB91&gt;0,SUM(O91:Q94),0)</f>
        <v>0</v>
      </c>
      <c r="CD91" s="539">
        <f>IF(CC91&gt;0,AJ95,0)</f>
        <v>0</v>
      </c>
      <c r="CE91" s="539">
        <f>IF(CC91&gt;0,AI95,0)</f>
        <v>0</v>
      </c>
      <c r="CF91" s="539">
        <f>IF(CC91&gt;0,SUM(S95:U95),0)</f>
        <v>0</v>
      </c>
      <c r="CG91" s="539">
        <f>IF(CC91&gt;0,V95+W95,0)</f>
        <v>0</v>
      </c>
      <c r="CH91" s="539">
        <f>IF(CC91&gt;0,SUM(X95:AG95),0)</f>
        <v>0</v>
      </c>
      <c r="CI91" s="536">
        <f>IF(I93=11,SUM(K91:M96),0)</f>
        <v>0</v>
      </c>
      <c r="CJ91" s="539">
        <f>IF(I93=11,SUM(O91:Q96),0)</f>
        <v>0</v>
      </c>
      <c r="CK91" s="539">
        <f>IF(CJ91&gt;0,CJ91*AJ91,0)</f>
        <v>0</v>
      </c>
      <c r="CL91" s="539">
        <f>IF(CJ91&gt;0,CJ91*AI91,0)</f>
        <v>0</v>
      </c>
      <c r="CM91" s="539">
        <f>IF(CJ91&gt;0,SUM(S97:U97),0)</f>
        <v>0</v>
      </c>
      <c r="CN91" s="539">
        <f>IF(CJ91&gt;0,V97+W97,0)</f>
        <v>0</v>
      </c>
      <c r="CO91" s="539">
        <f>IF(CJ91&gt;0,SUM(X97:AG97),0)</f>
        <v>0</v>
      </c>
      <c r="CP91" s="536"/>
      <c r="CQ91" s="539">
        <f>IF(CP91&gt;0,SUM(O94:Q94),0)</f>
        <v>0</v>
      </c>
      <c r="CR91" s="539">
        <f>IF(CQ91&gt;0,CQ91*AJ91,0)</f>
        <v>0</v>
      </c>
      <c r="CS91" s="539">
        <f>IF(CQ91&gt;0,CQ91*AI91,0)</f>
        <v>0</v>
      </c>
      <c r="CT91" s="539">
        <f>IF(CQ91&gt;0,SUM(S95:U95),0)</f>
        <v>0</v>
      </c>
      <c r="CU91" s="539">
        <f>IF(CQ91&gt;0,V95+W95,0)</f>
        <v>0</v>
      </c>
      <c r="CV91" s="542">
        <f>IF(CQ91&gt;0,SUM(X95:AG95),0)</f>
        <v>0</v>
      </c>
      <c r="CW91" s="536">
        <f>IF(I93=12,SUM(K91:M95),0)</f>
        <v>18</v>
      </c>
      <c r="CX91" s="539">
        <f>IF(CW91&gt;0,SUM(O91:Q96),0)</f>
        <v>1805.9999999999998</v>
      </c>
      <c r="CY91" s="539">
        <f>CX91*AJ91</f>
        <v>541.79999999999995</v>
      </c>
      <c r="CZ91" s="539">
        <f>CX91*AI91</f>
        <v>180.6</v>
      </c>
      <c r="DA91" s="539">
        <f>IF(CX91&gt;0,SUM(S97:U97),0)</f>
        <v>127.92499999999998</v>
      </c>
      <c r="DB91" s="539">
        <f>IF(CX91&gt;0,V97+W97,0)</f>
        <v>0</v>
      </c>
      <c r="DC91" s="542">
        <f>IF(CX91&gt;0,SUM(X97:AG97),0)</f>
        <v>0</v>
      </c>
      <c r="DD91" s="536">
        <f>IF(AND(H92="старший вчитель",I93=12),SUM(K91:M96),0)</f>
        <v>0</v>
      </c>
      <c r="DE91" s="539">
        <f>IF(DD91&gt;0,SUM(O91:Q96),0)</f>
        <v>0</v>
      </c>
      <c r="DF91" s="539">
        <f>IF(DE91&gt;0,DE91*AJ91,0)</f>
        <v>0</v>
      </c>
      <c r="DG91" s="539">
        <f>IF(DE91&gt;0,DE91*AI91,0)</f>
        <v>0</v>
      </c>
      <c r="DH91" s="539">
        <f>IF(DE91&gt;0,SUM(S97:U97),0)</f>
        <v>0</v>
      </c>
      <c r="DI91" s="539">
        <f>IF(DE91&gt;0,V97+W97,0)</f>
        <v>0</v>
      </c>
      <c r="DJ91" s="542">
        <f>IF(DE91&gt;0,SUM(X97:AG97),0)</f>
        <v>0</v>
      </c>
      <c r="DK91" s="536"/>
      <c r="DL91" s="539">
        <f>IF(DK91&gt;0,SUM(O91:Q94),0)</f>
        <v>0</v>
      </c>
      <c r="DM91" s="539">
        <f>IF(DL91&gt;0,AJ95,0)</f>
        <v>0</v>
      </c>
      <c r="DN91" s="539">
        <f>IF(DL91&gt;0,AI95,0)</f>
        <v>0</v>
      </c>
      <c r="DO91" s="539">
        <f>IF(DL91&gt;0,SUM(S95:U95),0)</f>
        <v>0</v>
      </c>
      <c r="DP91" s="539">
        <f>IF(DL91&gt;0,V95+W95,0)</f>
        <v>0</v>
      </c>
      <c r="DQ91" s="542">
        <f>IF(DL91&gt;0,SUM(X95:AG95),0)</f>
        <v>0</v>
      </c>
      <c r="DR91" s="536"/>
      <c r="DS91" s="539">
        <f>IF(DR91&gt;0,SUM(O91:Q94),0)</f>
        <v>0</v>
      </c>
      <c r="DT91" s="539">
        <f>IF(DS91&gt;0,AJ95,0)</f>
        <v>0</v>
      </c>
      <c r="DU91" s="539">
        <f>IF(DS91&gt;0,AI95,0)</f>
        <v>0</v>
      </c>
      <c r="DV91" s="539">
        <f>IF(DS91&gt;0,SUM(S95:U95),0)</f>
        <v>0</v>
      </c>
      <c r="DW91" s="539">
        <f>IF(DS91&gt;0,V95+W95,0)</f>
        <v>0</v>
      </c>
      <c r="DX91" s="542">
        <f>IF(DS91&gt;0,SUM(X95:AG95),0)</f>
        <v>0</v>
      </c>
      <c r="DY91" s="536"/>
      <c r="DZ91" s="539">
        <f>IF(DY91&gt;0,SUM(O91:Q94),0)</f>
        <v>0</v>
      </c>
      <c r="EA91" s="539">
        <f>IF(DZ91&gt;0,AJ95,0)</f>
        <v>0</v>
      </c>
      <c r="EB91" s="539">
        <f>IF(DZ91&gt;0,AI95,0)</f>
        <v>0</v>
      </c>
      <c r="EC91" s="539">
        <f>IF(DZ91&gt;0,SUM(S95:U95),0)</f>
        <v>0</v>
      </c>
      <c r="ED91" s="539">
        <f>IF(DZ91&gt;0,V95+W95,0)</f>
        <v>0</v>
      </c>
      <c r="EE91" s="542">
        <f>IF(DZ91&gt;0,SUM(X95:AG95),0)</f>
        <v>0</v>
      </c>
      <c r="EF91" s="536">
        <f>IF(AJ92="старший вчитель",SUM(AM91:AO94),0)</f>
        <v>0</v>
      </c>
      <c r="EG91" s="539">
        <f>IF(EF91&gt;0,SUM(O91:Q94),0)</f>
        <v>0</v>
      </c>
      <c r="EH91" s="539">
        <f>IF(EG91&gt;0,AJ95,0)</f>
        <v>0</v>
      </c>
      <c r="EI91" s="539">
        <f>IF(EG91&gt;0,AI95,0)</f>
        <v>0</v>
      </c>
      <c r="EJ91" s="539">
        <f>IF(EG91&gt;0,SUM(S95:U95),0)</f>
        <v>0</v>
      </c>
      <c r="EK91" s="539">
        <f>IF(EG91&gt;0,V95+W95,0)</f>
        <v>0</v>
      </c>
      <c r="EL91" s="542">
        <f>IF(EG91&gt;0,SUM(X95:AG95),0)</f>
        <v>0</v>
      </c>
      <c r="EM91" s="536">
        <f>IF(AQ92="старший вчитель",SUM(AT91:AV94),0)</f>
        <v>0</v>
      </c>
      <c r="EN91" s="539">
        <f>IF(EM91&gt;0,SUM(V91:X94),0)</f>
        <v>0</v>
      </c>
      <c r="EO91" s="539">
        <f>IF(EN91&gt;0,AQ95,0)</f>
        <v>0</v>
      </c>
      <c r="EP91" s="539">
        <f>IF(EN91&gt;0,AP95,0)</f>
        <v>0</v>
      </c>
      <c r="EQ91" s="539">
        <f>IF(EN91&gt;0,SUM(Z95:AB95),0)</f>
        <v>0</v>
      </c>
      <c r="ER91" s="539">
        <f>IF(EN91&gt;0,AC95+AD95,0)</f>
        <v>0</v>
      </c>
      <c r="ES91" s="542">
        <f>IF(EN91&gt;0,SUM(AE95:AN95),0)</f>
        <v>0</v>
      </c>
      <c r="EW91" s="536">
        <f>IF(AF92="старший вчитель",SUM(AI91:AK94),0)</f>
        <v>0</v>
      </c>
      <c r="EX91" s="539">
        <f>IF(EW91&gt;0,SUM(K91:M94),0)</f>
        <v>0</v>
      </c>
      <c r="EY91" s="539">
        <f>IF(EX91&gt;0,AF95,0)</f>
        <v>0</v>
      </c>
      <c r="EZ91" s="539">
        <f>IF(EX91&gt;0,AE95,0)</f>
        <v>0</v>
      </c>
      <c r="FA91" s="536">
        <f>IF(AM92="старший вчитель",SUM(AP91:AR94),0)</f>
        <v>0</v>
      </c>
      <c r="FB91" s="539">
        <f>IF(FA91&gt;0,SUM(R91:T94),0)</f>
        <v>0</v>
      </c>
      <c r="FC91" s="539">
        <f>IF(FB91&gt;0,AM95,0)</f>
        <v>0</v>
      </c>
      <c r="FD91" s="539">
        <f>IF(FB91&gt;0,AL95,0)</f>
        <v>0</v>
      </c>
      <c r="FE91" s="536"/>
      <c r="FF91" s="539">
        <f>IF(FE91&gt;0,SUM(AD91),0)</f>
        <v>0</v>
      </c>
      <c r="FG91" s="539">
        <f>FF91*AF91</f>
        <v>0</v>
      </c>
      <c r="FH91" s="539">
        <f>FF91*AE91</f>
        <v>0</v>
      </c>
      <c r="FI91" s="536">
        <f>D91</f>
        <v>0</v>
      </c>
      <c r="FJ91" s="539">
        <f>IF(FI91&gt;0,SUM(AH91),0)</f>
        <v>0</v>
      </c>
      <c r="FK91" s="539">
        <f>FJ91*AJ91</f>
        <v>0</v>
      </c>
      <c r="FL91" s="539">
        <f>FJ91*AI91</f>
        <v>0</v>
      </c>
      <c r="FM91" s="536"/>
      <c r="FN91" s="539">
        <f>IF(FM91&gt;0,SUM(AH91),0)</f>
        <v>0</v>
      </c>
      <c r="FO91" s="539">
        <f>FN91*AJ91</f>
        <v>0</v>
      </c>
      <c r="FP91" s="539">
        <f>FN91*AI91</f>
        <v>0</v>
      </c>
      <c r="FQ91" s="536"/>
      <c r="FR91" s="539">
        <f>IF(FQ91&gt;0,SUM(AH92+R95),0)</f>
        <v>0</v>
      </c>
      <c r="FS91" s="539">
        <f>FR91*AJ91</f>
        <v>0</v>
      </c>
      <c r="FT91" s="539">
        <f>FR91*AI91</f>
        <v>0</v>
      </c>
      <c r="FU91" s="536"/>
      <c r="FV91" s="539">
        <f>IF(FU91&gt;0,SUM(AH92+R95),0)</f>
        <v>0</v>
      </c>
      <c r="FW91" s="539">
        <f>FV91*AJ91</f>
        <v>0</v>
      </c>
      <c r="FX91" s="539">
        <f>FV91*AI91</f>
        <v>0</v>
      </c>
      <c r="FY91" s="536"/>
      <c r="FZ91" s="539">
        <f>IF(FY91&gt;0,SUM(AL92+V95),0)</f>
        <v>0</v>
      </c>
      <c r="GA91" s="539">
        <f>FZ91*AN91</f>
        <v>0</v>
      </c>
      <c r="GB91" s="539">
        <f>FZ91*AM91</f>
        <v>0</v>
      </c>
      <c r="GC91" s="536"/>
      <c r="GD91" s="539">
        <f>IF(GC91&gt;0,SUM(AP92+Z95),0)</f>
        <v>0</v>
      </c>
      <c r="GE91" s="539">
        <f>GD91*AR91</f>
        <v>0</v>
      </c>
      <c r="GF91" s="539">
        <f>GD91*AQ91</f>
        <v>0</v>
      </c>
      <c r="GG91" s="536"/>
      <c r="GH91" s="539">
        <f>IF(GG91&gt;0,SUM(AT92+AD95),0)</f>
        <v>0</v>
      </c>
      <c r="GI91" s="539">
        <f>GH91*AV91</f>
        <v>0</v>
      </c>
      <c r="GJ91" s="539">
        <f>GH91*AU91</f>
        <v>0</v>
      </c>
      <c r="GK91" s="536"/>
      <c r="GL91" s="539">
        <f>IF(GK91&gt;0,SUM(AL92+V95),0)</f>
        <v>0</v>
      </c>
      <c r="GM91" s="539">
        <f>GL91*AN91</f>
        <v>0</v>
      </c>
      <c r="GN91" s="539">
        <f>GL91*AM91</f>
        <v>0</v>
      </c>
      <c r="GO91" s="536"/>
      <c r="GP91" s="539">
        <f>IF(GO91&gt;0,SUM(AP92+Z95),0)</f>
        <v>0</v>
      </c>
      <c r="GQ91" s="539">
        <f>GP91*AR91</f>
        <v>0</v>
      </c>
      <c r="GR91" s="539">
        <f>GP91*AQ91</f>
        <v>0</v>
      </c>
      <c r="GS91" s="536"/>
      <c r="GT91" s="539">
        <f>IF(GS91&gt;0,SUM(AT92+AD95),0)</f>
        <v>0</v>
      </c>
      <c r="GU91" s="539">
        <f>GT91*AV91</f>
        <v>0</v>
      </c>
      <c r="GV91" s="539">
        <f>GT91*AU91</f>
        <v>0</v>
      </c>
      <c r="GW91" s="536"/>
      <c r="GX91" s="539">
        <f>IF(GW91&gt;0,SUM(AX92+AH95),0)</f>
        <v>0</v>
      </c>
      <c r="GY91" s="539">
        <f>GX91*AZ91</f>
        <v>0</v>
      </c>
      <c r="GZ91" s="539">
        <f>GX91*AY91</f>
        <v>0</v>
      </c>
      <c r="HA91" s="536"/>
      <c r="HB91" s="539">
        <f>IF(HA91&gt;0,SUM(AH92+R95),0)</f>
        <v>0</v>
      </c>
      <c r="HC91" s="539">
        <f>HB91*AJ91</f>
        <v>0</v>
      </c>
      <c r="HD91" s="539">
        <f>HB91*AI91</f>
        <v>0</v>
      </c>
      <c r="HE91" s="536"/>
      <c r="HF91" s="539">
        <f>IF(HE91&gt;0,SUM(AL92+V95),0)</f>
        <v>0</v>
      </c>
      <c r="HG91" s="539">
        <f>HF91*AN91</f>
        <v>0</v>
      </c>
      <c r="HH91" s="539">
        <f>HF91*AM91</f>
        <v>0</v>
      </c>
      <c r="HI91" s="536"/>
      <c r="HJ91" s="539">
        <f>IF(HI91&gt;0,SUM(AP92+Z95),0)</f>
        <v>0</v>
      </c>
      <c r="HK91" s="539">
        <f>HJ91*AR91</f>
        <v>0</v>
      </c>
      <c r="HL91" s="539">
        <f>HJ91*AQ91</f>
        <v>0</v>
      </c>
      <c r="HM91" s="536"/>
      <c r="HN91" s="539">
        <f>IF(HM91&gt;0,SUM(AT92+AD95),0)</f>
        <v>0</v>
      </c>
      <c r="HO91" s="539">
        <f>HN91*AV91</f>
        <v>0</v>
      </c>
      <c r="HP91" s="539">
        <f>HN91*AU91</f>
        <v>0</v>
      </c>
      <c r="HQ91" s="536"/>
      <c r="HR91" s="539">
        <f>IF(HQ91&gt;0,SUM(AP92+Z95),0)</f>
        <v>0</v>
      </c>
      <c r="HS91" s="539">
        <f>HR91*AR91</f>
        <v>0</v>
      </c>
      <c r="HT91" s="539">
        <f>HR91*AQ91</f>
        <v>0</v>
      </c>
      <c r="HU91" s="536"/>
      <c r="HV91" s="539">
        <f>IF(HU91&gt;0,SUM(AT92+AD95),0)</f>
        <v>0</v>
      </c>
      <c r="HW91" s="539">
        <f>HV91*AV91</f>
        <v>0</v>
      </c>
      <c r="HX91" s="539">
        <f>HV91*AU91</f>
        <v>0</v>
      </c>
      <c r="HY91" s="536"/>
      <c r="HZ91" s="539">
        <f>IF(HY91&gt;0,SUM(AT92+AD95),0)</f>
        <v>0</v>
      </c>
      <c r="IA91" s="539">
        <f>HZ91*AV91</f>
        <v>0</v>
      </c>
      <c r="IB91" s="539">
        <f>HZ91*AU91</f>
        <v>0</v>
      </c>
      <c r="IC91" s="536"/>
      <c r="ID91" s="539">
        <f>IF(IC91&gt;0,SUM(AX92+AH95),0)</f>
        <v>0</v>
      </c>
      <c r="IE91" s="539">
        <f>ID91*AZ91</f>
        <v>0</v>
      </c>
      <c r="IF91" s="539">
        <f>ID91*AY91</f>
        <v>0</v>
      </c>
      <c r="IG91" s="536"/>
      <c r="IH91" s="539">
        <f>IF(IG91&gt;0,SUM(BB92+AL95),0)</f>
        <v>0</v>
      </c>
      <c r="II91" s="539">
        <f>IH91*BD91</f>
        <v>0</v>
      </c>
      <c r="IJ91" s="539">
        <f>IH91*BC91</f>
        <v>0</v>
      </c>
      <c r="IK91" s="536"/>
      <c r="IL91" s="539">
        <f>IF(IK91&gt;0,SUM(AT92+AD95),0)</f>
        <v>0</v>
      </c>
      <c r="IM91" s="539">
        <f>IL91*AV91</f>
        <v>0</v>
      </c>
      <c r="IN91" s="545">
        <f>IL91*AU91</f>
        <v>0</v>
      </c>
      <c r="IO91" s="536"/>
      <c r="IP91" s="539">
        <f>IF(IO91&gt;0,SUM(AX92+AH95),0)</f>
        <v>0</v>
      </c>
      <c r="IQ91" s="539">
        <f>IP91*AZ91</f>
        <v>0</v>
      </c>
      <c r="IR91" s="545">
        <f>IP91*AY91</f>
        <v>0</v>
      </c>
      <c r="IS91" s="464"/>
      <c r="IT91" s="464"/>
      <c r="IU91" s="464"/>
      <c r="IV91" s="464"/>
      <c r="IW91" s="709"/>
      <c r="IX91" s="712">
        <f>IF(IW91&gt;0,SUM(BB92+AL95),0)</f>
        <v>0</v>
      </c>
      <c r="IY91" s="712">
        <f>IX91*BD91</f>
        <v>0</v>
      </c>
      <c r="IZ91" s="712">
        <f>IY91*BE91</f>
        <v>0</v>
      </c>
      <c r="JA91" s="718">
        <f>IX91*BC91</f>
        <v>0</v>
      </c>
      <c r="JB91" s="464"/>
      <c r="JC91" s="464"/>
      <c r="JD91" s="464"/>
      <c r="JE91" s="464"/>
      <c r="JF91" s="464"/>
      <c r="JG91" s="536"/>
      <c r="JH91" s="539">
        <f>IF(JG91&gt;0,SUM(BN92+AQ95),0)</f>
        <v>0</v>
      </c>
      <c r="JI91" s="539">
        <f>JH91*BP91</f>
        <v>0</v>
      </c>
      <c r="JJ91" s="545">
        <f>JH91*BO91</f>
        <v>0</v>
      </c>
      <c r="JK91" s="536"/>
      <c r="JL91" s="539">
        <f>IF(JK91&gt;0,SUM(BR92+AU95),0)</f>
        <v>0</v>
      </c>
      <c r="JM91" s="539">
        <f>JL91*BT91</f>
        <v>0</v>
      </c>
      <c r="JN91" s="545">
        <f>JL91*BS91</f>
        <v>0</v>
      </c>
      <c r="JO91" s="709">
        <f>AC92</f>
        <v>0</v>
      </c>
      <c r="JP91" s="712">
        <f>IF(JO91&gt;0,SUM(BN92+AQ95),0)</f>
        <v>0</v>
      </c>
      <c r="JQ91" s="712">
        <f>JP91*BP91</f>
        <v>0</v>
      </c>
      <c r="JR91" s="712">
        <f>JQ91*BQ91</f>
        <v>0</v>
      </c>
      <c r="JS91" s="718">
        <f>JP91*BO91</f>
        <v>0</v>
      </c>
      <c r="JT91" s="709">
        <f>IF(CT92="старший вчитель",SUM(CW91:CY94),0)</f>
        <v>0</v>
      </c>
      <c r="JU91" s="712">
        <f>IF(JT91&gt;0,SUM(BY91:CA94),0)</f>
        <v>0</v>
      </c>
      <c r="JV91" s="712">
        <f>IF(JU91&gt;0,CT95,0)</f>
        <v>0</v>
      </c>
      <c r="JW91" s="712">
        <f>IF(JU91&gt;0,CS95,0)</f>
        <v>0</v>
      </c>
      <c r="JX91" s="712">
        <f>IF(JU91&gt;0,SUM(CC95:CE95),0)</f>
        <v>0</v>
      </c>
      <c r="JY91" s="712">
        <f>IF(JU91&gt;0,CF95+CG95,0)</f>
        <v>0</v>
      </c>
      <c r="JZ91" s="718">
        <f>IF(JU91&gt;0,SUM(CH95:CQ95),0)</f>
        <v>0</v>
      </c>
      <c r="KC91" s="769">
        <f>IZ91+IR91+IN91+HX91+HP91+HL91+GR91+GB91+FT91+FP91+FL91+FD91+EZ91+EP91+EI91+EB91+DU91+DN91+DG91+CZ91+CS91+CL91+CE91+BX91+BQ91+BC91+AV91+AO91</f>
        <v>180.6</v>
      </c>
      <c r="KD91" s="769">
        <f>IY91+IQ91+IM91+HW91+HO91+HK91+GQ91+GA91+FS91+FO91+FK91+FC91+EY91+EO91+EH91+EA91+DT91+DM91+DF91+CY91+CR91+CK91+CD91+BW91+BP91+BB91+AU91+AN91</f>
        <v>541.79999999999995</v>
      </c>
    </row>
    <row r="92" spans="1:292" ht="24.75" customHeight="1" x14ac:dyDescent="0.2">
      <c r="A92" s="615"/>
      <c r="B92" s="619"/>
      <c r="C92" s="58" t="s">
        <v>104</v>
      </c>
      <c r="D92" s="46">
        <f t="shared" si="37"/>
        <v>17</v>
      </c>
      <c r="E92" s="650"/>
      <c r="F92" s="581"/>
      <c r="G92" s="584"/>
      <c r="H92" s="652"/>
      <c r="I92" s="9"/>
      <c r="J92" s="107"/>
      <c r="K92" s="283"/>
      <c r="L92" s="284">
        <v>12</v>
      </c>
      <c r="M92" s="284">
        <v>5</v>
      </c>
      <c r="N92" s="285"/>
      <c r="O92" s="87">
        <f>J93/18*K92</f>
        <v>0</v>
      </c>
      <c r="P92" s="43">
        <f>J93/18*L92</f>
        <v>1204</v>
      </c>
      <c r="Q92" s="43">
        <f>J93/18*M92</f>
        <v>501.66666666666663</v>
      </c>
      <c r="R92" s="45">
        <f>J93/18*N92</f>
        <v>0</v>
      </c>
      <c r="S92" s="70"/>
      <c r="T92" s="57">
        <v>0</v>
      </c>
      <c r="U92" s="128">
        <v>0</v>
      </c>
      <c r="V92" s="39"/>
      <c r="W92" s="197">
        <v>0</v>
      </c>
      <c r="X92" s="70"/>
      <c r="Y92" s="10"/>
      <c r="Z92" s="10"/>
      <c r="AA92" s="70"/>
      <c r="AB92" s="10"/>
      <c r="AC92" s="10"/>
      <c r="AD92" s="10"/>
      <c r="AE92" s="10"/>
      <c r="AF92" s="10"/>
      <c r="AG92" s="41"/>
      <c r="AH92" s="244"/>
      <c r="AI92" s="44"/>
      <c r="AJ92" s="44"/>
      <c r="AK92" s="40"/>
      <c r="AL92" s="537"/>
      <c r="AM92" s="540"/>
      <c r="AN92" s="540"/>
      <c r="AO92" s="540"/>
      <c r="AP92" s="540"/>
      <c r="AQ92" s="540"/>
      <c r="AR92" s="540"/>
      <c r="AS92" s="537"/>
      <c r="AT92" s="540"/>
      <c r="AU92" s="540"/>
      <c r="AV92" s="540"/>
      <c r="AW92" s="540"/>
      <c r="AX92" s="540"/>
      <c r="AY92" s="540"/>
      <c r="AZ92" s="537"/>
      <c r="BA92" s="540"/>
      <c r="BB92" s="540"/>
      <c r="BC92" s="540"/>
      <c r="BD92" s="540"/>
      <c r="BE92" s="540"/>
      <c r="BF92" s="540"/>
      <c r="BG92" s="516"/>
      <c r="BH92" s="516"/>
      <c r="BI92" s="516"/>
      <c r="BJ92" s="516"/>
      <c r="BK92" s="516"/>
      <c r="BL92" s="516"/>
      <c r="BM92" s="516"/>
      <c r="BN92" s="537"/>
      <c r="BO92" s="540"/>
      <c r="BP92" s="540"/>
      <c r="BQ92" s="540"/>
      <c r="BR92" s="540"/>
      <c r="BS92" s="540"/>
      <c r="BT92" s="540"/>
      <c r="BU92" s="537"/>
      <c r="BV92" s="540"/>
      <c r="BW92" s="540"/>
      <c r="BX92" s="540"/>
      <c r="BY92" s="540"/>
      <c r="BZ92" s="540"/>
      <c r="CA92" s="540"/>
      <c r="CB92" s="537"/>
      <c r="CC92" s="540"/>
      <c r="CD92" s="540"/>
      <c r="CE92" s="540"/>
      <c r="CF92" s="540"/>
      <c r="CG92" s="540"/>
      <c r="CH92" s="540"/>
      <c r="CI92" s="537"/>
      <c r="CJ92" s="540"/>
      <c r="CK92" s="540"/>
      <c r="CL92" s="540"/>
      <c r="CM92" s="540"/>
      <c r="CN92" s="540"/>
      <c r="CO92" s="540"/>
      <c r="CP92" s="537"/>
      <c r="CQ92" s="540"/>
      <c r="CR92" s="540"/>
      <c r="CS92" s="540"/>
      <c r="CT92" s="540"/>
      <c r="CU92" s="540"/>
      <c r="CV92" s="543"/>
      <c r="CW92" s="537"/>
      <c r="CX92" s="540"/>
      <c r="CY92" s="540"/>
      <c r="CZ92" s="540"/>
      <c r="DA92" s="540"/>
      <c r="DB92" s="540"/>
      <c r="DC92" s="543"/>
      <c r="DD92" s="537">
        <f>IF(AND(DB92=3,DB93=4),SUM(DC95:DC97),0)</f>
        <v>0</v>
      </c>
      <c r="DE92" s="540"/>
      <c r="DF92" s="540"/>
      <c r="DG92" s="540"/>
      <c r="DH92" s="540"/>
      <c r="DI92" s="540"/>
      <c r="DJ92" s="543"/>
      <c r="DK92" s="537"/>
      <c r="DL92" s="540"/>
      <c r="DM92" s="540"/>
      <c r="DN92" s="540"/>
      <c r="DO92" s="540"/>
      <c r="DP92" s="540"/>
      <c r="DQ92" s="543"/>
      <c r="DR92" s="537"/>
      <c r="DS92" s="540"/>
      <c r="DT92" s="540"/>
      <c r="DU92" s="540"/>
      <c r="DV92" s="540"/>
      <c r="DW92" s="540"/>
      <c r="DX92" s="543"/>
      <c r="DY92" s="537"/>
      <c r="DZ92" s="540"/>
      <c r="EA92" s="540"/>
      <c r="EB92" s="540"/>
      <c r="EC92" s="540"/>
      <c r="ED92" s="540"/>
      <c r="EE92" s="543"/>
      <c r="EF92" s="537"/>
      <c r="EG92" s="540"/>
      <c r="EH92" s="540"/>
      <c r="EI92" s="540"/>
      <c r="EJ92" s="540"/>
      <c r="EK92" s="540"/>
      <c r="EL92" s="543"/>
      <c r="EM92" s="537"/>
      <c r="EN92" s="540"/>
      <c r="EO92" s="540"/>
      <c r="EP92" s="540"/>
      <c r="EQ92" s="540"/>
      <c r="ER92" s="540"/>
      <c r="ES92" s="543"/>
      <c r="ET92" s="225">
        <f>EF91+DY91+DR91+DK91+DD91+CW91+CP91+CI91+CB91+BU91+BN91+AZ91+AS91+AL91</f>
        <v>18</v>
      </c>
      <c r="EU92" s="157">
        <f>D97</f>
        <v>18</v>
      </c>
      <c r="EV92" s="480">
        <f>ET92-EU92</f>
        <v>0</v>
      </c>
      <c r="EW92" s="537"/>
      <c r="EX92" s="540"/>
      <c r="EY92" s="540"/>
      <c r="EZ92" s="540"/>
      <c r="FA92" s="537"/>
      <c r="FB92" s="540"/>
      <c r="FC92" s="540"/>
      <c r="FD92" s="540"/>
      <c r="FE92" s="537"/>
      <c r="FF92" s="540"/>
      <c r="FG92" s="540"/>
      <c r="FH92" s="540"/>
      <c r="FI92" s="537"/>
      <c r="FJ92" s="540"/>
      <c r="FK92" s="540"/>
      <c r="FL92" s="540"/>
      <c r="FM92" s="537"/>
      <c r="FN92" s="540"/>
      <c r="FO92" s="540"/>
      <c r="FP92" s="540"/>
      <c r="FQ92" s="537"/>
      <c r="FR92" s="540"/>
      <c r="FS92" s="540"/>
      <c r="FT92" s="540"/>
      <c r="FU92" s="537"/>
      <c r="FV92" s="540"/>
      <c r="FW92" s="540"/>
      <c r="FX92" s="540"/>
      <c r="FY92" s="537"/>
      <c r="FZ92" s="540"/>
      <c r="GA92" s="540"/>
      <c r="GB92" s="540"/>
      <c r="GC92" s="537"/>
      <c r="GD92" s="540"/>
      <c r="GE92" s="540"/>
      <c r="GF92" s="540"/>
      <c r="GG92" s="537"/>
      <c r="GH92" s="540"/>
      <c r="GI92" s="540"/>
      <c r="GJ92" s="540"/>
      <c r="GK92" s="537"/>
      <c r="GL92" s="540"/>
      <c r="GM92" s="540"/>
      <c r="GN92" s="540"/>
      <c r="GO92" s="537"/>
      <c r="GP92" s="540"/>
      <c r="GQ92" s="540"/>
      <c r="GR92" s="540"/>
      <c r="GS92" s="537"/>
      <c r="GT92" s="540"/>
      <c r="GU92" s="540"/>
      <c r="GV92" s="540"/>
      <c r="GW92" s="537"/>
      <c r="GX92" s="540"/>
      <c r="GY92" s="540"/>
      <c r="GZ92" s="540"/>
      <c r="HA92" s="537"/>
      <c r="HB92" s="540"/>
      <c r="HC92" s="540"/>
      <c r="HD92" s="540"/>
      <c r="HE92" s="537"/>
      <c r="HF92" s="540"/>
      <c r="HG92" s="540"/>
      <c r="HH92" s="540"/>
      <c r="HI92" s="537"/>
      <c r="HJ92" s="540"/>
      <c r="HK92" s="540"/>
      <c r="HL92" s="540"/>
      <c r="HM92" s="537"/>
      <c r="HN92" s="540"/>
      <c r="HO92" s="540"/>
      <c r="HP92" s="540"/>
      <c r="HQ92" s="537"/>
      <c r="HR92" s="540"/>
      <c r="HS92" s="540"/>
      <c r="HT92" s="540"/>
      <c r="HU92" s="537"/>
      <c r="HV92" s="540"/>
      <c r="HW92" s="540"/>
      <c r="HX92" s="540"/>
      <c r="HY92" s="537"/>
      <c r="HZ92" s="540"/>
      <c r="IA92" s="540"/>
      <c r="IB92" s="540"/>
      <c r="IC92" s="537"/>
      <c r="ID92" s="540"/>
      <c r="IE92" s="540"/>
      <c r="IF92" s="540"/>
      <c r="IG92" s="537"/>
      <c r="IH92" s="540"/>
      <c r="II92" s="540"/>
      <c r="IJ92" s="540"/>
      <c r="IK92" s="537"/>
      <c r="IL92" s="540"/>
      <c r="IM92" s="540"/>
      <c r="IN92" s="546"/>
      <c r="IO92" s="537"/>
      <c r="IP92" s="540"/>
      <c r="IQ92" s="540"/>
      <c r="IR92" s="546"/>
      <c r="IS92" s="513"/>
      <c r="IT92" s="513"/>
      <c r="IU92" s="513"/>
      <c r="IV92" s="513"/>
      <c r="IW92" s="710"/>
      <c r="IX92" s="713"/>
      <c r="IY92" s="713"/>
      <c r="IZ92" s="713"/>
      <c r="JA92" s="719"/>
      <c r="JB92" s="499"/>
      <c r="JC92" s="499"/>
      <c r="JD92" s="499"/>
      <c r="JE92" s="499"/>
      <c r="JF92" s="499"/>
      <c r="JG92" s="537"/>
      <c r="JH92" s="540"/>
      <c r="JI92" s="540"/>
      <c r="JJ92" s="546"/>
      <c r="JK92" s="537"/>
      <c r="JL92" s="540"/>
      <c r="JM92" s="540"/>
      <c r="JN92" s="546"/>
      <c r="JO92" s="710"/>
      <c r="JP92" s="713"/>
      <c r="JQ92" s="713"/>
      <c r="JR92" s="713"/>
      <c r="JS92" s="719"/>
      <c r="JT92" s="710"/>
      <c r="JU92" s="713"/>
      <c r="JV92" s="713"/>
      <c r="JW92" s="713"/>
      <c r="JX92" s="713"/>
      <c r="JY92" s="713"/>
      <c r="JZ92" s="719"/>
      <c r="KC92" s="769"/>
      <c r="KD92" s="769"/>
    </row>
    <row r="93" spans="1:292" ht="20.100000000000001" customHeight="1" x14ac:dyDescent="0.3">
      <c r="A93" s="616"/>
      <c r="B93" s="576"/>
      <c r="C93" s="181" t="s">
        <v>49</v>
      </c>
      <c r="D93" s="46">
        <f t="shared" si="37"/>
        <v>1</v>
      </c>
      <c r="E93" s="650"/>
      <c r="F93" s="581"/>
      <c r="G93" s="584"/>
      <c r="H93" s="652"/>
      <c r="I93" s="61">
        <f>IF(H91="вища",12,IF(H91="І кат.",11,IF(H91="ІІ кат.",10,IF(H91="спец.",9))))</f>
        <v>12</v>
      </c>
      <c r="J93" s="77">
        <f>IF(I93=12,'тарифна сітка'!$C$15,IF(I93=11,'тарифна сітка'!$C$14,IF(I93=10,'тарифна сітка'!$C$13,IF(I93=9,'тарифна сітка'!$C$12,IF(I93=8,'тарифна сітка'!$C$11)))))</f>
        <v>1806</v>
      </c>
      <c r="K93" s="277"/>
      <c r="L93" s="275">
        <v>1</v>
      </c>
      <c r="M93" s="275"/>
      <c r="N93" s="276"/>
      <c r="O93" s="87">
        <f>J93/18*K93</f>
        <v>0</v>
      </c>
      <c r="P93" s="43">
        <f>J93/18*L93</f>
        <v>100.33333333333333</v>
      </c>
      <c r="Q93" s="43">
        <f>J93/18*M93</f>
        <v>0</v>
      </c>
      <c r="R93" s="45">
        <f>J93/18*N93</f>
        <v>0</v>
      </c>
      <c r="S93" s="11"/>
      <c r="T93" s="43">
        <f>J93/18*T91*15%*T92</f>
        <v>0</v>
      </c>
      <c r="U93" s="28">
        <f>J93/18*U91*15%*U92</f>
        <v>0</v>
      </c>
      <c r="V93" s="32"/>
      <c r="W93" s="128">
        <v>0</v>
      </c>
      <c r="X93" s="195">
        <v>0</v>
      </c>
      <c r="Y93" s="7"/>
      <c r="Z93" s="7"/>
      <c r="AA93" s="195">
        <v>0</v>
      </c>
      <c r="AB93" s="7"/>
      <c r="AC93" s="7"/>
      <c r="AD93" s="7"/>
      <c r="AE93" s="7"/>
      <c r="AF93" s="195">
        <v>0</v>
      </c>
      <c r="AG93" s="62">
        <v>0</v>
      </c>
      <c r="AH93" s="244">
        <f>J96*D93</f>
        <v>0</v>
      </c>
      <c r="AI93" s="43">
        <f>SUM(O91:R96,AH91:AH95)*AI91</f>
        <v>180.6</v>
      </c>
      <c r="AJ93" s="43">
        <f>SUM(O91:R96,AH91:AH95)*AJ91</f>
        <v>541.79999999999995</v>
      </c>
      <c r="AK93" s="45">
        <f>SUM(O91:R96,V94:AG94,AH91:AH95,AI93:AJ93,S96:U96,S93:U93)</f>
        <v>2656.3249999999998</v>
      </c>
      <c r="AL93" s="537"/>
      <c r="AM93" s="540"/>
      <c r="AN93" s="540"/>
      <c r="AO93" s="540"/>
      <c r="AP93" s="540"/>
      <c r="AQ93" s="540"/>
      <c r="AR93" s="540"/>
      <c r="AS93" s="537"/>
      <c r="AT93" s="540"/>
      <c r="AU93" s="540"/>
      <c r="AV93" s="540"/>
      <c r="AW93" s="540"/>
      <c r="AX93" s="540"/>
      <c r="AY93" s="540"/>
      <c r="AZ93" s="537"/>
      <c r="BA93" s="540"/>
      <c r="BB93" s="540"/>
      <c r="BC93" s="540"/>
      <c r="BD93" s="540"/>
      <c r="BE93" s="540"/>
      <c r="BF93" s="540"/>
      <c r="BG93" s="516"/>
      <c r="BH93" s="516"/>
      <c r="BI93" s="516"/>
      <c r="BJ93" s="516"/>
      <c r="BK93" s="516"/>
      <c r="BL93" s="516"/>
      <c r="BM93" s="516"/>
      <c r="BN93" s="537"/>
      <c r="BO93" s="540"/>
      <c r="BP93" s="540"/>
      <c r="BQ93" s="540"/>
      <c r="BR93" s="540"/>
      <c r="BS93" s="540"/>
      <c r="BT93" s="540"/>
      <c r="BU93" s="537"/>
      <c r="BV93" s="540"/>
      <c r="BW93" s="540"/>
      <c r="BX93" s="540"/>
      <c r="BY93" s="540"/>
      <c r="BZ93" s="540"/>
      <c r="CA93" s="540"/>
      <c r="CB93" s="537"/>
      <c r="CC93" s="540"/>
      <c r="CD93" s="540"/>
      <c r="CE93" s="540"/>
      <c r="CF93" s="540"/>
      <c r="CG93" s="540"/>
      <c r="CH93" s="540"/>
      <c r="CI93" s="537"/>
      <c r="CJ93" s="540"/>
      <c r="CK93" s="540"/>
      <c r="CL93" s="540"/>
      <c r="CM93" s="540"/>
      <c r="CN93" s="540"/>
      <c r="CO93" s="540"/>
      <c r="CP93" s="537"/>
      <c r="CQ93" s="540"/>
      <c r="CR93" s="540"/>
      <c r="CS93" s="540"/>
      <c r="CT93" s="540"/>
      <c r="CU93" s="540"/>
      <c r="CV93" s="543"/>
      <c r="CW93" s="537"/>
      <c r="CX93" s="540"/>
      <c r="CY93" s="540"/>
      <c r="CZ93" s="540"/>
      <c r="DA93" s="540"/>
      <c r="DB93" s="540"/>
      <c r="DC93" s="543"/>
      <c r="DD93" s="537">
        <f>IF(AND(DB93=3,DB94=4),SUM(DC96:DC98),0)</f>
        <v>0</v>
      </c>
      <c r="DE93" s="540"/>
      <c r="DF93" s="540"/>
      <c r="DG93" s="540"/>
      <c r="DH93" s="540"/>
      <c r="DI93" s="540"/>
      <c r="DJ93" s="543"/>
      <c r="DK93" s="537"/>
      <c r="DL93" s="540"/>
      <c r="DM93" s="540"/>
      <c r="DN93" s="540"/>
      <c r="DO93" s="540"/>
      <c r="DP93" s="540"/>
      <c r="DQ93" s="543"/>
      <c r="DR93" s="537"/>
      <c r="DS93" s="540"/>
      <c r="DT93" s="540"/>
      <c r="DU93" s="540"/>
      <c r="DV93" s="540"/>
      <c r="DW93" s="540"/>
      <c r="DX93" s="543"/>
      <c r="DY93" s="537"/>
      <c r="DZ93" s="540"/>
      <c r="EA93" s="540"/>
      <c r="EB93" s="540"/>
      <c r="EC93" s="540"/>
      <c r="ED93" s="540"/>
      <c r="EE93" s="543"/>
      <c r="EF93" s="537"/>
      <c r="EG93" s="540"/>
      <c r="EH93" s="540"/>
      <c r="EI93" s="540"/>
      <c r="EJ93" s="540"/>
      <c r="EK93" s="540"/>
      <c r="EL93" s="543"/>
      <c r="EM93" s="537"/>
      <c r="EN93" s="540"/>
      <c r="EO93" s="540"/>
      <c r="EP93" s="540"/>
      <c r="EQ93" s="540"/>
      <c r="ER93" s="540"/>
      <c r="ES93" s="543"/>
      <c r="ET93" s="225">
        <f>SUM(EG91:EL97,DZ91:EE97,DS91:DX97,DL91:DQ97,DE91:DJ97,CX91:DC97,CQ91:CV97,CJ91:CO97,CC91:CH97,BV91:CA97,BO91:BT97,BA91:BF97,AT91:AY97,AM91:AR97,EX91:EZ95,FB91:FD95,FJ91:FL95,FN91:FP95,FR91:FT95)</f>
        <v>2656.3249999999998</v>
      </c>
      <c r="EU93" s="225">
        <f>AK93</f>
        <v>2656.3249999999998</v>
      </c>
      <c r="EV93" s="177">
        <f>EU93-ET93</f>
        <v>0</v>
      </c>
      <c r="EW93" s="537"/>
      <c r="EX93" s="540"/>
      <c r="EY93" s="540"/>
      <c r="EZ93" s="540"/>
      <c r="FA93" s="537"/>
      <c r="FB93" s="540"/>
      <c r="FC93" s="540"/>
      <c r="FD93" s="540"/>
      <c r="FE93" s="537"/>
      <c r="FF93" s="540"/>
      <c r="FG93" s="540"/>
      <c r="FH93" s="540"/>
      <c r="FI93" s="537"/>
      <c r="FJ93" s="540"/>
      <c r="FK93" s="540"/>
      <c r="FL93" s="540"/>
      <c r="FM93" s="537"/>
      <c r="FN93" s="540"/>
      <c r="FO93" s="540"/>
      <c r="FP93" s="540"/>
      <c r="FQ93" s="537"/>
      <c r="FR93" s="540"/>
      <c r="FS93" s="540"/>
      <c r="FT93" s="540"/>
      <c r="FU93" s="537"/>
      <c r="FV93" s="540"/>
      <c r="FW93" s="540"/>
      <c r="FX93" s="540"/>
      <c r="FY93" s="537"/>
      <c r="FZ93" s="540"/>
      <c r="GA93" s="540"/>
      <c r="GB93" s="540"/>
      <c r="GC93" s="537"/>
      <c r="GD93" s="540"/>
      <c r="GE93" s="540"/>
      <c r="GF93" s="540"/>
      <c r="GG93" s="537"/>
      <c r="GH93" s="540"/>
      <c r="GI93" s="540"/>
      <c r="GJ93" s="540"/>
      <c r="GK93" s="537"/>
      <c r="GL93" s="540"/>
      <c r="GM93" s="540"/>
      <c r="GN93" s="540"/>
      <c r="GO93" s="537"/>
      <c r="GP93" s="540"/>
      <c r="GQ93" s="540"/>
      <c r="GR93" s="540"/>
      <c r="GS93" s="537"/>
      <c r="GT93" s="540"/>
      <c r="GU93" s="540"/>
      <c r="GV93" s="540"/>
      <c r="GW93" s="537"/>
      <c r="GX93" s="540"/>
      <c r="GY93" s="540"/>
      <c r="GZ93" s="540"/>
      <c r="HA93" s="537"/>
      <c r="HB93" s="540"/>
      <c r="HC93" s="540"/>
      <c r="HD93" s="540"/>
      <c r="HE93" s="537"/>
      <c r="HF93" s="540"/>
      <c r="HG93" s="540"/>
      <c r="HH93" s="540"/>
      <c r="HI93" s="537"/>
      <c r="HJ93" s="540"/>
      <c r="HK93" s="540"/>
      <c r="HL93" s="540"/>
      <c r="HM93" s="537"/>
      <c r="HN93" s="540"/>
      <c r="HO93" s="540"/>
      <c r="HP93" s="540"/>
      <c r="HQ93" s="537"/>
      <c r="HR93" s="540"/>
      <c r="HS93" s="540"/>
      <c r="HT93" s="540"/>
      <c r="HU93" s="537"/>
      <c r="HV93" s="540"/>
      <c r="HW93" s="540"/>
      <c r="HX93" s="540"/>
      <c r="HY93" s="537"/>
      <c r="HZ93" s="540"/>
      <c r="IA93" s="540"/>
      <c r="IB93" s="540"/>
      <c r="IC93" s="537"/>
      <c r="ID93" s="540"/>
      <c r="IE93" s="540"/>
      <c r="IF93" s="540"/>
      <c r="IG93" s="537"/>
      <c r="IH93" s="540"/>
      <c r="II93" s="540"/>
      <c r="IJ93" s="540"/>
      <c r="IK93" s="537"/>
      <c r="IL93" s="540"/>
      <c r="IM93" s="540"/>
      <c r="IN93" s="546"/>
      <c r="IO93" s="537"/>
      <c r="IP93" s="540"/>
      <c r="IQ93" s="540"/>
      <c r="IR93" s="546"/>
      <c r="IS93" s="513"/>
      <c r="IT93" s="513"/>
      <c r="IU93" s="513"/>
      <c r="IV93" s="513"/>
      <c r="IW93" s="710"/>
      <c r="IX93" s="713"/>
      <c r="IY93" s="713"/>
      <c r="IZ93" s="713"/>
      <c r="JA93" s="719"/>
      <c r="JB93" s="499"/>
      <c r="JC93" s="499"/>
      <c r="JD93" s="499"/>
      <c r="JE93" s="499"/>
      <c r="JF93" s="499"/>
      <c r="JG93" s="537"/>
      <c r="JH93" s="540"/>
      <c r="JI93" s="540"/>
      <c r="JJ93" s="546"/>
      <c r="JK93" s="537"/>
      <c r="JL93" s="540"/>
      <c r="JM93" s="540"/>
      <c r="JN93" s="546"/>
      <c r="JO93" s="710"/>
      <c r="JP93" s="713"/>
      <c r="JQ93" s="713"/>
      <c r="JR93" s="713"/>
      <c r="JS93" s="719"/>
      <c r="JT93" s="710"/>
      <c r="JU93" s="713"/>
      <c r="JV93" s="713"/>
      <c r="JW93" s="713"/>
      <c r="JX93" s="713"/>
      <c r="JY93" s="713"/>
      <c r="JZ93" s="719"/>
      <c r="KB93" s="771">
        <v>7</v>
      </c>
      <c r="KC93" s="769"/>
      <c r="KD93" s="769"/>
      <c r="KE93" s="770">
        <f>AJ93</f>
        <v>541.79999999999995</v>
      </c>
      <c r="KF93" s="770">
        <f>AI93</f>
        <v>180.6</v>
      </c>
    </row>
    <row r="94" spans="1:292" ht="20.100000000000001" customHeight="1" x14ac:dyDescent="0.2">
      <c r="A94" s="617"/>
      <c r="B94" s="620"/>
      <c r="C94" s="181"/>
      <c r="D94" s="46">
        <f t="shared" si="37"/>
        <v>0</v>
      </c>
      <c r="E94" s="650"/>
      <c r="F94" s="581"/>
      <c r="G94" s="584"/>
      <c r="H94" s="652"/>
      <c r="I94" s="61">
        <f>I93</f>
        <v>12</v>
      </c>
      <c r="J94" s="184"/>
      <c r="K94" s="277"/>
      <c r="L94" s="275"/>
      <c r="M94" s="275"/>
      <c r="N94" s="276"/>
      <c r="O94" s="87">
        <f>J93/18*K94</f>
        <v>0</v>
      </c>
      <c r="P94" s="43">
        <f>J93/18*L94</f>
        <v>0</v>
      </c>
      <c r="Q94" s="43">
        <f>J93/18*M94</f>
        <v>0</v>
      </c>
      <c r="R94" s="45">
        <f>J93/18*N94</f>
        <v>0</v>
      </c>
      <c r="S94" s="11"/>
      <c r="T94" s="10">
        <v>12</v>
      </c>
      <c r="U94" s="28">
        <v>5</v>
      </c>
      <c r="V94" s="32"/>
      <c r="W94" s="149">
        <f>J93*W92*W93</f>
        <v>0</v>
      </c>
      <c r="X94" s="145">
        <f>J93*X93</f>
        <v>0</v>
      </c>
      <c r="Y94" s="7"/>
      <c r="Z94" s="7"/>
      <c r="AA94" s="145">
        <f>J93*AA93</f>
        <v>0</v>
      </c>
      <c r="AB94" s="7"/>
      <c r="AC94" s="7"/>
      <c r="AD94" s="7"/>
      <c r="AE94" s="7"/>
      <c r="AF94" s="145">
        <f>J93*AF93</f>
        <v>0</v>
      </c>
      <c r="AG94" s="37">
        <f>J93*AG93</f>
        <v>0</v>
      </c>
      <c r="AH94" s="32"/>
      <c r="AI94" s="7"/>
      <c r="AJ94" s="7"/>
      <c r="AK94" s="12"/>
      <c r="AL94" s="537"/>
      <c r="AM94" s="540"/>
      <c r="AN94" s="540"/>
      <c r="AO94" s="540"/>
      <c r="AP94" s="540"/>
      <c r="AQ94" s="540"/>
      <c r="AR94" s="540"/>
      <c r="AS94" s="537"/>
      <c r="AT94" s="540"/>
      <c r="AU94" s="540"/>
      <c r="AV94" s="540"/>
      <c r="AW94" s="540"/>
      <c r="AX94" s="540"/>
      <c r="AY94" s="540"/>
      <c r="AZ94" s="537"/>
      <c r="BA94" s="540"/>
      <c r="BB94" s="540"/>
      <c r="BC94" s="540"/>
      <c r="BD94" s="540"/>
      <c r="BE94" s="540"/>
      <c r="BF94" s="540"/>
      <c r="BG94" s="516"/>
      <c r="BH94" s="516"/>
      <c r="BI94" s="516"/>
      <c r="BJ94" s="516"/>
      <c r="BK94" s="516"/>
      <c r="BL94" s="516"/>
      <c r="BM94" s="516"/>
      <c r="BN94" s="537"/>
      <c r="BO94" s="540"/>
      <c r="BP94" s="540"/>
      <c r="BQ94" s="540"/>
      <c r="BR94" s="540"/>
      <c r="BS94" s="540"/>
      <c r="BT94" s="540"/>
      <c r="BU94" s="537"/>
      <c r="BV94" s="540"/>
      <c r="BW94" s="540"/>
      <c r="BX94" s="540"/>
      <c r="BY94" s="540"/>
      <c r="BZ94" s="540"/>
      <c r="CA94" s="540"/>
      <c r="CB94" s="537"/>
      <c r="CC94" s="540"/>
      <c r="CD94" s="540"/>
      <c r="CE94" s="540"/>
      <c r="CF94" s="540"/>
      <c r="CG94" s="540"/>
      <c r="CH94" s="540"/>
      <c r="CI94" s="537"/>
      <c r="CJ94" s="540"/>
      <c r="CK94" s="540"/>
      <c r="CL94" s="540"/>
      <c r="CM94" s="540"/>
      <c r="CN94" s="540"/>
      <c r="CO94" s="540"/>
      <c r="CP94" s="537"/>
      <c r="CQ94" s="540"/>
      <c r="CR94" s="540"/>
      <c r="CS94" s="540"/>
      <c r="CT94" s="540"/>
      <c r="CU94" s="540"/>
      <c r="CV94" s="543"/>
      <c r="CW94" s="537"/>
      <c r="CX94" s="540"/>
      <c r="CY94" s="540"/>
      <c r="CZ94" s="540"/>
      <c r="DA94" s="540"/>
      <c r="DB94" s="540"/>
      <c r="DC94" s="543"/>
      <c r="DD94" s="537">
        <f>IF(AND(DB94=3,DB95=4),SUM(DC97:DC99),0)</f>
        <v>0</v>
      </c>
      <c r="DE94" s="540"/>
      <c r="DF94" s="540"/>
      <c r="DG94" s="540"/>
      <c r="DH94" s="540"/>
      <c r="DI94" s="540"/>
      <c r="DJ94" s="543"/>
      <c r="DK94" s="537"/>
      <c r="DL94" s="540"/>
      <c r="DM94" s="540"/>
      <c r="DN94" s="540"/>
      <c r="DO94" s="540"/>
      <c r="DP94" s="540"/>
      <c r="DQ94" s="543"/>
      <c r="DR94" s="537"/>
      <c r="DS94" s="540"/>
      <c r="DT94" s="540"/>
      <c r="DU94" s="540"/>
      <c r="DV94" s="540"/>
      <c r="DW94" s="540"/>
      <c r="DX94" s="543"/>
      <c r="DY94" s="537"/>
      <c r="DZ94" s="540"/>
      <c r="EA94" s="540"/>
      <c r="EB94" s="540"/>
      <c r="EC94" s="540"/>
      <c r="ED94" s="540"/>
      <c r="EE94" s="543"/>
      <c r="EF94" s="537"/>
      <c r="EG94" s="540"/>
      <c r="EH94" s="540"/>
      <c r="EI94" s="540"/>
      <c r="EJ94" s="540"/>
      <c r="EK94" s="540"/>
      <c r="EL94" s="543"/>
      <c r="EM94" s="537"/>
      <c r="EN94" s="540"/>
      <c r="EO94" s="540"/>
      <c r="EP94" s="540"/>
      <c r="EQ94" s="540"/>
      <c r="ER94" s="540"/>
      <c r="ES94" s="543"/>
      <c r="EW94" s="537"/>
      <c r="EX94" s="540"/>
      <c r="EY94" s="540"/>
      <c r="EZ94" s="540"/>
      <c r="FA94" s="537"/>
      <c r="FB94" s="540"/>
      <c r="FC94" s="540"/>
      <c r="FD94" s="540"/>
      <c r="FE94" s="537"/>
      <c r="FF94" s="540"/>
      <c r="FG94" s="540"/>
      <c r="FH94" s="540"/>
      <c r="FI94" s="537"/>
      <c r="FJ94" s="540"/>
      <c r="FK94" s="540"/>
      <c r="FL94" s="540"/>
      <c r="FM94" s="537"/>
      <c r="FN94" s="540"/>
      <c r="FO94" s="540"/>
      <c r="FP94" s="540"/>
      <c r="FQ94" s="537"/>
      <c r="FR94" s="540"/>
      <c r="FS94" s="540"/>
      <c r="FT94" s="540"/>
      <c r="FU94" s="537"/>
      <c r="FV94" s="540"/>
      <c r="FW94" s="540"/>
      <c r="FX94" s="540"/>
      <c r="FY94" s="537"/>
      <c r="FZ94" s="540"/>
      <c r="GA94" s="540"/>
      <c r="GB94" s="540"/>
      <c r="GC94" s="537"/>
      <c r="GD94" s="540"/>
      <c r="GE94" s="540"/>
      <c r="GF94" s="540"/>
      <c r="GG94" s="537"/>
      <c r="GH94" s="540"/>
      <c r="GI94" s="540"/>
      <c r="GJ94" s="540"/>
      <c r="GK94" s="537"/>
      <c r="GL94" s="540"/>
      <c r="GM94" s="540"/>
      <c r="GN94" s="540"/>
      <c r="GO94" s="537"/>
      <c r="GP94" s="540"/>
      <c r="GQ94" s="540"/>
      <c r="GR94" s="540"/>
      <c r="GS94" s="537"/>
      <c r="GT94" s="540"/>
      <c r="GU94" s="540"/>
      <c r="GV94" s="540"/>
      <c r="GW94" s="537"/>
      <c r="GX94" s="540"/>
      <c r="GY94" s="540"/>
      <c r="GZ94" s="540"/>
      <c r="HA94" s="537"/>
      <c r="HB94" s="540"/>
      <c r="HC94" s="540"/>
      <c r="HD94" s="540"/>
      <c r="HE94" s="537"/>
      <c r="HF94" s="540"/>
      <c r="HG94" s="540"/>
      <c r="HH94" s="540"/>
      <c r="HI94" s="537"/>
      <c r="HJ94" s="540"/>
      <c r="HK94" s="540"/>
      <c r="HL94" s="540"/>
      <c r="HM94" s="537"/>
      <c r="HN94" s="540"/>
      <c r="HO94" s="540"/>
      <c r="HP94" s="540"/>
      <c r="HQ94" s="537"/>
      <c r="HR94" s="540"/>
      <c r="HS94" s="540"/>
      <c r="HT94" s="540"/>
      <c r="HU94" s="537"/>
      <c r="HV94" s="540"/>
      <c r="HW94" s="540"/>
      <c r="HX94" s="540"/>
      <c r="HY94" s="537"/>
      <c r="HZ94" s="540"/>
      <c r="IA94" s="540"/>
      <c r="IB94" s="540"/>
      <c r="IC94" s="537"/>
      <c r="ID94" s="540"/>
      <c r="IE94" s="540"/>
      <c r="IF94" s="540"/>
      <c r="IG94" s="537"/>
      <c r="IH94" s="540"/>
      <c r="II94" s="540"/>
      <c r="IJ94" s="540"/>
      <c r="IK94" s="537"/>
      <c r="IL94" s="540"/>
      <c r="IM94" s="540"/>
      <c r="IN94" s="546"/>
      <c r="IO94" s="537"/>
      <c r="IP94" s="540"/>
      <c r="IQ94" s="540"/>
      <c r="IR94" s="546"/>
      <c r="IS94" s="513"/>
      <c r="IT94" s="513"/>
      <c r="IU94" s="513"/>
      <c r="IV94" s="513"/>
      <c r="IW94" s="710"/>
      <c r="IX94" s="713"/>
      <c r="IY94" s="713"/>
      <c r="IZ94" s="713"/>
      <c r="JA94" s="719"/>
      <c r="JB94" s="499"/>
      <c r="JC94" s="499"/>
      <c r="JD94" s="499"/>
      <c r="JE94" s="499"/>
      <c r="JF94" s="499"/>
      <c r="JG94" s="537"/>
      <c r="JH94" s="540"/>
      <c r="JI94" s="540"/>
      <c r="JJ94" s="546"/>
      <c r="JK94" s="537"/>
      <c r="JL94" s="540"/>
      <c r="JM94" s="540"/>
      <c r="JN94" s="546"/>
      <c r="JO94" s="710"/>
      <c r="JP94" s="713"/>
      <c r="JQ94" s="713"/>
      <c r="JR94" s="713"/>
      <c r="JS94" s="719"/>
      <c r="JT94" s="710"/>
      <c r="JU94" s="713"/>
      <c r="JV94" s="713"/>
      <c r="JW94" s="713"/>
      <c r="JX94" s="713"/>
      <c r="JY94" s="713"/>
      <c r="JZ94" s="719"/>
      <c r="KC94" s="769"/>
      <c r="KD94" s="769"/>
      <c r="KE94" s="770">
        <f>KE93-KD91</f>
        <v>0</v>
      </c>
      <c r="KF94" s="770">
        <f>KF93-KC91</f>
        <v>0</v>
      </c>
    </row>
    <row r="95" spans="1:292" ht="20.100000000000001" customHeight="1" x14ac:dyDescent="0.2">
      <c r="A95" s="617"/>
      <c r="B95" s="620"/>
      <c r="C95" s="180"/>
      <c r="D95" s="46">
        <f t="shared" si="37"/>
        <v>0</v>
      </c>
      <c r="E95" s="650"/>
      <c r="F95" s="581"/>
      <c r="G95" s="584"/>
      <c r="H95" s="652"/>
      <c r="I95" s="61"/>
      <c r="J95" s="184"/>
      <c r="K95" s="277"/>
      <c r="L95" s="275"/>
      <c r="M95" s="275"/>
      <c r="N95" s="276"/>
      <c r="O95" s="87">
        <f>J93/18*K95</f>
        <v>0</v>
      </c>
      <c r="P95" s="43">
        <f>J93/18*L95</f>
        <v>0</v>
      </c>
      <c r="Q95" s="43">
        <f>J93/18*M95</f>
        <v>0</v>
      </c>
      <c r="R95" s="45">
        <f>J95/18*N95</f>
        <v>0</v>
      </c>
      <c r="S95" s="11"/>
      <c r="T95" s="57">
        <v>0.5</v>
      </c>
      <c r="U95" s="266">
        <v>0.5</v>
      </c>
      <c r="V95" s="32"/>
      <c r="W95" s="12"/>
      <c r="X95" s="11"/>
      <c r="Y95" s="7"/>
      <c r="Z95" s="7"/>
      <c r="AA95" s="7"/>
      <c r="AB95" s="7"/>
      <c r="AC95" s="7"/>
      <c r="AD95" s="7"/>
      <c r="AE95" s="7"/>
      <c r="AF95" s="7"/>
      <c r="AG95" s="37"/>
      <c r="AH95" s="32">
        <f>J95*D95</f>
        <v>0</v>
      </c>
      <c r="AI95" s="7"/>
      <c r="AJ95" s="7"/>
      <c r="AK95" s="45"/>
      <c r="AL95" s="537"/>
      <c r="AM95" s="540"/>
      <c r="AN95" s="540"/>
      <c r="AO95" s="540"/>
      <c r="AP95" s="540"/>
      <c r="AQ95" s="540"/>
      <c r="AR95" s="540"/>
      <c r="AS95" s="537"/>
      <c r="AT95" s="540"/>
      <c r="AU95" s="540"/>
      <c r="AV95" s="540"/>
      <c r="AW95" s="540"/>
      <c r="AX95" s="540"/>
      <c r="AY95" s="540"/>
      <c r="AZ95" s="537"/>
      <c r="BA95" s="540"/>
      <c r="BB95" s="540"/>
      <c r="BC95" s="540"/>
      <c r="BD95" s="540"/>
      <c r="BE95" s="540"/>
      <c r="BF95" s="540"/>
      <c r="BG95" s="516"/>
      <c r="BH95" s="516"/>
      <c r="BI95" s="516"/>
      <c r="BJ95" s="516"/>
      <c r="BK95" s="516"/>
      <c r="BL95" s="516"/>
      <c r="BM95" s="516"/>
      <c r="BN95" s="537"/>
      <c r="BO95" s="540"/>
      <c r="BP95" s="540"/>
      <c r="BQ95" s="540"/>
      <c r="BR95" s="540"/>
      <c r="BS95" s="540"/>
      <c r="BT95" s="540"/>
      <c r="BU95" s="537"/>
      <c r="BV95" s="540"/>
      <c r="BW95" s="540"/>
      <c r="BX95" s="540"/>
      <c r="BY95" s="540"/>
      <c r="BZ95" s="540"/>
      <c r="CA95" s="540"/>
      <c r="CB95" s="537"/>
      <c r="CC95" s="540"/>
      <c r="CD95" s="540"/>
      <c r="CE95" s="540"/>
      <c r="CF95" s="540"/>
      <c r="CG95" s="540"/>
      <c r="CH95" s="540"/>
      <c r="CI95" s="537"/>
      <c r="CJ95" s="540"/>
      <c r="CK95" s="540"/>
      <c r="CL95" s="540"/>
      <c r="CM95" s="540"/>
      <c r="CN95" s="540"/>
      <c r="CO95" s="540"/>
      <c r="CP95" s="537"/>
      <c r="CQ95" s="540"/>
      <c r="CR95" s="540"/>
      <c r="CS95" s="540"/>
      <c r="CT95" s="540"/>
      <c r="CU95" s="540"/>
      <c r="CV95" s="543"/>
      <c r="CW95" s="537"/>
      <c r="CX95" s="540"/>
      <c r="CY95" s="540"/>
      <c r="CZ95" s="540"/>
      <c r="DA95" s="540"/>
      <c r="DB95" s="540"/>
      <c r="DC95" s="543"/>
      <c r="DD95" s="537">
        <f>IF(AND(DB95=3,DB96=4),SUM(DC98:DC100),0)</f>
        <v>0</v>
      </c>
      <c r="DE95" s="540"/>
      <c r="DF95" s="540"/>
      <c r="DG95" s="540"/>
      <c r="DH95" s="540"/>
      <c r="DI95" s="540"/>
      <c r="DJ95" s="543"/>
      <c r="DK95" s="537"/>
      <c r="DL95" s="540"/>
      <c r="DM95" s="540"/>
      <c r="DN95" s="540"/>
      <c r="DO95" s="540"/>
      <c r="DP95" s="540"/>
      <c r="DQ95" s="543"/>
      <c r="DR95" s="537"/>
      <c r="DS95" s="540"/>
      <c r="DT95" s="540"/>
      <c r="DU95" s="540"/>
      <c r="DV95" s="540"/>
      <c r="DW95" s="540"/>
      <c r="DX95" s="543"/>
      <c r="DY95" s="537"/>
      <c r="DZ95" s="540"/>
      <c r="EA95" s="540"/>
      <c r="EB95" s="540"/>
      <c r="EC95" s="540"/>
      <c r="ED95" s="540"/>
      <c r="EE95" s="543"/>
      <c r="EF95" s="537"/>
      <c r="EG95" s="540"/>
      <c r="EH95" s="540"/>
      <c r="EI95" s="540"/>
      <c r="EJ95" s="540"/>
      <c r="EK95" s="540"/>
      <c r="EL95" s="543"/>
      <c r="EM95" s="537"/>
      <c r="EN95" s="540"/>
      <c r="EO95" s="540"/>
      <c r="EP95" s="540"/>
      <c r="EQ95" s="540"/>
      <c r="ER95" s="540"/>
      <c r="ES95" s="543"/>
      <c r="EW95" s="537"/>
      <c r="EX95" s="540"/>
      <c r="EY95" s="540"/>
      <c r="EZ95" s="540"/>
      <c r="FA95" s="537"/>
      <c r="FB95" s="540"/>
      <c r="FC95" s="540"/>
      <c r="FD95" s="540"/>
      <c r="FE95" s="537"/>
      <c r="FF95" s="540"/>
      <c r="FG95" s="540"/>
      <c r="FH95" s="540"/>
      <c r="FI95" s="537"/>
      <c r="FJ95" s="540"/>
      <c r="FK95" s="540"/>
      <c r="FL95" s="540"/>
      <c r="FM95" s="537"/>
      <c r="FN95" s="540"/>
      <c r="FO95" s="540"/>
      <c r="FP95" s="540"/>
      <c r="FQ95" s="537"/>
      <c r="FR95" s="540"/>
      <c r="FS95" s="540"/>
      <c r="FT95" s="540"/>
      <c r="FU95" s="537"/>
      <c r="FV95" s="540"/>
      <c r="FW95" s="540"/>
      <c r="FX95" s="540"/>
      <c r="FY95" s="537"/>
      <c r="FZ95" s="540"/>
      <c r="GA95" s="540"/>
      <c r="GB95" s="540"/>
      <c r="GC95" s="537"/>
      <c r="GD95" s="540"/>
      <c r="GE95" s="540"/>
      <c r="GF95" s="540"/>
      <c r="GG95" s="537"/>
      <c r="GH95" s="540"/>
      <c r="GI95" s="540"/>
      <c r="GJ95" s="540"/>
      <c r="GK95" s="537"/>
      <c r="GL95" s="540"/>
      <c r="GM95" s="540"/>
      <c r="GN95" s="540"/>
      <c r="GO95" s="537"/>
      <c r="GP95" s="540"/>
      <c r="GQ95" s="540"/>
      <c r="GR95" s="540"/>
      <c r="GS95" s="537"/>
      <c r="GT95" s="540"/>
      <c r="GU95" s="540"/>
      <c r="GV95" s="540"/>
      <c r="GW95" s="537"/>
      <c r="GX95" s="540"/>
      <c r="GY95" s="540"/>
      <c r="GZ95" s="540"/>
      <c r="HA95" s="537"/>
      <c r="HB95" s="540"/>
      <c r="HC95" s="540"/>
      <c r="HD95" s="540"/>
      <c r="HE95" s="537"/>
      <c r="HF95" s="540"/>
      <c r="HG95" s="540"/>
      <c r="HH95" s="540"/>
      <c r="HI95" s="537"/>
      <c r="HJ95" s="540"/>
      <c r="HK95" s="540"/>
      <c r="HL95" s="540"/>
      <c r="HM95" s="537"/>
      <c r="HN95" s="540"/>
      <c r="HO95" s="540"/>
      <c r="HP95" s="540"/>
      <c r="HQ95" s="537"/>
      <c r="HR95" s="540"/>
      <c r="HS95" s="540"/>
      <c r="HT95" s="540"/>
      <c r="HU95" s="537"/>
      <c r="HV95" s="540"/>
      <c r="HW95" s="540"/>
      <c r="HX95" s="540"/>
      <c r="HY95" s="537"/>
      <c r="HZ95" s="540"/>
      <c r="IA95" s="540"/>
      <c r="IB95" s="540"/>
      <c r="IC95" s="537"/>
      <c r="ID95" s="540"/>
      <c r="IE95" s="540"/>
      <c r="IF95" s="540"/>
      <c r="IG95" s="537"/>
      <c r="IH95" s="540"/>
      <c r="II95" s="540"/>
      <c r="IJ95" s="540"/>
      <c r="IK95" s="537"/>
      <c r="IL95" s="540"/>
      <c r="IM95" s="540"/>
      <c r="IN95" s="546"/>
      <c r="IO95" s="537"/>
      <c r="IP95" s="540"/>
      <c r="IQ95" s="540"/>
      <c r="IR95" s="546"/>
      <c r="IS95" s="513"/>
      <c r="IT95" s="513"/>
      <c r="IU95" s="513"/>
      <c r="IV95" s="513"/>
      <c r="IW95" s="710"/>
      <c r="IX95" s="713"/>
      <c r="IY95" s="713"/>
      <c r="IZ95" s="713"/>
      <c r="JA95" s="719"/>
      <c r="JB95" s="499"/>
      <c r="JC95" s="499"/>
      <c r="JD95" s="499"/>
      <c r="JE95" s="499"/>
      <c r="JF95" s="499"/>
      <c r="JG95" s="537"/>
      <c r="JH95" s="540"/>
      <c r="JI95" s="540"/>
      <c r="JJ95" s="546"/>
      <c r="JK95" s="537"/>
      <c r="JL95" s="540"/>
      <c r="JM95" s="540"/>
      <c r="JN95" s="546"/>
      <c r="JO95" s="710"/>
      <c r="JP95" s="713"/>
      <c r="JQ95" s="713"/>
      <c r="JR95" s="713"/>
      <c r="JS95" s="719"/>
      <c r="JT95" s="710"/>
      <c r="JU95" s="713"/>
      <c r="JV95" s="713"/>
      <c r="JW95" s="713"/>
      <c r="JX95" s="713"/>
      <c r="JY95" s="713"/>
      <c r="JZ95" s="719"/>
      <c r="KC95" s="769"/>
      <c r="KD95" s="769"/>
    </row>
    <row r="96" spans="1:292" ht="18.75" customHeight="1" thickBot="1" x14ac:dyDescent="0.25">
      <c r="A96" s="617"/>
      <c r="B96" s="620"/>
      <c r="C96" s="217"/>
      <c r="D96" s="46">
        <f t="shared" si="37"/>
        <v>0</v>
      </c>
      <c r="E96" s="650"/>
      <c r="F96" s="581"/>
      <c r="G96" s="584"/>
      <c r="H96" s="652"/>
      <c r="I96" s="183"/>
      <c r="J96" s="222"/>
      <c r="K96" s="286"/>
      <c r="L96" s="278"/>
      <c r="M96" s="278"/>
      <c r="N96" s="279"/>
      <c r="O96" s="54">
        <f>J93/18*K96</f>
        <v>0</v>
      </c>
      <c r="P96" s="88">
        <f>J93/18*L96</f>
        <v>0</v>
      </c>
      <c r="Q96" s="88">
        <f>J93/18*M96</f>
        <v>0</v>
      </c>
      <c r="R96" s="89">
        <f>J93/18*N96</f>
        <v>0</v>
      </c>
      <c r="S96" s="30"/>
      <c r="T96" s="88">
        <f>J93/18*T94*15%*T95</f>
        <v>90.3</v>
      </c>
      <c r="U96" s="88">
        <f>J93/18*U94*15%*U95</f>
        <v>37.624999999999993</v>
      </c>
      <c r="V96" s="34"/>
      <c r="W96" s="28"/>
      <c r="X96" s="30"/>
      <c r="Y96" s="27"/>
      <c r="Z96" s="27"/>
      <c r="AA96" s="27"/>
      <c r="AB96" s="27"/>
      <c r="AC96" s="27"/>
      <c r="AD96" s="27"/>
      <c r="AE96" s="27"/>
      <c r="AF96" s="27"/>
      <c r="AG96" s="38"/>
      <c r="AH96" s="34"/>
      <c r="AI96" s="27"/>
      <c r="AJ96" s="27"/>
      <c r="AK96" s="149"/>
      <c r="AL96" s="537"/>
      <c r="AM96" s="540"/>
      <c r="AN96" s="540"/>
      <c r="AO96" s="540"/>
      <c r="AP96" s="540"/>
      <c r="AQ96" s="540"/>
      <c r="AR96" s="540"/>
      <c r="AS96" s="537"/>
      <c r="AT96" s="540"/>
      <c r="AU96" s="540"/>
      <c r="AV96" s="540"/>
      <c r="AW96" s="540"/>
      <c r="AX96" s="540"/>
      <c r="AY96" s="540"/>
      <c r="AZ96" s="537"/>
      <c r="BA96" s="540"/>
      <c r="BB96" s="540"/>
      <c r="BC96" s="540"/>
      <c r="BD96" s="540"/>
      <c r="BE96" s="540"/>
      <c r="BF96" s="540"/>
      <c r="BG96" s="516"/>
      <c r="BH96" s="516"/>
      <c r="BI96" s="516"/>
      <c r="BJ96" s="516"/>
      <c r="BK96" s="516"/>
      <c r="BL96" s="516"/>
      <c r="BM96" s="516"/>
      <c r="BN96" s="537"/>
      <c r="BO96" s="540"/>
      <c r="BP96" s="540"/>
      <c r="BQ96" s="540"/>
      <c r="BR96" s="540"/>
      <c r="BS96" s="540"/>
      <c r="BT96" s="540"/>
      <c r="BU96" s="537"/>
      <c r="BV96" s="540"/>
      <c r="BW96" s="540"/>
      <c r="BX96" s="540"/>
      <c r="BY96" s="540"/>
      <c r="BZ96" s="540"/>
      <c r="CA96" s="540"/>
      <c r="CB96" s="537"/>
      <c r="CC96" s="540"/>
      <c r="CD96" s="540"/>
      <c r="CE96" s="540"/>
      <c r="CF96" s="540"/>
      <c r="CG96" s="540"/>
      <c r="CH96" s="540"/>
      <c r="CI96" s="537"/>
      <c r="CJ96" s="540"/>
      <c r="CK96" s="540"/>
      <c r="CL96" s="540"/>
      <c r="CM96" s="540"/>
      <c r="CN96" s="540"/>
      <c r="CO96" s="540"/>
      <c r="CP96" s="537"/>
      <c r="CQ96" s="540"/>
      <c r="CR96" s="540"/>
      <c r="CS96" s="540"/>
      <c r="CT96" s="540"/>
      <c r="CU96" s="540"/>
      <c r="CV96" s="543"/>
      <c r="CW96" s="537"/>
      <c r="CX96" s="540"/>
      <c r="CY96" s="540"/>
      <c r="CZ96" s="540"/>
      <c r="DA96" s="540"/>
      <c r="DB96" s="540"/>
      <c r="DC96" s="543"/>
      <c r="DD96" s="537"/>
      <c r="DE96" s="540"/>
      <c r="DF96" s="540"/>
      <c r="DG96" s="540"/>
      <c r="DH96" s="540"/>
      <c r="DI96" s="540"/>
      <c r="DJ96" s="543"/>
      <c r="DK96" s="537"/>
      <c r="DL96" s="540"/>
      <c r="DM96" s="540"/>
      <c r="DN96" s="540"/>
      <c r="DO96" s="540"/>
      <c r="DP96" s="540"/>
      <c r="DQ96" s="543"/>
      <c r="DR96" s="537"/>
      <c r="DS96" s="540"/>
      <c r="DT96" s="540"/>
      <c r="DU96" s="540"/>
      <c r="DV96" s="540"/>
      <c r="DW96" s="540"/>
      <c r="DX96" s="543"/>
      <c r="DY96" s="537"/>
      <c r="DZ96" s="540"/>
      <c r="EA96" s="540"/>
      <c r="EB96" s="540"/>
      <c r="EC96" s="540"/>
      <c r="ED96" s="540"/>
      <c r="EE96" s="543"/>
      <c r="EF96" s="537"/>
      <c r="EG96" s="540"/>
      <c r="EH96" s="540"/>
      <c r="EI96" s="540"/>
      <c r="EJ96" s="540"/>
      <c r="EK96" s="540"/>
      <c r="EL96" s="543"/>
      <c r="EM96" s="537"/>
      <c r="EN96" s="540"/>
      <c r="EO96" s="540"/>
      <c r="EP96" s="540"/>
      <c r="EQ96" s="540"/>
      <c r="ER96" s="540"/>
      <c r="ES96" s="543"/>
      <c r="EW96" s="537"/>
      <c r="EX96" s="540"/>
      <c r="EY96" s="540"/>
      <c r="EZ96" s="540"/>
      <c r="FA96" s="537"/>
      <c r="FB96" s="540"/>
      <c r="FC96" s="540"/>
      <c r="FD96" s="540"/>
      <c r="FE96" s="537"/>
      <c r="FF96" s="540"/>
      <c r="FG96" s="540"/>
      <c r="FH96" s="540"/>
      <c r="FI96" s="537"/>
      <c r="FJ96" s="540"/>
      <c r="FK96" s="540"/>
      <c r="FL96" s="540"/>
      <c r="FM96" s="537"/>
      <c r="FN96" s="540"/>
      <c r="FO96" s="540"/>
      <c r="FP96" s="540"/>
      <c r="FQ96" s="537"/>
      <c r="FR96" s="540"/>
      <c r="FS96" s="540"/>
      <c r="FT96" s="540"/>
      <c r="FU96" s="537"/>
      <c r="FV96" s="540"/>
      <c r="FW96" s="540"/>
      <c r="FX96" s="540"/>
      <c r="FY96" s="537"/>
      <c r="FZ96" s="540"/>
      <c r="GA96" s="540"/>
      <c r="GB96" s="540"/>
      <c r="GC96" s="537"/>
      <c r="GD96" s="540"/>
      <c r="GE96" s="540"/>
      <c r="GF96" s="540"/>
      <c r="GG96" s="537"/>
      <c r="GH96" s="540"/>
      <c r="GI96" s="540"/>
      <c r="GJ96" s="540"/>
      <c r="GK96" s="537"/>
      <c r="GL96" s="540"/>
      <c r="GM96" s="540"/>
      <c r="GN96" s="540"/>
      <c r="GO96" s="537"/>
      <c r="GP96" s="540"/>
      <c r="GQ96" s="540"/>
      <c r="GR96" s="540"/>
      <c r="GS96" s="537"/>
      <c r="GT96" s="540"/>
      <c r="GU96" s="540"/>
      <c r="GV96" s="540"/>
      <c r="GW96" s="537"/>
      <c r="GX96" s="540"/>
      <c r="GY96" s="540"/>
      <c r="GZ96" s="540"/>
      <c r="HA96" s="537"/>
      <c r="HB96" s="540"/>
      <c r="HC96" s="540"/>
      <c r="HD96" s="540"/>
      <c r="HE96" s="537"/>
      <c r="HF96" s="540"/>
      <c r="HG96" s="540"/>
      <c r="HH96" s="540"/>
      <c r="HI96" s="537"/>
      <c r="HJ96" s="540"/>
      <c r="HK96" s="540"/>
      <c r="HL96" s="540"/>
      <c r="HM96" s="537"/>
      <c r="HN96" s="540"/>
      <c r="HO96" s="540"/>
      <c r="HP96" s="540"/>
      <c r="HQ96" s="537"/>
      <c r="HR96" s="540"/>
      <c r="HS96" s="540"/>
      <c r="HT96" s="540"/>
      <c r="HU96" s="537"/>
      <c r="HV96" s="540"/>
      <c r="HW96" s="540"/>
      <c r="HX96" s="540"/>
      <c r="HY96" s="537"/>
      <c r="HZ96" s="540"/>
      <c r="IA96" s="540"/>
      <c r="IB96" s="540"/>
      <c r="IC96" s="537"/>
      <c r="ID96" s="540"/>
      <c r="IE96" s="540"/>
      <c r="IF96" s="540"/>
      <c r="IG96" s="537"/>
      <c r="IH96" s="540"/>
      <c r="II96" s="540"/>
      <c r="IJ96" s="540"/>
      <c r="IK96" s="537"/>
      <c r="IL96" s="540"/>
      <c r="IM96" s="540"/>
      <c r="IN96" s="546"/>
      <c r="IO96" s="537"/>
      <c r="IP96" s="540"/>
      <c r="IQ96" s="540"/>
      <c r="IR96" s="546"/>
      <c r="IS96" s="513"/>
      <c r="IT96" s="513"/>
      <c r="IU96" s="513"/>
      <c r="IV96" s="513"/>
      <c r="IW96" s="710"/>
      <c r="IX96" s="713"/>
      <c r="IY96" s="713"/>
      <c r="IZ96" s="713"/>
      <c r="JA96" s="719"/>
      <c r="JB96" s="499"/>
      <c r="JC96" s="499"/>
      <c r="JD96" s="499"/>
      <c r="JE96" s="499"/>
      <c r="JF96" s="499"/>
      <c r="JG96" s="537"/>
      <c r="JH96" s="540"/>
      <c r="JI96" s="540"/>
      <c r="JJ96" s="546"/>
      <c r="JK96" s="537"/>
      <c r="JL96" s="540"/>
      <c r="JM96" s="540"/>
      <c r="JN96" s="546"/>
      <c r="JO96" s="710"/>
      <c r="JP96" s="713"/>
      <c r="JQ96" s="713"/>
      <c r="JR96" s="713"/>
      <c r="JS96" s="719"/>
      <c r="JT96" s="710"/>
      <c r="JU96" s="713"/>
      <c r="JV96" s="713"/>
      <c r="JW96" s="713"/>
      <c r="JX96" s="713"/>
      <c r="JY96" s="713"/>
      <c r="JZ96" s="719"/>
    </row>
    <row r="97" spans="1:292" ht="20.100000000000001" customHeight="1" thickBot="1" x14ac:dyDescent="0.25">
      <c r="A97" s="621" t="s">
        <v>60</v>
      </c>
      <c r="B97" s="622"/>
      <c r="C97" s="220">
        <f>SUM(O97:Q97)</f>
        <v>1806</v>
      </c>
      <c r="D97" s="198">
        <f>SUM(D92:D96)</f>
        <v>18</v>
      </c>
      <c r="E97" s="199">
        <f>D97/18</f>
        <v>1</v>
      </c>
      <c r="F97" s="223">
        <f>D91/18</f>
        <v>0</v>
      </c>
      <c r="G97" s="201"/>
      <c r="H97" s="188" t="s">
        <v>61</v>
      </c>
      <c r="I97" s="188" t="s">
        <v>61</v>
      </c>
      <c r="J97" s="202" t="s">
        <v>61</v>
      </c>
      <c r="K97" s="113">
        <f>SUM(K91:K96)</f>
        <v>0</v>
      </c>
      <c r="L97" s="114">
        <f t="shared" ref="L97:R97" si="38">SUM(L91:L96)</f>
        <v>13</v>
      </c>
      <c r="M97" s="114">
        <f t="shared" si="38"/>
        <v>5</v>
      </c>
      <c r="N97" s="189">
        <f t="shared" si="38"/>
        <v>0</v>
      </c>
      <c r="O97" s="116">
        <f t="shared" si="38"/>
        <v>0</v>
      </c>
      <c r="P97" s="117">
        <f t="shared" si="38"/>
        <v>1304.3333333333333</v>
      </c>
      <c r="Q97" s="117">
        <f t="shared" si="38"/>
        <v>501.66666666666663</v>
      </c>
      <c r="R97" s="118">
        <f t="shared" si="38"/>
        <v>0</v>
      </c>
      <c r="S97" s="203">
        <f>SUM(S94:S96)</f>
        <v>0</v>
      </c>
      <c r="T97" s="139">
        <f>T93+T96</f>
        <v>90.3</v>
      </c>
      <c r="U97" s="139">
        <f>U93+U96</f>
        <v>37.624999999999993</v>
      </c>
      <c r="V97" s="116">
        <f t="shared" ref="V97:AA97" si="39">SUM(V94:V96)</f>
        <v>0</v>
      </c>
      <c r="W97" s="118">
        <f t="shared" si="39"/>
        <v>0</v>
      </c>
      <c r="X97" s="203">
        <f t="shared" si="39"/>
        <v>0</v>
      </c>
      <c r="Y97" s="117">
        <f t="shared" si="39"/>
        <v>0</v>
      </c>
      <c r="Z97" s="117">
        <f t="shared" si="39"/>
        <v>0</v>
      </c>
      <c r="AA97" s="117">
        <f t="shared" si="39"/>
        <v>0</v>
      </c>
      <c r="AB97" s="117">
        <f t="shared" ref="AB97:AG97" si="40">SUM(AB94:AB96)</f>
        <v>0</v>
      </c>
      <c r="AC97" s="117">
        <f t="shared" si="40"/>
        <v>0</v>
      </c>
      <c r="AD97" s="117">
        <f t="shared" si="40"/>
        <v>0</v>
      </c>
      <c r="AE97" s="117">
        <f t="shared" si="40"/>
        <v>0</v>
      </c>
      <c r="AF97" s="117">
        <f t="shared" si="40"/>
        <v>0</v>
      </c>
      <c r="AG97" s="117">
        <f t="shared" si="40"/>
        <v>0</v>
      </c>
      <c r="AH97" s="116">
        <f>SUM(AH91:AH96)</f>
        <v>0</v>
      </c>
      <c r="AI97" s="117">
        <f>SUM(AI93:AI96)</f>
        <v>180.6</v>
      </c>
      <c r="AJ97" s="117">
        <f>SUM(AJ93:AJ96)</f>
        <v>541.79999999999995</v>
      </c>
      <c r="AK97" s="118">
        <f>SUM(O97:AJ97)</f>
        <v>2656.3249999999998</v>
      </c>
      <c r="AL97" s="538"/>
      <c r="AM97" s="541"/>
      <c r="AN97" s="541"/>
      <c r="AO97" s="541"/>
      <c r="AP97" s="541"/>
      <c r="AQ97" s="541"/>
      <c r="AR97" s="541"/>
      <c r="AS97" s="538"/>
      <c r="AT97" s="541"/>
      <c r="AU97" s="541"/>
      <c r="AV97" s="541"/>
      <c r="AW97" s="541"/>
      <c r="AX97" s="541"/>
      <c r="AY97" s="541"/>
      <c r="AZ97" s="538"/>
      <c r="BA97" s="541"/>
      <c r="BB97" s="541"/>
      <c r="BC97" s="541"/>
      <c r="BD97" s="541"/>
      <c r="BE97" s="541"/>
      <c r="BF97" s="541"/>
      <c r="BG97" s="517"/>
      <c r="BH97" s="517"/>
      <c r="BI97" s="517"/>
      <c r="BJ97" s="517"/>
      <c r="BK97" s="517"/>
      <c r="BL97" s="517"/>
      <c r="BM97" s="517"/>
      <c r="BN97" s="538"/>
      <c r="BO97" s="541"/>
      <c r="BP97" s="541"/>
      <c r="BQ97" s="541"/>
      <c r="BR97" s="541"/>
      <c r="BS97" s="541"/>
      <c r="BT97" s="541"/>
      <c r="BU97" s="538"/>
      <c r="BV97" s="541"/>
      <c r="BW97" s="541"/>
      <c r="BX97" s="541"/>
      <c r="BY97" s="541"/>
      <c r="BZ97" s="541"/>
      <c r="CA97" s="541"/>
      <c r="CB97" s="538"/>
      <c r="CC97" s="541"/>
      <c r="CD97" s="541"/>
      <c r="CE97" s="541"/>
      <c r="CF97" s="541"/>
      <c r="CG97" s="541"/>
      <c r="CH97" s="541"/>
      <c r="CI97" s="538"/>
      <c r="CJ97" s="541"/>
      <c r="CK97" s="541"/>
      <c r="CL97" s="541"/>
      <c r="CM97" s="541"/>
      <c r="CN97" s="541"/>
      <c r="CO97" s="541"/>
      <c r="CP97" s="538"/>
      <c r="CQ97" s="541"/>
      <c r="CR97" s="541"/>
      <c r="CS97" s="541"/>
      <c r="CT97" s="541"/>
      <c r="CU97" s="541"/>
      <c r="CV97" s="544"/>
      <c r="CW97" s="538"/>
      <c r="CX97" s="541"/>
      <c r="CY97" s="541"/>
      <c r="CZ97" s="541"/>
      <c r="DA97" s="541"/>
      <c r="DB97" s="541"/>
      <c r="DC97" s="544"/>
      <c r="DD97" s="538"/>
      <c r="DE97" s="541"/>
      <c r="DF97" s="541"/>
      <c r="DG97" s="541"/>
      <c r="DH97" s="541"/>
      <c r="DI97" s="541"/>
      <c r="DJ97" s="544"/>
      <c r="DK97" s="538"/>
      <c r="DL97" s="541"/>
      <c r="DM97" s="541"/>
      <c r="DN97" s="541"/>
      <c r="DO97" s="541"/>
      <c r="DP97" s="541"/>
      <c r="DQ97" s="544"/>
      <c r="DR97" s="538"/>
      <c r="DS97" s="541"/>
      <c r="DT97" s="541"/>
      <c r="DU97" s="541"/>
      <c r="DV97" s="541"/>
      <c r="DW97" s="541"/>
      <c r="DX97" s="544"/>
      <c r="DY97" s="538"/>
      <c r="DZ97" s="541"/>
      <c r="EA97" s="541"/>
      <c r="EB97" s="541"/>
      <c r="EC97" s="541"/>
      <c r="ED97" s="541"/>
      <c r="EE97" s="544"/>
      <c r="EF97" s="538"/>
      <c r="EG97" s="541"/>
      <c r="EH97" s="541"/>
      <c r="EI97" s="541"/>
      <c r="EJ97" s="541"/>
      <c r="EK97" s="541"/>
      <c r="EL97" s="544"/>
      <c r="EM97" s="538"/>
      <c r="EN97" s="541"/>
      <c r="EO97" s="541"/>
      <c r="EP97" s="541"/>
      <c r="EQ97" s="541"/>
      <c r="ER97" s="541"/>
      <c r="ES97" s="544"/>
      <c r="EW97" s="538"/>
      <c r="EX97" s="541"/>
      <c r="EY97" s="541"/>
      <c r="EZ97" s="541"/>
      <c r="FA97" s="538"/>
      <c r="FB97" s="541"/>
      <c r="FC97" s="541"/>
      <c r="FD97" s="541"/>
      <c r="FE97" s="538"/>
      <c r="FF97" s="541"/>
      <c r="FG97" s="541"/>
      <c r="FH97" s="541"/>
      <c r="FI97" s="538"/>
      <c r="FJ97" s="541"/>
      <c r="FK97" s="541"/>
      <c r="FL97" s="541"/>
      <c r="FM97" s="538"/>
      <c r="FN97" s="541"/>
      <c r="FO97" s="541"/>
      <c r="FP97" s="541"/>
      <c r="FQ97" s="538"/>
      <c r="FR97" s="541"/>
      <c r="FS97" s="541"/>
      <c r="FT97" s="541"/>
      <c r="FU97" s="538"/>
      <c r="FV97" s="541"/>
      <c r="FW97" s="541"/>
      <c r="FX97" s="541"/>
      <c r="FY97" s="538"/>
      <c r="FZ97" s="541"/>
      <c r="GA97" s="541"/>
      <c r="GB97" s="541"/>
      <c r="GC97" s="538"/>
      <c r="GD97" s="541"/>
      <c r="GE97" s="541"/>
      <c r="GF97" s="541"/>
      <c r="GG97" s="538"/>
      <c r="GH97" s="541"/>
      <c r="GI97" s="541"/>
      <c r="GJ97" s="541"/>
      <c r="GK97" s="538"/>
      <c r="GL97" s="541"/>
      <c r="GM97" s="541"/>
      <c r="GN97" s="541"/>
      <c r="GO97" s="538"/>
      <c r="GP97" s="541"/>
      <c r="GQ97" s="541"/>
      <c r="GR97" s="541"/>
      <c r="GS97" s="538"/>
      <c r="GT97" s="541"/>
      <c r="GU97" s="541"/>
      <c r="GV97" s="541"/>
      <c r="GW97" s="538"/>
      <c r="GX97" s="541"/>
      <c r="GY97" s="541"/>
      <c r="GZ97" s="541"/>
      <c r="HA97" s="538"/>
      <c r="HB97" s="541"/>
      <c r="HC97" s="541"/>
      <c r="HD97" s="541"/>
      <c r="HE97" s="538"/>
      <c r="HF97" s="541"/>
      <c r="HG97" s="541"/>
      <c r="HH97" s="541"/>
      <c r="HI97" s="538"/>
      <c r="HJ97" s="541"/>
      <c r="HK97" s="541"/>
      <c r="HL97" s="541"/>
      <c r="HM97" s="538"/>
      <c r="HN97" s="541"/>
      <c r="HO97" s="541"/>
      <c r="HP97" s="541"/>
      <c r="HQ97" s="538"/>
      <c r="HR97" s="541"/>
      <c r="HS97" s="541"/>
      <c r="HT97" s="541"/>
      <c r="HU97" s="538"/>
      <c r="HV97" s="541"/>
      <c r="HW97" s="541"/>
      <c r="HX97" s="541"/>
      <c r="HY97" s="538"/>
      <c r="HZ97" s="541"/>
      <c r="IA97" s="541"/>
      <c r="IB97" s="541"/>
      <c r="IC97" s="538"/>
      <c r="ID97" s="541"/>
      <c r="IE97" s="541"/>
      <c r="IF97" s="541"/>
      <c r="IG97" s="538"/>
      <c r="IH97" s="541"/>
      <c r="II97" s="541"/>
      <c r="IJ97" s="541"/>
      <c r="IK97" s="538"/>
      <c r="IL97" s="541"/>
      <c r="IM97" s="541"/>
      <c r="IN97" s="547"/>
      <c r="IO97" s="538"/>
      <c r="IP97" s="541"/>
      <c r="IQ97" s="541"/>
      <c r="IR97" s="547"/>
      <c r="IS97" s="465"/>
      <c r="IT97" s="465"/>
      <c r="IU97" s="465"/>
      <c r="IV97" s="465"/>
      <c r="IW97" s="721"/>
      <c r="IX97" s="722"/>
      <c r="IY97" s="722"/>
      <c r="IZ97" s="722"/>
      <c r="JA97" s="723"/>
      <c r="JB97" s="465"/>
      <c r="JC97" s="465"/>
      <c r="JD97" s="465"/>
      <c r="JE97" s="465"/>
      <c r="JF97" s="465"/>
      <c r="JG97" s="538"/>
      <c r="JH97" s="541"/>
      <c r="JI97" s="541"/>
      <c r="JJ97" s="547"/>
      <c r="JK97" s="538"/>
      <c r="JL97" s="541"/>
      <c r="JM97" s="541"/>
      <c r="JN97" s="547"/>
      <c r="JO97" s="721"/>
      <c r="JP97" s="722"/>
      <c r="JQ97" s="722"/>
      <c r="JR97" s="722"/>
      <c r="JS97" s="723"/>
      <c r="JT97" s="721"/>
      <c r="JU97" s="722"/>
      <c r="JV97" s="722"/>
      <c r="JW97" s="722"/>
      <c r="JX97" s="722"/>
      <c r="JY97" s="722"/>
      <c r="JZ97" s="723"/>
    </row>
    <row r="98" spans="1:292" ht="20.100000000000001" customHeight="1" x14ac:dyDescent="0.3">
      <c r="A98" s="642">
        <v>16</v>
      </c>
      <c r="B98" s="575" t="s">
        <v>121</v>
      </c>
      <c r="C98" s="165" t="s">
        <v>98</v>
      </c>
      <c r="D98" s="131">
        <f>SUM(K98:N98)</f>
        <v>0</v>
      </c>
      <c r="E98" s="578" t="s">
        <v>63</v>
      </c>
      <c r="F98" s="580"/>
      <c r="G98" s="583">
        <v>31</v>
      </c>
      <c r="H98" s="583" t="s">
        <v>27</v>
      </c>
      <c r="I98" s="97"/>
      <c r="J98" s="168"/>
      <c r="K98" s="301"/>
      <c r="L98" s="302"/>
      <c r="M98" s="302"/>
      <c r="N98" s="303"/>
      <c r="O98" s="93">
        <f t="shared" ref="O98:R102" si="41">$J$100/18*K98</f>
        <v>0</v>
      </c>
      <c r="P98" s="93">
        <f t="shared" si="41"/>
        <v>0</v>
      </c>
      <c r="Q98" s="93">
        <f t="shared" si="41"/>
        <v>0</v>
      </c>
      <c r="R98" s="93">
        <f t="shared" si="41"/>
        <v>0</v>
      </c>
      <c r="S98" s="75"/>
      <c r="T98" s="94"/>
      <c r="U98" s="76"/>
      <c r="V98" s="75"/>
      <c r="W98" s="142">
        <v>0</v>
      </c>
      <c r="X98" s="138"/>
      <c r="Y98" s="94"/>
      <c r="Z98" s="94"/>
      <c r="AA98" s="94"/>
      <c r="AB98" s="94"/>
      <c r="AC98" s="94"/>
      <c r="AD98" s="94"/>
      <c r="AE98" s="94"/>
      <c r="AF98" s="94"/>
      <c r="AG98" s="76"/>
      <c r="AH98" s="84">
        <f>J98</f>
        <v>0</v>
      </c>
      <c r="AI98" s="90">
        <v>0.1</v>
      </c>
      <c r="AJ98" s="90">
        <f>IF(G98&gt;19,30%,IF(G98&gt;9,20%,IF(G98&gt;2,10%,0)))</f>
        <v>0.3</v>
      </c>
      <c r="AK98" s="76"/>
      <c r="AL98" s="536">
        <f>IF(I100=8,SUM(K98:M101),0)</f>
        <v>0</v>
      </c>
      <c r="AM98" s="539">
        <f>IF(AL98&gt;0,SUM(O98:Q101),0)</f>
        <v>0</v>
      </c>
      <c r="AN98" s="539">
        <f>IF(AM98&gt;0,AJ99,0)</f>
        <v>0</v>
      </c>
      <c r="AO98" s="539">
        <f>IF(AM98&gt;0,AI99,0)</f>
        <v>0</v>
      </c>
      <c r="AP98" s="539">
        <f>IF(AM98&gt;0,SUM(S102:U102),0)</f>
        <v>0</v>
      </c>
      <c r="AQ98" s="539">
        <f>IF(AM98&gt;0,V102+W102,0)</f>
        <v>0</v>
      </c>
      <c r="AR98" s="542">
        <f>IF(AM98&gt;0,SUM(X102:AG102),0)</f>
        <v>0</v>
      </c>
      <c r="AS98" s="536"/>
      <c r="AT98" s="539">
        <f>IF(AS98&gt;0,SUM(V98:X101),0)</f>
        <v>0</v>
      </c>
      <c r="AU98" s="539">
        <f>IF(AT98&gt;0,AQ99,0)</f>
        <v>0</v>
      </c>
      <c r="AV98" s="539">
        <f>IF(AT98&gt;0,AP99,0)</f>
        <v>0</v>
      </c>
      <c r="AW98" s="539">
        <f>IF(AT98&gt;0,SUM(Z102:AB102),0)</f>
        <v>0</v>
      </c>
      <c r="AX98" s="539">
        <f>IF(AT98&gt;0,AC102+AD102,0)</f>
        <v>0</v>
      </c>
      <c r="AY98" s="542">
        <f>IF(AT98&gt;0,SUM(AE102:AN102),0)</f>
        <v>0</v>
      </c>
      <c r="AZ98" s="536"/>
      <c r="BA98" s="539">
        <f>IF(AZ98&gt;0,SUM(O98:Q101),0)</f>
        <v>0</v>
      </c>
      <c r="BB98" s="539">
        <f>IF(BA98&gt;0,AJ99,0)</f>
        <v>0</v>
      </c>
      <c r="BC98" s="539">
        <f>IF(BA98&gt;0,AI99,0)</f>
        <v>0</v>
      </c>
      <c r="BD98" s="539">
        <f>IF(BA98&gt;0,SUM(S102:U102),0)</f>
        <v>0</v>
      </c>
      <c r="BE98" s="539">
        <f>IF(BA98&gt;0,V102+W102,0)</f>
        <v>0</v>
      </c>
      <c r="BF98" s="542">
        <f>IF(BA98&gt;0,SUM(X102:AG102),0)</f>
        <v>0</v>
      </c>
      <c r="BG98" s="464"/>
      <c r="BH98" s="464"/>
      <c r="BI98" s="464"/>
      <c r="BJ98" s="464"/>
      <c r="BK98" s="464"/>
      <c r="BL98" s="464"/>
      <c r="BM98" s="464"/>
      <c r="BN98" s="536"/>
      <c r="BO98" s="539">
        <f>IF(BN98&gt;0,SUM(AJ98:AL101),0)</f>
        <v>0</v>
      </c>
      <c r="BP98" s="539">
        <f>IF(BO98&gt;0,BE99,0)</f>
        <v>0</v>
      </c>
      <c r="BQ98" s="539">
        <f>IF(BO98&gt;0,BD99,0)</f>
        <v>0</v>
      </c>
      <c r="BR98" s="539">
        <f>IF(BO98&gt;0,SUM(AN102:AP102),0)</f>
        <v>0</v>
      </c>
      <c r="BS98" s="539">
        <f>IF(BO98&gt;0,AQ102+AR102,0)</f>
        <v>0</v>
      </c>
      <c r="BT98" s="542">
        <f>IF(BO98&gt;0,SUM(AS102:BB102),0)</f>
        <v>0</v>
      </c>
      <c r="BU98" s="539"/>
      <c r="BV98" s="539">
        <f>IF(BU98&gt;0,SUM(O101:Q101),0)</f>
        <v>0</v>
      </c>
      <c r="BW98" s="539">
        <f>BV98*AJ98</f>
        <v>0</v>
      </c>
      <c r="BX98" s="539">
        <f>BV98*AI98</f>
        <v>0</v>
      </c>
      <c r="BY98" s="539">
        <f>IF(BV98&gt;0,SUM(S102:U102),0)</f>
        <v>0</v>
      </c>
      <c r="BZ98" s="539">
        <f>IF(BV98&gt;0,V102+W102,0)</f>
        <v>0</v>
      </c>
      <c r="CA98" s="542">
        <f>IF(BV98&gt;0,SUM(X102:AG102),0)</f>
        <v>0</v>
      </c>
      <c r="CB98" s="536"/>
      <c r="CC98" s="539">
        <f>IF(CB98&gt;0,SUM(O98:Q101),0)</f>
        <v>0</v>
      </c>
      <c r="CD98" s="539">
        <f>IF(CC98&gt;0,AJ102,0)</f>
        <v>0</v>
      </c>
      <c r="CE98" s="539">
        <f>IF(CC98&gt;0,AI102,0)</f>
        <v>0</v>
      </c>
      <c r="CF98" s="539">
        <f>IF(CC98&gt;0,SUM(S102:U102),0)</f>
        <v>0</v>
      </c>
      <c r="CG98" s="539">
        <f>IF(CC98&gt;0,V102+W102,0)</f>
        <v>0</v>
      </c>
      <c r="CH98" s="542">
        <f>IF(CC98&gt;0,SUM(X102:AG102),0)</f>
        <v>0</v>
      </c>
      <c r="CI98" s="536">
        <f>L100</f>
        <v>0</v>
      </c>
      <c r="CJ98" s="539">
        <f>IF(CI98&gt;0,SUM(O98:Q100),0)</f>
        <v>0</v>
      </c>
      <c r="CK98" s="539">
        <f>CJ98*AJ98</f>
        <v>0</v>
      </c>
      <c r="CL98" s="539">
        <f>CJ98*AI98</f>
        <v>0</v>
      </c>
      <c r="CM98" s="539">
        <f>IF(CJ98&gt;0,SUM(S102:U102),0)</f>
        <v>0</v>
      </c>
      <c r="CN98" s="539">
        <f>IF(CJ98&gt;0,V102+W102,0)</f>
        <v>0</v>
      </c>
      <c r="CO98" s="542">
        <f>IF(CJ98&gt;0,SUM(X102:AG102),0)</f>
        <v>0</v>
      </c>
      <c r="CP98" s="536"/>
      <c r="CQ98" s="539">
        <f>IF(CP98&gt;0,SUM(O101:Q101),0)</f>
        <v>0</v>
      </c>
      <c r="CR98" s="539">
        <f>IF(CQ98&gt;0,CQ98*AJ98,0)</f>
        <v>0</v>
      </c>
      <c r="CS98" s="539">
        <f>IF(CQ98&gt;0,CQ98*AI98,0)</f>
        <v>0</v>
      </c>
      <c r="CT98" s="539">
        <f>IF(CQ98&gt;0,SUM(S102:U102),0)</f>
        <v>0</v>
      </c>
      <c r="CU98" s="539">
        <f>IF(CQ98&gt;0,V102+W102,0)</f>
        <v>0</v>
      </c>
      <c r="CV98" s="542">
        <f>IF(CQ98&gt;0,SUM(X102:AG102),0)</f>
        <v>0</v>
      </c>
      <c r="CW98" s="536"/>
      <c r="CX98" s="539">
        <f>IF(CW98&gt;0,SUM(O98:Q101),0)</f>
        <v>0</v>
      </c>
      <c r="CY98" s="539">
        <f>IF(CX98&gt;0,AJ102,0)</f>
        <v>0</v>
      </c>
      <c r="CZ98" s="539">
        <f>IF(CX98&gt;0,AI102,0)</f>
        <v>0</v>
      </c>
      <c r="DA98" s="539">
        <f>IF(CX98&gt;0,SUM(S102:U102),0)</f>
        <v>0</v>
      </c>
      <c r="DB98" s="539">
        <f>IF(CX98&gt;0,V102+W102,0)</f>
        <v>0</v>
      </c>
      <c r="DC98" s="542">
        <f>IF(CX98&gt;0,SUM(X102:AG102),0)</f>
        <v>0</v>
      </c>
      <c r="DD98" s="536">
        <f>IF(AND(H100="старший вчитель",I100=12),SUM(K98:M102),0)</f>
        <v>21.5</v>
      </c>
      <c r="DE98" s="539">
        <f>IF(DD98&gt;0,SUM(O98:Q102),0)</f>
        <v>2372.8833333333328</v>
      </c>
      <c r="DF98" s="539">
        <f>IF(DE98&gt;0,DE98*AJ98,0)</f>
        <v>711.86499999999978</v>
      </c>
      <c r="DG98" s="539">
        <f>IF(DE98&gt;0,DE98*AI98,0)</f>
        <v>237.2883333333333</v>
      </c>
      <c r="DH98" s="539">
        <f>IF(DE98&gt;0,SUM(S103:U103),0)</f>
        <v>0</v>
      </c>
      <c r="DI98" s="539">
        <f>IF(DE98&gt;0,V103+W103,0)</f>
        <v>248.32499999999999</v>
      </c>
      <c r="DJ98" s="542">
        <f>IF(DE98&gt;0,SUM(X103:AG103),0)</f>
        <v>0</v>
      </c>
      <c r="DK98" s="536"/>
      <c r="DL98" s="539">
        <f>IF(DK98&gt;0,SUM(O98:Q101),0)</f>
        <v>0</v>
      </c>
      <c r="DM98" s="539">
        <f>IF(DL98&gt;0,AJ102,0)</f>
        <v>0</v>
      </c>
      <c r="DN98" s="539">
        <f>IF(DL98&gt;0,AI102,0)</f>
        <v>0</v>
      </c>
      <c r="DO98" s="539">
        <f>IF(DL98&gt;0,SUM(S102:U102),0)</f>
        <v>0</v>
      </c>
      <c r="DP98" s="539">
        <f>IF(DL98&gt;0,V102+W102,0)</f>
        <v>0</v>
      </c>
      <c r="DQ98" s="542">
        <f>IF(DL98&gt;0,SUM(X102:AG102),0)</f>
        <v>0</v>
      </c>
      <c r="DR98" s="536"/>
      <c r="DS98" s="539">
        <f>IF(DR98&gt;0,SUM(O98:Q101),0)</f>
        <v>0</v>
      </c>
      <c r="DT98" s="539">
        <f>IF(DS98&gt;0,AJ102,0)</f>
        <v>0</v>
      </c>
      <c r="DU98" s="539">
        <f>IF(DS98&gt;0,AI102,0)</f>
        <v>0</v>
      </c>
      <c r="DV98" s="539">
        <f>IF(DS98&gt;0,SUM(S102:U102),0)</f>
        <v>0</v>
      </c>
      <c r="DW98" s="539">
        <f>IF(DS98&gt;0,V102+W102,0)</f>
        <v>0</v>
      </c>
      <c r="DX98" s="542">
        <f>IF(DS98&gt;0,SUM(X102:AG102),0)</f>
        <v>0</v>
      </c>
      <c r="DY98" s="536"/>
      <c r="DZ98" s="539">
        <f>IF(DY98&gt;0,SUM(O98:Q101),0)</f>
        <v>0</v>
      </c>
      <c r="EA98" s="539">
        <f>IF(DZ98&gt;0,AJ102,0)</f>
        <v>0</v>
      </c>
      <c r="EB98" s="539">
        <f>IF(DZ98&gt;0,AI102,0)</f>
        <v>0</v>
      </c>
      <c r="EC98" s="539">
        <f>IF(DZ98&gt;0,SUM(S102:U102),0)</f>
        <v>0</v>
      </c>
      <c r="ED98" s="539">
        <f>IF(DZ98&gt;0,V102+W102,0)</f>
        <v>0</v>
      </c>
      <c r="EE98" s="542">
        <f>IF(DZ98&gt;0,SUM(X102:AG102),0)</f>
        <v>0</v>
      </c>
      <c r="EF98" s="536">
        <f>IF(AJ99="старший вчитель",SUM(AM98:AO101),0)</f>
        <v>0</v>
      </c>
      <c r="EG98" s="539">
        <f>IF(EF98&gt;0,SUM(O98:Q101),0)</f>
        <v>0</v>
      </c>
      <c r="EH98" s="539">
        <f>IF(EG98&gt;0,AJ102,0)</f>
        <v>0</v>
      </c>
      <c r="EI98" s="539">
        <f>IF(EG98&gt;0,AI102,0)</f>
        <v>0</v>
      </c>
      <c r="EJ98" s="539">
        <f>IF(EG98&gt;0,SUM(S102:U102),0)</f>
        <v>0</v>
      </c>
      <c r="EK98" s="539">
        <f>IF(EG98&gt;0,V102+W102,0)</f>
        <v>0</v>
      </c>
      <c r="EL98" s="542">
        <f>IF(EG98&gt;0,SUM(X102:AG102),0)</f>
        <v>0</v>
      </c>
      <c r="EM98" s="536">
        <f>IF(AQ99="старший вчитель",SUM(AT98:AV101),0)</f>
        <v>0</v>
      </c>
      <c r="EN98" s="539">
        <f>IF(EM98&gt;0,SUM(V98:X101),0)</f>
        <v>0</v>
      </c>
      <c r="EO98" s="539">
        <f>IF(EN98&gt;0,AQ102,0)</f>
        <v>0</v>
      </c>
      <c r="EP98" s="539">
        <f>IF(EN98&gt;0,AP102,0)</f>
        <v>0</v>
      </c>
      <c r="EQ98" s="539">
        <f>IF(EN98&gt;0,SUM(Z102:AB102),0)</f>
        <v>0</v>
      </c>
      <c r="ER98" s="539">
        <f>IF(EN98&gt;0,AC102+AD102,0)</f>
        <v>0</v>
      </c>
      <c r="ES98" s="542">
        <f>IF(EN98&gt;0,SUM(AE102:AN102),0)</f>
        <v>0</v>
      </c>
      <c r="EW98" s="536">
        <f>IF(AF99="старший вчитель",SUM(AI98:AK101),0)</f>
        <v>0</v>
      </c>
      <c r="EX98" s="539">
        <f>IF(EW98&gt;0,SUM(K98:M101),0)</f>
        <v>0</v>
      </c>
      <c r="EY98" s="539">
        <f>IF(EX98&gt;0,AF102,0)</f>
        <v>0</v>
      </c>
      <c r="EZ98" s="539">
        <f>IF(EX98&gt;0,AE102,0)</f>
        <v>0</v>
      </c>
      <c r="FA98" s="536">
        <f>IF(AM99="старший вчитель",SUM(AP98:AR101),0)</f>
        <v>0</v>
      </c>
      <c r="FB98" s="539">
        <f>IF(FA98&gt;0,SUM(R98:T101),0)</f>
        <v>0</v>
      </c>
      <c r="FC98" s="539">
        <f>IF(FB98&gt;0,AM102,0)</f>
        <v>0</v>
      </c>
      <c r="FD98" s="539">
        <f>IF(FB98&gt;0,AL102,0)</f>
        <v>0</v>
      </c>
      <c r="FE98" s="536"/>
      <c r="FF98" s="539">
        <f>IF(FE98&gt;0,SUM(AD98),0)</f>
        <v>0</v>
      </c>
      <c r="FG98" s="539">
        <f>FF98*AF98</f>
        <v>0</v>
      </c>
      <c r="FH98" s="539">
        <f>FF98*AE98</f>
        <v>0</v>
      </c>
      <c r="FI98" s="536"/>
      <c r="FJ98" s="539">
        <f>IF(FI98&gt;0,SUM(AH98),0)</f>
        <v>0</v>
      </c>
      <c r="FK98" s="539">
        <f>FJ98*AJ98</f>
        <v>0</v>
      </c>
      <c r="FL98" s="539">
        <f>FJ98*AI98</f>
        <v>0</v>
      </c>
      <c r="FM98" s="536"/>
      <c r="FN98" s="539">
        <f>IF(FM98&gt;0,SUM(AH98),0)</f>
        <v>0</v>
      </c>
      <c r="FO98" s="539">
        <f>FN98*AJ98</f>
        <v>0</v>
      </c>
      <c r="FP98" s="539">
        <f>FN98*AI98</f>
        <v>0</v>
      </c>
      <c r="FQ98" s="536">
        <f>N102/18</f>
        <v>0</v>
      </c>
      <c r="FR98" s="539">
        <f>IF(FQ98&gt;0,SUM(AH99+R102),0)</f>
        <v>0</v>
      </c>
      <c r="FS98" s="539">
        <f>FR98*AJ99</f>
        <v>0</v>
      </c>
      <c r="FT98" s="539">
        <f>FR98*AI99</f>
        <v>0</v>
      </c>
      <c r="FU98" s="536"/>
      <c r="FV98" s="539">
        <f>IF(FU98&gt;0,SUM(AH99+R102),0)</f>
        <v>0</v>
      </c>
      <c r="FW98" s="539">
        <f>FV98*AJ98</f>
        <v>0</v>
      </c>
      <c r="FX98" s="539">
        <f>FV98*AI98</f>
        <v>0</v>
      </c>
      <c r="FY98" s="536"/>
      <c r="FZ98" s="539">
        <f>IF(FY98&gt;0,SUM(AL99+V102),0)</f>
        <v>0</v>
      </c>
      <c r="GA98" s="539">
        <f>FZ98*AN98</f>
        <v>0</v>
      </c>
      <c r="GB98" s="539">
        <f>FZ98*AM98</f>
        <v>0</v>
      </c>
      <c r="GC98" s="536"/>
      <c r="GD98" s="539">
        <f>IF(GC98&gt;0,SUM(AP99+Z102),0)</f>
        <v>0</v>
      </c>
      <c r="GE98" s="539">
        <f>GD98*AR98</f>
        <v>0</v>
      </c>
      <c r="GF98" s="539">
        <f>GD98*AQ98</f>
        <v>0</v>
      </c>
      <c r="GG98" s="536"/>
      <c r="GH98" s="539">
        <f>IF(GG98&gt;0,SUM(AT99+AD102),0)</f>
        <v>0</v>
      </c>
      <c r="GI98" s="539">
        <f>GH98*AV98</f>
        <v>0</v>
      </c>
      <c r="GJ98" s="539">
        <f>GH98*AU98</f>
        <v>0</v>
      </c>
      <c r="GK98" s="536"/>
      <c r="GL98" s="539">
        <f>IF(GK98&gt;0,SUM(AL99+V102),0)</f>
        <v>0</v>
      </c>
      <c r="GM98" s="539">
        <f>GL98*AN98</f>
        <v>0</v>
      </c>
      <c r="GN98" s="539">
        <f>GL98*AM98</f>
        <v>0</v>
      </c>
      <c r="GO98" s="536"/>
      <c r="GP98" s="539">
        <f>IF(GO98&gt;0,SUM(AP99+Z102),0)</f>
        <v>0</v>
      </c>
      <c r="GQ98" s="539">
        <f>GP98*AR98</f>
        <v>0</v>
      </c>
      <c r="GR98" s="539">
        <f>GP98*AQ98</f>
        <v>0</v>
      </c>
      <c r="GS98" s="536"/>
      <c r="GT98" s="539">
        <f>IF(GS98&gt;0,SUM(AT99+AD102),0)</f>
        <v>0</v>
      </c>
      <c r="GU98" s="539">
        <f>GT98*AV98</f>
        <v>0</v>
      </c>
      <c r="GV98" s="539">
        <f>GT98*AU98</f>
        <v>0</v>
      </c>
      <c r="GW98" s="536"/>
      <c r="GX98" s="539">
        <f>IF(GW98&gt;0,SUM(AX99+AH102),0)</f>
        <v>0</v>
      </c>
      <c r="GY98" s="539">
        <f>GX98*AZ98</f>
        <v>0</v>
      </c>
      <c r="GZ98" s="539">
        <f>GX98*AY98</f>
        <v>0</v>
      </c>
      <c r="HA98" s="536"/>
      <c r="HB98" s="539">
        <f>IF(HA98&gt;0,SUM(AH99+R102),0)</f>
        <v>0</v>
      </c>
      <c r="HC98" s="539">
        <f>HB98*AJ98</f>
        <v>0</v>
      </c>
      <c r="HD98" s="539">
        <f>HB98*AI98</f>
        <v>0</v>
      </c>
      <c r="HE98" s="536"/>
      <c r="HF98" s="539">
        <f>IF(HE98&gt;0,SUM(AL99+V102),0)</f>
        <v>0</v>
      </c>
      <c r="HG98" s="539">
        <f>HF98*AN98</f>
        <v>0</v>
      </c>
      <c r="HH98" s="539">
        <f>HF98*AM98</f>
        <v>0</v>
      </c>
      <c r="HI98" s="536"/>
      <c r="HJ98" s="539">
        <f>IF(HI98&gt;0,SUM(AP99+Z102),0)</f>
        <v>0</v>
      </c>
      <c r="HK98" s="539">
        <f>HJ98*AR98</f>
        <v>0</v>
      </c>
      <c r="HL98" s="539">
        <f>HJ98*AQ98</f>
        <v>0</v>
      </c>
      <c r="HM98" s="536"/>
      <c r="HN98" s="539">
        <f>IF(HM98&gt;0,SUM(AT99+AD102),0)</f>
        <v>0</v>
      </c>
      <c r="HO98" s="539">
        <f>HN98*AV98</f>
        <v>0</v>
      </c>
      <c r="HP98" s="539">
        <f>HN98*AU98</f>
        <v>0</v>
      </c>
      <c r="HQ98" s="536"/>
      <c r="HR98" s="539">
        <f>IF(HQ98&gt;0,SUM(AP99+Z102),0)</f>
        <v>0</v>
      </c>
      <c r="HS98" s="539">
        <f>HR98*AR98</f>
        <v>0</v>
      </c>
      <c r="HT98" s="539">
        <f>HR98*AQ98</f>
        <v>0</v>
      </c>
      <c r="HU98" s="536"/>
      <c r="HV98" s="539">
        <f>IF(HU98&gt;0,SUM(AT99+AD102),0)</f>
        <v>0</v>
      </c>
      <c r="HW98" s="539">
        <f>HV98*AV98</f>
        <v>0</v>
      </c>
      <c r="HX98" s="539">
        <f>HV98*AU98</f>
        <v>0</v>
      </c>
      <c r="HY98" s="536"/>
      <c r="HZ98" s="539">
        <f>IF(HY98&gt;0,SUM(AT99+AD102),0)</f>
        <v>0</v>
      </c>
      <c r="IA98" s="539">
        <f>HZ98*AV98</f>
        <v>0</v>
      </c>
      <c r="IB98" s="539">
        <f>HZ98*AU98</f>
        <v>0</v>
      </c>
      <c r="IC98" s="536"/>
      <c r="ID98" s="539">
        <f>IF(IC98&gt;0,SUM(AX99+AH102),0)</f>
        <v>0</v>
      </c>
      <c r="IE98" s="539">
        <f>ID98*AZ98</f>
        <v>0</v>
      </c>
      <c r="IF98" s="539">
        <f>ID98*AY98</f>
        <v>0</v>
      </c>
      <c r="IG98" s="536"/>
      <c r="IH98" s="539">
        <f>IF(IG98&gt;0,SUM(BB99+AL102),0)</f>
        <v>0</v>
      </c>
      <c r="II98" s="539">
        <f>IH98*BD98</f>
        <v>0</v>
      </c>
      <c r="IJ98" s="539">
        <f>IH98*BC98</f>
        <v>0</v>
      </c>
      <c r="IK98" s="536"/>
      <c r="IL98" s="539">
        <f>IF(IK98&gt;0,SUM(AT99+AD102),0)</f>
        <v>0</v>
      </c>
      <c r="IM98" s="539">
        <f>IL98*AV98</f>
        <v>0</v>
      </c>
      <c r="IN98" s="539">
        <f>IL98*AU98</f>
        <v>0</v>
      </c>
      <c r="IO98" s="536">
        <f>T99</f>
        <v>0</v>
      </c>
      <c r="IP98" s="539">
        <f>IF(IO98&gt;0,SUM(AX99+AH102),0)</f>
        <v>0</v>
      </c>
      <c r="IQ98" s="539">
        <f>IP98*AZ98</f>
        <v>0</v>
      </c>
      <c r="IR98" s="539">
        <f>IP98*AY98</f>
        <v>0</v>
      </c>
      <c r="IS98" s="506"/>
      <c r="IT98" s="506"/>
      <c r="IU98" s="506"/>
      <c r="IV98" s="506"/>
      <c r="IW98" s="536"/>
      <c r="IX98" s="539">
        <f>IF(IW98&gt;0,SUM(BB99+AL102),0)</f>
        <v>0</v>
      </c>
      <c r="IY98" s="539">
        <f>IX98*BD98</f>
        <v>0</v>
      </c>
      <c r="IZ98" s="539">
        <f>IY98*BE98</f>
        <v>0</v>
      </c>
      <c r="JA98" s="539">
        <f>IX98*BC98</f>
        <v>0</v>
      </c>
      <c r="JB98" s="497"/>
      <c r="JC98" s="497"/>
      <c r="JD98" s="497"/>
      <c r="JE98" s="497"/>
      <c r="JF98" s="497"/>
      <c r="JG98" s="536">
        <f>AC99</f>
        <v>0</v>
      </c>
      <c r="JH98" s="539">
        <f>IF(JG98&gt;0,SUM(BN99+AQ102),0)</f>
        <v>0</v>
      </c>
      <c r="JI98" s="539">
        <f>JH98*BP98</f>
        <v>0</v>
      </c>
      <c r="JJ98" s="539">
        <f>JH98*BO98</f>
        <v>0</v>
      </c>
      <c r="JK98" s="536">
        <f>AG99</f>
        <v>0</v>
      </c>
      <c r="JL98" s="539">
        <f>IF(JK98&gt;0,SUM(BR99+AU102),0)</f>
        <v>0</v>
      </c>
      <c r="JM98" s="539">
        <f>JL98*BT98</f>
        <v>0</v>
      </c>
      <c r="JN98" s="539">
        <f>JL98*BS98</f>
        <v>0</v>
      </c>
      <c r="JO98" s="536">
        <f>AC99</f>
        <v>0</v>
      </c>
      <c r="JP98" s="539">
        <f>IF(JO98&gt;0,SUM(BN99+AQ102),0)</f>
        <v>0</v>
      </c>
      <c r="JQ98" s="539">
        <f>JP98*BP98</f>
        <v>0</v>
      </c>
      <c r="JR98" s="539">
        <f>JQ98*BQ98</f>
        <v>0</v>
      </c>
      <c r="JS98" s="539">
        <f>JP98*BO98</f>
        <v>0</v>
      </c>
      <c r="JT98" s="536">
        <f>IF(CT99="старший вчитель",SUM(CW98:CY101),0)</f>
        <v>0</v>
      </c>
      <c r="JU98" s="539">
        <f>IF(JT98&gt;0,SUM(BY98:CA101),0)</f>
        <v>0</v>
      </c>
      <c r="JV98" s="539">
        <f>IF(JU98&gt;0,CT102,0)</f>
        <v>0</v>
      </c>
      <c r="JW98" s="539">
        <f>IF(JU98&gt;0,CS102,0)</f>
        <v>0</v>
      </c>
      <c r="JX98" s="539">
        <f>IF(JU98&gt;0,SUM(CC102:CE102),0)</f>
        <v>0</v>
      </c>
      <c r="JY98" s="539">
        <f>IF(JU98&gt;0,CF102+CG102,0)</f>
        <v>0</v>
      </c>
      <c r="JZ98" s="545">
        <f>IF(JU98&gt;0,SUM(CH102:CQ102),0)</f>
        <v>0</v>
      </c>
      <c r="KB98" s="771"/>
      <c r="KC98" s="769">
        <f>IZ98+IR98+IN98+HX98+HP98+HL98+GR98+GB98+FT98+FP98+FL98+FD98+EZ98+EP98+EI98+EB98+DU98+DN98+DG98+CZ98+CS98+CL98+CE98+BX98+BQ98+BC98+AV98+AO98</f>
        <v>237.2883333333333</v>
      </c>
      <c r="KD98" s="769">
        <f>IY98+IQ98+IM98+HW98+HO98+HK98+GQ98+GA98+FS98+FO98+FK98+FC98+EY98+EO98+EH98+EA98+DT98+DM98+DF98+CY98+CR98+CK98+CD98+BW98+BP98+BB98+AU98+AN98</f>
        <v>711.86499999999978</v>
      </c>
    </row>
    <row r="99" spans="1:292" ht="20.100000000000001" customHeight="1" x14ac:dyDescent="0.3">
      <c r="A99" s="615"/>
      <c r="B99" s="619"/>
      <c r="C99" s="58" t="s">
        <v>57</v>
      </c>
      <c r="D99" s="46">
        <f>SUM(K99:N99)</f>
        <v>8.5</v>
      </c>
      <c r="E99" s="563"/>
      <c r="F99" s="581"/>
      <c r="G99" s="584"/>
      <c r="H99" s="664"/>
      <c r="I99" s="59"/>
      <c r="J99" s="154"/>
      <c r="K99" s="245"/>
      <c r="L99" s="246">
        <v>7</v>
      </c>
      <c r="M99" s="246">
        <v>1.5</v>
      </c>
      <c r="N99" s="247"/>
      <c r="O99" s="42">
        <f t="shared" si="41"/>
        <v>0</v>
      </c>
      <c r="P99" s="42">
        <f t="shared" si="41"/>
        <v>772.56666666666661</v>
      </c>
      <c r="Q99" s="42">
        <f t="shared" si="41"/>
        <v>165.54999999999998</v>
      </c>
      <c r="R99" s="42">
        <f t="shared" si="41"/>
        <v>0</v>
      </c>
      <c r="S99" s="39"/>
      <c r="T99" s="10"/>
      <c r="U99" s="40"/>
      <c r="V99" s="39"/>
      <c r="W99" s="197">
        <v>0.25</v>
      </c>
      <c r="X99" s="70"/>
      <c r="Y99" s="57"/>
      <c r="Z99" s="7"/>
      <c r="AA99" s="10"/>
      <c r="AB99" s="10"/>
      <c r="AC99" s="10"/>
      <c r="AD99" s="10"/>
      <c r="AE99" s="10"/>
      <c r="AF99" s="10"/>
      <c r="AG99" s="40"/>
      <c r="AH99" s="153"/>
      <c r="AI99" s="44"/>
      <c r="AJ99" s="44"/>
      <c r="AK99" s="40"/>
      <c r="AL99" s="537"/>
      <c r="AM99" s="540"/>
      <c r="AN99" s="540"/>
      <c r="AO99" s="540"/>
      <c r="AP99" s="540"/>
      <c r="AQ99" s="540"/>
      <c r="AR99" s="543"/>
      <c r="AS99" s="537"/>
      <c r="AT99" s="540"/>
      <c r="AU99" s="540"/>
      <c r="AV99" s="540"/>
      <c r="AW99" s="540"/>
      <c r="AX99" s="540"/>
      <c r="AY99" s="543"/>
      <c r="AZ99" s="537"/>
      <c r="BA99" s="540"/>
      <c r="BB99" s="540"/>
      <c r="BC99" s="540"/>
      <c r="BD99" s="540"/>
      <c r="BE99" s="540"/>
      <c r="BF99" s="543"/>
      <c r="BG99" s="518"/>
      <c r="BH99" s="518"/>
      <c r="BI99" s="518"/>
      <c r="BJ99" s="518"/>
      <c r="BK99" s="518"/>
      <c r="BL99" s="518"/>
      <c r="BM99" s="518"/>
      <c r="BN99" s="537"/>
      <c r="BO99" s="540"/>
      <c r="BP99" s="540"/>
      <c r="BQ99" s="540"/>
      <c r="BR99" s="540"/>
      <c r="BS99" s="540"/>
      <c r="BT99" s="543"/>
      <c r="BU99" s="540"/>
      <c r="BV99" s="540"/>
      <c r="BW99" s="540"/>
      <c r="BX99" s="540"/>
      <c r="BY99" s="540"/>
      <c r="BZ99" s="540"/>
      <c r="CA99" s="543"/>
      <c r="CB99" s="537"/>
      <c r="CC99" s="540"/>
      <c r="CD99" s="540"/>
      <c r="CE99" s="540"/>
      <c r="CF99" s="540"/>
      <c r="CG99" s="540"/>
      <c r="CH99" s="543"/>
      <c r="CI99" s="537"/>
      <c r="CJ99" s="540"/>
      <c r="CK99" s="540"/>
      <c r="CL99" s="540"/>
      <c r="CM99" s="540"/>
      <c r="CN99" s="540"/>
      <c r="CO99" s="543"/>
      <c r="CP99" s="537"/>
      <c r="CQ99" s="540"/>
      <c r="CR99" s="540"/>
      <c r="CS99" s="540"/>
      <c r="CT99" s="540"/>
      <c r="CU99" s="540"/>
      <c r="CV99" s="543"/>
      <c r="CW99" s="537"/>
      <c r="CX99" s="540"/>
      <c r="CY99" s="540"/>
      <c r="CZ99" s="540"/>
      <c r="DA99" s="540"/>
      <c r="DB99" s="540"/>
      <c r="DC99" s="543"/>
      <c r="DD99" s="537">
        <f>IF(AND(DB99=3,DB100=4),SUM(DC102:DC104),0)</f>
        <v>0</v>
      </c>
      <c r="DE99" s="540"/>
      <c r="DF99" s="540"/>
      <c r="DG99" s="540"/>
      <c r="DH99" s="540"/>
      <c r="DI99" s="540"/>
      <c r="DJ99" s="543"/>
      <c r="DK99" s="537"/>
      <c r="DL99" s="540"/>
      <c r="DM99" s="540"/>
      <c r="DN99" s="540"/>
      <c r="DO99" s="540"/>
      <c r="DP99" s="540"/>
      <c r="DQ99" s="543"/>
      <c r="DR99" s="537"/>
      <c r="DS99" s="540"/>
      <c r="DT99" s="540"/>
      <c r="DU99" s="540"/>
      <c r="DV99" s="540"/>
      <c r="DW99" s="540"/>
      <c r="DX99" s="543"/>
      <c r="DY99" s="537"/>
      <c r="DZ99" s="540"/>
      <c r="EA99" s="540"/>
      <c r="EB99" s="540"/>
      <c r="EC99" s="540"/>
      <c r="ED99" s="540"/>
      <c r="EE99" s="543"/>
      <c r="EF99" s="537"/>
      <c r="EG99" s="540"/>
      <c r="EH99" s="540"/>
      <c r="EI99" s="540"/>
      <c r="EJ99" s="540"/>
      <c r="EK99" s="540"/>
      <c r="EL99" s="543"/>
      <c r="EM99" s="537"/>
      <c r="EN99" s="540"/>
      <c r="EO99" s="540"/>
      <c r="EP99" s="540"/>
      <c r="EQ99" s="540"/>
      <c r="ER99" s="540"/>
      <c r="ES99" s="543"/>
      <c r="ET99" s="225">
        <f>EF98+DY98+DR98+DK98+DD98+CW98+CP98+CI98+CB98+BU98+BN98+AZ98+AS98+AL98</f>
        <v>21.5</v>
      </c>
      <c r="EU99" s="157">
        <f>D103</f>
        <v>21.5</v>
      </c>
      <c r="EV99" s="480">
        <f>ET99-EU99</f>
        <v>0</v>
      </c>
      <c r="EW99" s="537"/>
      <c r="EX99" s="540"/>
      <c r="EY99" s="540"/>
      <c r="EZ99" s="540"/>
      <c r="FA99" s="537"/>
      <c r="FB99" s="540"/>
      <c r="FC99" s="540"/>
      <c r="FD99" s="540"/>
      <c r="FE99" s="537"/>
      <c r="FF99" s="540"/>
      <c r="FG99" s="540"/>
      <c r="FH99" s="540"/>
      <c r="FI99" s="537"/>
      <c r="FJ99" s="540"/>
      <c r="FK99" s="540"/>
      <c r="FL99" s="540"/>
      <c r="FM99" s="537"/>
      <c r="FN99" s="540"/>
      <c r="FO99" s="540"/>
      <c r="FP99" s="540"/>
      <c r="FQ99" s="537"/>
      <c r="FR99" s="540"/>
      <c r="FS99" s="540"/>
      <c r="FT99" s="540"/>
      <c r="FU99" s="537"/>
      <c r="FV99" s="540"/>
      <c r="FW99" s="540"/>
      <c r="FX99" s="540"/>
      <c r="FY99" s="537"/>
      <c r="FZ99" s="540"/>
      <c r="GA99" s="540"/>
      <c r="GB99" s="540"/>
      <c r="GC99" s="537"/>
      <c r="GD99" s="540"/>
      <c r="GE99" s="540"/>
      <c r="GF99" s="540"/>
      <c r="GG99" s="537"/>
      <c r="GH99" s="540"/>
      <c r="GI99" s="540"/>
      <c r="GJ99" s="540"/>
      <c r="GK99" s="537"/>
      <c r="GL99" s="540"/>
      <c r="GM99" s="540"/>
      <c r="GN99" s="540"/>
      <c r="GO99" s="537"/>
      <c r="GP99" s="540"/>
      <c r="GQ99" s="540"/>
      <c r="GR99" s="540"/>
      <c r="GS99" s="537"/>
      <c r="GT99" s="540"/>
      <c r="GU99" s="540"/>
      <c r="GV99" s="540"/>
      <c r="GW99" s="537"/>
      <c r="GX99" s="540"/>
      <c r="GY99" s="540"/>
      <c r="GZ99" s="540"/>
      <c r="HA99" s="537"/>
      <c r="HB99" s="540"/>
      <c r="HC99" s="540"/>
      <c r="HD99" s="540"/>
      <c r="HE99" s="537"/>
      <c r="HF99" s="540"/>
      <c r="HG99" s="540"/>
      <c r="HH99" s="540"/>
      <c r="HI99" s="537"/>
      <c r="HJ99" s="540"/>
      <c r="HK99" s="540"/>
      <c r="HL99" s="540"/>
      <c r="HM99" s="537"/>
      <c r="HN99" s="540"/>
      <c r="HO99" s="540"/>
      <c r="HP99" s="540"/>
      <c r="HQ99" s="537"/>
      <c r="HR99" s="540"/>
      <c r="HS99" s="540"/>
      <c r="HT99" s="540"/>
      <c r="HU99" s="537"/>
      <c r="HV99" s="540"/>
      <c r="HW99" s="540"/>
      <c r="HX99" s="540"/>
      <c r="HY99" s="537"/>
      <c r="HZ99" s="540"/>
      <c r="IA99" s="540"/>
      <c r="IB99" s="540"/>
      <c r="IC99" s="537"/>
      <c r="ID99" s="540"/>
      <c r="IE99" s="540"/>
      <c r="IF99" s="540"/>
      <c r="IG99" s="537"/>
      <c r="IH99" s="540"/>
      <c r="II99" s="540"/>
      <c r="IJ99" s="540"/>
      <c r="IK99" s="537"/>
      <c r="IL99" s="540"/>
      <c r="IM99" s="540"/>
      <c r="IN99" s="540"/>
      <c r="IO99" s="537"/>
      <c r="IP99" s="540"/>
      <c r="IQ99" s="540"/>
      <c r="IR99" s="540"/>
      <c r="IS99" s="507"/>
      <c r="IT99" s="507"/>
      <c r="IU99" s="507"/>
      <c r="IV99" s="507"/>
      <c r="IW99" s="537"/>
      <c r="IX99" s="540"/>
      <c r="IY99" s="540"/>
      <c r="IZ99" s="540"/>
      <c r="JA99" s="540"/>
      <c r="JB99" s="498"/>
      <c r="JC99" s="498"/>
      <c r="JD99" s="498"/>
      <c r="JE99" s="498"/>
      <c r="JF99" s="498"/>
      <c r="JG99" s="537"/>
      <c r="JH99" s="540"/>
      <c r="JI99" s="540"/>
      <c r="JJ99" s="540"/>
      <c r="JK99" s="537"/>
      <c r="JL99" s="540"/>
      <c r="JM99" s="540"/>
      <c r="JN99" s="540"/>
      <c r="JO99" s="537"/>
      <c r="JP99" s="540"/>
      <c r="JQ99" s="540"/>
      <c r="JR99" s="540"/>
      <c r="JS99" s="540"/>
      <c r="JT99" s="537"/>
      <c r="JU99" s="540"/>
      <c r="JV99" s="540"/>
      <c r="JW99" s="540"/>
      <c r="JX99" s="540"/>
      <c r="JY99" s="540"/>
      <c r="JZ99" s="546"/>
      <c r="KB99" s="771"/>
      <c r="KC99" s="769"/>
      <c r="KD99" s="769"/>
    </row>
    <row r="100" spans="1:292" ht="20.100000000000001" customHeight="1" x14ac:dyDescent="0.3">
      <c r="A100" s="616"/>
      <c r="B100" s="576"/>
      <c r="C100" s="58" t="s">
        <v>122</v>
      </c>
      <c r="D100" s="46">
        <f>SUM(K100:N100)</f>
        <v>1</v>
      </c>
      <c r="E100" s="564"/>
      <c r="F100" s="581"/>
      <c r="G100" s="584"/>
      <c r="H100" s="604" t="s">
        <v>28</v>
      </c>
      <c r="I100" s="60">
        <v>12</v>
      </c>
      <c r="J100" s="65">
        <f>J101+J102</f>
        <v>1986.6</v>
      </c>
      <c r="K100" s="248"/>
      <c r="L100" s="249"/>
      <c r="M100" s="249">
        <v>1</v>
      </c>
      <c r="N100" s="250"/>
      <c r="O100" s="42">
        <f t="shared" si="41"/>
        <v>0</v>
      </c>
      <c r="P100" s="42">
        <f t="shared" si="41"/>
        <v>0</v>
      </c>
      <c r="Q100" s="42">
        <f t="shared" si="41"/>
        <v>110.36666666666666</v>
      </c>
      <c r="R100" s="42">
        <f t="shared" si="41"/>
        <v>0</v>
      </c>
      <c r="S100" s="32"/>
      <c r="T100" s="57"/>
      <c r="U100" s="128"/>
      <c r="V100" s="32"/>
      <c r="W100" s="128">
        <v>0.5</v>
      </c>
      <c r="X100" s="195">
        <v>0</v>
      </c>
      <c r="Y100" s="57">
        <v>0</v>
      </c>
      <c r="Z100" s="7"/>
      <c r="AA100" s="7"/>
      <c r="AB100" s="7"/>
      <c r="AC100" s="7"/>
      <c r="AD100" s="7"/>
      <c r="AE100" s="7"/>
      <c r="AF100" s="7"/>
      <c r="AG100" s="12"/>
      <c r="AH100" s="32"/>
      <c r="AI100" s="43">
        <f>SUM(O98:R102,AH98:AH102)*AI98</f>
        <v>237.2883333333333</v>
      </c>
      <c r="AJ100" s="43">
        <f>SUM(O98:R102,AH98:AH102)*AJ98</f>
        <v>711.86499999999978</v>
      </c>
      <c r="AK100" s="45">
        <f>SUM(O98:R102,S101:AG101,AH98:AH102,AI100:AJ100)</f>
        <v>3570.3616666666658</v>
      </c>
      <c r="AL100" s="537"/>
      <c r="AM100" s="540"/>
      <c r="AN100" s="540"/>
      <c r="AO100" s="540"/>
      <c r="AP100" s="540"/>
      <c r="AQ100" s="540"/>
      <c r="AR100" s="543"/>
      <c r="AS100" s="537"/>
      <c r="AT100" s="540"/>
      <c r="AU100" s="540"/>
      <c r="AV100" s="540"/>
      <c r="AW100" s="540"/>
      <c r="AX100" s="540"/>
      <c r="AY100" s="543"/>
      <c r="AZ100" s="537"/>
      <c r="BA100" s="540"/>
      <c r="BB100" s="540"/>
      <c r="BC100" s="540"/>
      <c r="BD100" s="540"/>
      <c r="BE100" s="540"/>
      <c r="BF100" s="543"/>
      <c r="BG100" s="518"/>
      <c r="BH100" s="518"/>
      <c r="BI100" s="518"/>
      <c r="BJ100" s="518"/>
      <c r="BK100" s="518"/>
      <c r="BL100" s="518"/>
      <c r="BM100" s="518"/>
      <c r="BN100" s="537"/>
      <c r="BO100" s="540"/>
      <c r="BP100" s="540"/>
      <c r="BQ100" s="540"/>
      <c r="BR100" s="540"/>
      <c r="BS100" s="540"/>
      <c r="BT100" s="543"/>
      <c r="BU100" s="540"/>
      <c r="BV100" s="540"/>
      <c r="BW100" s="540"/>
      <c r="BX100" s="540"/>
      <c r="BY100" s="540"/>
      <c r="BZ100" s="540"/>
      <c r="CA100" s="543"/>
      <c r="CB100" s="537"/>
      <c r="CC100" s="540"/>
      <c r="CD100" s="540"/>
      <c r="CE100" s="540"/>
      <c r="CF100" s="540"/>
      <c r="CG100" s="540"/>
      <c r="CH100" s="543"/>
      <c r="CI100" s="537"/>
      <c r="CJ100" s="540"/>
      <c r="CK100" s="540"/>
      <c r="CL100" s="540"/>
      <c r="CM100" s="540"/>
      <c r="CN100" s="540"/>
      <c r="CO100" s="543"/>
      <c r="CP100" s="537"/>
      <c r="CQ100" s="540"/>
      <c r="CR100" s="540"/>
      <c r="CS100" s="540"/>
      <c r="CT100" s="540"/>
      <c r="CU100" s="540"/>
      <c r="CV100" s="543"/>
      <c r="CW100" s="537"/>
      <c r="CX100" s="540"/>
      <c r="CY100" s="540"/>
      <c r="CZ100" s="540"/>
      <c r="DA100" s="540"/>
      <c r="DB100" s="540"/>
      <c r="DC100" s="543"/>
      <c r="DD100" s="537">
        <f>IF(AND(DB100=3,DB101=4),SUM(DC103:DC105),0)</f>
        <v>0</v>
      </c>
      <c r="DE100" s="540"/>
      <c r="DF100" s="540"/>
      <c r="DG100" s="540"/>
      <c r="DH100" s="540"/>
      <c r="DI100" s="540"/>
      <c r="DJ100" s="543"/>
      <c r="DK100" s="537"/>
      <c r="DL100" s="540"/>
      <c r="DM100" s="540"/>
      <c r="DN100" s="540"/>
      <c r="DO100" s="540"/>
      <c r="DP100" s="540"/>
      <c r="DQ100" s="543"/>
      <c r="DR100" s="537"/>
      <c r="DS100" s="540"/>
      <c r="DT100" s="540"/>
      <c r="DU100" s="540"/>
      <c r="DV100" s="540"/>
      <c r="DW100" s="540"/>
      <c r="DX100" s="543"/>
      <c r="DY100" s="537"/>
      <c r="DZ100" s="540"/>
      <c r="EA100" s="540"/>
      <c r="EB100" s="540"/>
      <c r="EC100" s="540"/>
      <c r="ED100" s="540"/>
      <c r="EE100" s="543"/>
      <c r="EF100" s="537"/>
      <c r="EG100" s="540"/>
      <c r="EH100" s="540"/>
      <c r="EI100" s="540"/>
      <c r="EJ100" s="540"/>
      <c r="EK100" s="540"/>
      <c r="EL100" s="543"/>
      <c r="EM100" s="537"/>
      <c r="EN100" s="540"/>
      <c r="EO100" s="540"/>
      <c r="EP100" s="540"/>
      <c r="EQ100" s="540"/>
      <c r="ER100" s="540"/>
      <c r="ES100" s="543"/>
      <c r="ET100" s="225">
        <f>SUM(EG98:EL102,DZ98:EE102,DS98:DX102,DL98:DQ102,DE98:DJ102,CX98:DC102,CQ98:CV102,CJ98:CO102,CC98:CH102,BV98:CA102,BO98:BT102,BA98:BF102,AT98:AY102,AM98:AR102,EX98:EZ102,FB98:FD102,FJ98:FL102,FN98:FP102,FR98:FT102)</f>
        <v>3570.3616666666658</v>
      </c>
      <c r="EU100" s="225">
        <f>AK100</f>
        <v>3570.3616666666658</v>
      </c>
      <c r="EV100" s="177">
        <f>EU100-ET100</f>
        <v>0</v>
      </c>
      <c r="EW100" s="537"/>
      <c r="EX100" s="540"/>
      <c r="EY100" s="540"/>
      <c r="EZ100" s="540"/>
      <c r="FA100" s="537"/>
      <c r="FB100" s="540"/>
      <c r="FC100" s="540"/>
      <c r="FD100" s="540"/>
      <c r="FE100" s="537"/>
      <c r="FF100" s="540"/>
      <c r="FG100" s="540"/>
      <c r="FH100" s="540"/>
      <c r="FI100" s="537"/>
      <c r="FJ100" s="540"/>
      <c r="FK100" s="540"/>
      <c r="FL100" s="540"/>
      <c r="FM100" s="537"/>
      <c r="FN100" s="540"/>
      <c r="FO100" s="540"/>
      <c r="FP100" s="540"/>
      <c r="FQ100" s="537"/>
      <c r="FR100" s="540"/>
      <c r="FS100" s="540"/>
      <c r="FT100" s="540"/>
      <c r="FU100" s="537"/>
      <c r="FV100" s="540"/>
      <c r="FW100" s="540"/>
      <c r="FX100" s="540"/>
      <c r="FY100" s="537"/>
      <c r="FZ100" s="540"/>
      <c r="GA100" s="540"/>
      <c r="GB100" s="540"/>
      <c r="GC100" s="537"/>
      <c r="GD100" s="540"/>
      <c r="GE100" s="540"/>
      <c r="GF100" s="540"/>
      <c r="GG100" s="537"/>
      <c r="GH100" s="540"/>
      <c r="GI100" s="540"/>
      <c r="GJ100" s="540"/>
      <c r="GK100" s="537"/>
      <c r="GL100" s="540"/>
      <c r="GM100" s="540"/>
      <c r="GN100" s="540"/>
      <c r="GO100" s="537"/>
      <c r="GP100" s="540"/>
      <c r="GQ100" s="540"/>
      <c r="GR100" s="540"/>
      <c r="GS100" s="537"/>
      <c r="GT100" s="540"/>
      <c r="GU100" s="540"/>
      <c r="GV100" s="540"/>
      <c r="GW100" s="537"/>
      <c r="GX100" s="540"/>
      <c r="GY100" s="540"/>
      <c r="GZ100" s="540"/>
      <c r="HA100" s="537"/>
      <c r="HB100" s="540"/>
      <c r="HC100" s="540"/>
      <c r="HD100" s="540"/>
      <c r="HE100" s="537"/>
      <c r="HF100" s="540"/>
      <c r="HG100" s="540"/>
      <c r="HH100" s="540"/>
      <c r="HI100" s="537"/>
      <c r="HJ100" s="540"/>
      <c r="HK100" s="540"/>
      <c r="HL100" s="540"/>
      <c r="HM100" s="537"/>
      <c r="HN100" s="540"/>
      <c r="HO100" s="540"/>
      <c r="HP100" s="540"/>
      <c r="HQ100" s="537"/>
      <c r="HR100" s="540"/>
      <c r="HS100" s="540"/>
      <c r="HT100" s="540"/>
      <c r="HU100" s="537"/>
      <c r="HV100" s="540"/>
      <c r="HW100" s="540"/>
      <c r="HX100" s="540"/>
      <c r="HY100" s="537"/>
      <c r="HZ100" s="540"/>
      <c r="IA100" s="540"/>
      <c r="IB100" s="540"/>
      <c r="IC100" s="537"/>
      <c r="ID100" s="540"/>
      <c r="IE100" s="540"/>
      <c r="IF100" s="540"/>
      <c r="IG100" s="537"/>
      <c r="IH100" s="540"/>
      <c r="II100" s="540"/>
      <c r="IJ100" s="540"/>
      <c r="IK100" s="537"/>
      <c r="IL100" s="540"/>
      <c r="IM100" s="540"/>
      <c r="IN100" s="540"/>
      <c r="IO100" s="537"/>
      <c r="IP100" s="540"/>
      <c r="IQ100" s="540"/>
      <c r="IR100" s="540"/>
      <c r="IS100" s="507"/>
      <c r="IT100" s="507"/>
      <c r="IU100" s="507"/>
      <c r="IV100" s="507"/>
      <c r="IW100" s="537"/>
      <c r="IX100" s="540"/>
      <c r="IY100" s="540"/>
      <c r="IZ100" s="540"/>
      <c r="JA100" s="540"/>
      <c r="JB100" s="498"/>
      <c r="JC100" s="498"/>
      <c r="JD100" s="498"/>
      <c r="JE100" s="498"/>
      <c r="JF100" s="498"/>
      <c r="JG100" s="537"/>
      <c r="JH100" s="540"/>
      <c r="JI100" s="540"/>
      <c r="JJ100" s="540"/>
      <c r="JK100" s="537"/>
      <c r="JL100" s="540"/>
      <c r="JM100" s="540"/>
      <c r="JN100" s="540"/>
      <c r="JO100" s="537"/>
      <c r="JP100" s="540"/>
      <c r="JQ100" s="540"/>
      <c r="JR100" s="540"/>
      <c r="JS100" s="540"/>
      <c r="JT100" s="537"/>
      <c r="JU100" s="540"/>
      <c r="JV100" s="540"/>
      <c r="JW100" s="540"/>
      <c r="JX100" s="540"/>
      <c r="JY100" s="540"/>
      <c r="JZ100" s="546"/>
      <c r="KB100" s="771">
        <v>6</v>
      </c>
      <c r="KC100" s="769"/>
      <c r="KD100" s="769"/>
      <c r="KE100" s="770">
        <f>AJ100</f>
        <v>711.86499999999978</v>
      </c>
      <c r="KF100" s="770">
        <f>AI100</f>
        <v>237.2883333333333</v>
      </c>
    </row>
    <row r="101" spans="1:292" ht="20.100000000000001" customHeight="1" x14ac:dyDescent="0.2">
      <c r="A101" s="617"/>
      <c r="B101" s="620"/>
      <c r="C101" s="392" t="s">
        <v>123</v>
      </c>
      <c r="D101" s="46">
        <f>SUM(K101:N101)</f>
        <v>10</v>
      </c>
      <c r="E101" s="564"/>
      <c r="F101" s="581"/>
      <c r="G101" s="584"/>
      <c r="H101" s="604"/>
      <c r="I101" s="61">
        <f>IF(H98="вища",12,IF(H98="І кат.",11,IF(H98="ІІ кат.",10,IF(H98="спец.",9))))</f>
        <v>12</v>
      </c>
      <c r="J101" s="48">
        <f>IF(I101=12,'тарифна сітка'!$C$15,IF(I101=11,'тарифна сітка'!$C$14,IF(I101=10,'тарифна сітка'!$C$13,IF(I101=9,'тарифна сітка'!$C$12,IF(I101=8,'тарифна сітка'!$C$11)))))</f>
        <v>1806</v>
      </c>
      <c r="K101" s="248"/>
      <c r="L101" s="249">
        <v>9</v>
      </c>
      <c r="M101" s="249">
        <v>1</v>
      </c>
      <c r="N101" s="250"/>
      <c r="O101" s="42">
        <f t="shared" si="41"/>
        <v>0</v>
      </c>
      <c r="P101" s="42">
        <f t="shared" si="41"/>
        <v>993.3</v>
      </c>
      <c r="Q101" s="42">
        <f t="shared" si="41"/>
        <v>110.36666666666666</v>
      </c>
      <c r="R101" s="42">
        <f t="shared" si="41"/>
        <v>0</v>
      </c>
      <c r="S101" s="34"/>
      <c r="T101" s="27"/>
      <c r="U101" s="28"/>
      <c r="V101" s="34"/>
      <c r="W101" s="149">
        <f>J100*W99*W100</f>
        <v>248.32499999999999</v>
      </c>
      <c r="X101" s="145">
        <f>J100*X100</f>
        <v>0</v>
      </c>
      <c r="Y101" s="43">
        <f>J100*Y100</f>
        <v>0</v>
      </c>
      <c r="Z101" s="7"/>
      <c r="AA101" s="7"/>
      <c r="AB101" s="7"/>
      <c r="AC101" s="7"/>
      <c r="AD101" s="7"/>
      <c r="AE101" s="7"/>
      <c r="AF101" s="7"/>
      <c r="AG101" s="12"/>
      <c r="AH101" s="32"/>
      <c r="AI101" s="7"/>
      <c r="AJ101" s="7"/>
      <c r="AK101" s="12"/>
      <c r="AL101" s="537"/>
      <c r="AM101" s="540"/>
      <c r="AN101" s="540"/>
      <c r="AO101" s="540"/>
      <c r="AP101" s="540"/>
      <c r="AQ101" s="540"/>
      <c r="AR101" s="543"/>
      <c r="AS101" s="537"/>
      <c r="AT101" s="540"/>
      <c r="AU101" s="540"/>
      <c r="AV101" s="540"/>
      <c r="AW101" s="540"/>
      <c r="AX101" s="540"/>
      <c r="AY101" s="543"/>
      <c r="AZ101" s="537"/>
      <c r="BA101" s="540"/>
      <c r="BB101" s="540"/>
      <c r="BC101" s="540"/>
      <c r="BD101" s="540"/>
      <c r="BE101" s="540"/>
      <c r="BF101" s="543"/>
      <c r="BG101" s="518"/>
      <c r="BH101" s="518"/>
      <c r="BI101" s="518"/>
      <c r="BJ101" s="518"/>
      <c r="BK101" s="518"/>
      <c r="BL101" s="518"/>
      <c r="BM101" s="518"/>
      <c r="BN101" s="537"/>
      <c r="BO101" s="540"/>
      <c r="BP101" s="540"/>
      <c r="BQ101" s="540"/>
      <c r="BR101" s="540"/>
      <c r="BS101" s="540"/>
      <c r="BT101" s="543"/>
      <c r="BU101" s="540"/>
      <c r="BV101" s="540"/>
      <c r="BW101" s="540"/>
      <c r="BX101" s="540"/>
      <c r="BY101" s="540"/>
      <c r="BZ101" s="540"/>
      <c r="CA101" s="543"/>
      <c r="CB101" s="537"/>
      <c r="CC101" s="540"/>
      <c r="CD101" s="540"/>
      <c r="CE101" s="540"/>
      <c r="CF101" s="540"/>
      <c r="CG101" s="540"/>
      <c r="CH101" s="543"/>
      <c r="CI101" s="537"/>
      <c r="CJ101" s="540"/>
      <c r="CK101" s="540"/>
      <c r="CL101" s="540"/>
      <c r="CM101" s="540"/>
      <c r="CN101" s="540"/>
      <c r="CO101" s="543"/>
      <c r="CP101" s="537"/>
      <c r="CQ101" s="540"/>
      <c r="CR101" s="540"/>
      <c r="CS101" s="540"/>
      <c r="CT101" s="540"/>
      <c r="CU101" s="540"/>
      <c r="CV101" s="543"/>
      <c r="CW101" s="537"/>
      <c r="CX101" s="540"/>
      <c r="CY101" s="540"/>
      <c r="CZ101" s="540"/>
      <c r="DA101" s="540"/>
      <c r="DB101" s="540"/>
      <c r="DC101" s="543"/>
      <c r="DD101" s="537">
        <f>IF(AND(DB101=3,DB102=4),SUM(DC104:DC106),0)</f>
        <v>0</v>
      </c>
      <c r="DE101" s="540"/>
      <c r="DF101" s="540"/>
      <c r="DG101" s="540"/>
      <c r="DH101" s="540"/>
      <c r="DI101" s="540"/>
      <c r="DJ101" s="543"/>
      <c r="DK101" s="537"/>
      <c r="DL101" s="540"/>
      <c r="DM101" s="540"/>
      <c r="DN101" s="540"/>
      <c r="DO101" s="540"/>
      <c r="DP101" s="540"/>
      <c r="DQ101" s="543"/>
      <c r="DR101" s="537"/>
      <c r="DS101" s="540"/>
      <c r="DT101" s="540"/>
      <c r="DU101" s="540"/>
      <c r="DV101" s="540"/>
      <c r="DW101" s="540"/>
      <c r="DX101" s="543"/>
      <c r="DY101" s="537"/>
      <c r="DZ101" s="540"/>
      <c r="EA101" s="540"/>
      <c r="EB101" s="540"/>
      <c r="EC101" s="540"/>
      <c r="ED101" s="540"/>
      <c r="EE101" s="543"/>
      <c r="EF101" s="537"/>
      <c r="EG101" s="540"/>
      <c r="EH101" s="540"/>
      <c r="EI101" s="540"/>
      <c r="EJ101" s="540"/>
      <c r="EK101" s="540"/>
      <c r="EL101" s="543"/>
      <c r="EM101" s="537"/>
      <c r="EN101" s="540"/>
      <c r="EO101" s="540"/>
      <c r="EP101" s="540"/>
      <c r="EQ101" s="540"/>
      <c r="ER101" s="540"/>
      <c r="ES101" s="543"/>
      <c r="EW101" s="537"/>
      <c r="EX101" s="540"/>
      <c r="EY101" s="540"/>
      <c r="EZ101" s="540"/>
      <c r="FA101" s="537"/>
      <c r="FB101" s="540"/>
      <c r="FC101" s="540"/>
      <c r="FD101" s="540"/>
      <c r="FE101" s="537"/>
      <c r="FF101" s="540"/>
      <c r="FG101" s="540"/>
      <c r="FH101" s="540"/>
      <c r="FI101" s="537"/>
      <c r="FJ101" s="540"/>
      <c r="FK101" s="540"/>
      <c r="FL101" s="540"/>
      <c r="FM101" s="537"/>
      <c r="FN101" s="540"/>
      <c r="FO101" s="540"/>
      <c r="FP101" s="540"/>
      <c r="FQ101" s="537"/>
      <c r="FR101" s="540"/>
      <c r="FS101" s="540"/>
      <c r="FT101" s="540"/>
      <c r="FU101" s="537"/>
      <c r="FV101" s="540"/>
      <c r="FW101" s="540"/>
      <c r="FX101" s="540"/>
      <c r="FY101" s="537"/>
      <c r="FZ101" s="540"/>
      <c r="GA101" s="540"/>
      <c r="GB101" s="540"/>
      <c r="GC101" s="537"/>
      <c r="GD101" s="540"/>
      <c r="GE101" s="540"/>
      <c r="GF101" s="540"/>
      <c r="GG101" s="537"/>
      <c r="GH101" s="540"/>
      <c r="GI101" s="540"/>
      <c r="GJ101" s="540"/>
      <c r="GK101" s="537"/>
      <c r="GL101" s="540"/>
      <c r="GM101" s="540"/>
      <c r="GN101" s="540"/>
      <c r="GO101" s="537"/>
      <c r="GP101" s="540"/>
      <c r="GQ101" s="540"/>
      <c r="GR101" s="540"/>
      <c r="GS101" s="537"/>
      <c r="GT101" s="540"/>
      <c r="GU101" s="540"/>
      <c r="GV101" s="540"/>
      <c r="GW101" s="537"/>
      <c r="GX101" s="540"/>
      <c r="GY101" s="540"/>
      <c r="GZ101" s="540"/>
      <c r="HA101" s="537"/>
      <c r="HB101" s="540"/>
      <c r="HC101" s="540"/>
      <c r="HD101" s="540"/>
      <c r="HE101" s="537"/>
      <c r="HF101" s="540"/>
      <c r="HG101" s="540"/>
      <c r="HH101" s="540"/>
      <c r="HI101" s="537"/>
      <c r="HJ101" s="540"/>
      <c r="HK101" s="540"/>
      <c r="HL101" s="540"/>
      <c r="HM101" s="537"/>
      <c r="HN101" s="540"/>
      <c r="HO101" s="540"/>
      <c r="HP101" s="540"/>
      <c r="HQ101" s="537"/>
      <c r="HR101" s="540"/>
      <c r="HS101" s="540"/>
      <c r="HT101" s="540"/>
      <c r="HU101" s="537"/>
      <c r="HV101" s="540"/>
      <c r="HW101" s="540"/>
      <c r="HX101" s="540"/>
      <c r="HY101" s="537"/>
      <c r="HZ101" s="540"/>
      <c r="IA101" s="540"/>
      <c r="IB101" s="540"/>
      <c r="IC101" s="537"/>
      <c r="ID101" s="540"/>
      <c r="IE101" s="540"/>
      <c r="IF101" s="540"/>
      <c r="IG101" s="537"/>
      <c r="IH101" s="540"/>
      <c r="II101" s="540"/>
      <c r="IJ101" s="540"/>
      <c r="IK101" s="537"/>
      <c r="IL101" s="540"/>
      <c r="IM101" s="540"/>
      <c r="IN101" s="540"/>
      <c r="IO101" s="537"/>
      <c r="IP101" s="540"/>
      <c r="IQ101" s="540"/>
      <c r="IR101" s="540"/>
      <c r="IS101" s="507"/>
      <c r="IT101" s="507"/>
      <c r="IU101" s="507"/>
      <c r="IV101" s="507"/>
      <c r="IW101" s="537"/>
      <c r="IX101" s="540"/>
      <c r="IY101" s="540"/>
      <c r="IZ101" s="540"/>
      <c r="JA101" s="540"/>
      <c r="JB101" s="498"/>
      <c r="JC101" s="498"/>
      <c r="JD101" s="498"/>
      <c r="JE101" s="498"/>
      <c r="JF101" s="498"/>
      <c r="JG101" s="537"/>
      <c r="JH101" s="540"/>
      <c r="JI101" s="540"/>
      <c r="JJ101" s="540"/>
      <c r="JK101" s="537"/>
      <c r="JL101" s="540"/>
      <c r="JM101" s="540"/>
      <c r="JN101" s="540"/>
      <c r="JO101" s="537"/>
      <c r="JP101" s="540"/>
      <c r="JQ101" s="540"/>
      <c r="JR101" s="540"/>
      <c r="JS101" s="540"/>
      <c r="JT101" s="537"/>
      <c r="JU101" s="540"/>
      <c r="JV101" s="540"/>
      <c r="JW101" s="540"/>
      <c r="JX101" s="540"/>
      <c r="JY101" s="540"/>
      <c r="JZ101" s="546"/>
      <c r="KC101" s="769"/>
      <c r="KD101" s="769"/>
      <c r="KE101" s="770">
        <f>KE100-KD98</f>
        <v>0</v>
      </c>
      <c r="KF101" s="770">
        <f>KF100-KC98</f>
        <v>0</v>
      </c>
    </row>
    <row r="102" spans="1:292" ht="20.100000000000001" customHeight="1" thickBot="1" x14ac:dyDescent="0.25">
      <c r="A102" s="618"/>
      <c r="B102" s="577"/>
      <c r="C102" s="53" t="s">
        <v>124</v>
      </c>
      <c r="D102" s="50">
        <f>SUM(K102:N102)</f>
        <v>2</v>
      </c>
      <c r="E102" s="579"/>
      <c r="F102" s="582"/>
      <c r="G102" s="585"/>
      <c r="H102" s="605"/>
      <c r="I102" s="219">
        <v>0.1</v>
      </c>
      <c r="J102" s="71">
        <f>J101*I102</f>
        <v>180.60000000000002</v>
      </c>
      <c r="K102" s="251"/>
      <c r="L102" s="252"/>
      <c r="M102" s="252">
        <v>2</v>
      </c>
      <c r="N102" s="253"/>
      <c r="O102" s="42">
        <f t="shared" si="41"/>
        <v>0</v>
      </c>
      <c r="P102" s="42">
        <f t="shared" si="41"/>
        <v>0</v>
      </c>
      <c r="Q102" s="42">
        <f t="shared" si="41"/>
        <v>220.73333333333332</v>
      </c>
      <c r="R102" s="42">
        <f t="shared" si="41"/>
        <v>0</v>
      </c>
      <c r="S102" s="35"/>
      <c r="T102" s="13"/>
      <c r="U102" s="14"/>
      <c r="V102" s="35"/>
      <c r="W102" s="14"/>
      <c r="X102" s="31"/>
      <c r="Y102" s="13"/>
      <c r="Z102" s="13"/>
      <c r="AA102" s="13"/>
      <c r="AB102" s="13"/>
      <c r="AC102" s="13"/>
      <c r="AD102" s="13"/>
      <c r="AE102" s="13"/>
      <c r="AF102" s="13"/>
      <c r="AG102" s="14"/>
      <c r="AH102" s="35"/>
      <c r="AI102" s="13"/>
      <c r="AJ102" s="13"/>
      <c r="AK102" s="89"/>
      <c r="AL102" s="537"/>
      <c r="AM102" s="540"/>
      <c r="AN102" s="540"/>
      <c r="AO102" s="540"/>
      <c r="AP102" s="540"/>
      <c r="AQ102" s="540"/>
      <c r="AR102" s="543"/>
      <c r="AS102" s="537"/>
      <c r="AT102" s="540"/>
      <c r="AU102" s="540"/>
      <c r="AV102" s="540"/>
      <c r="AW102" s="540"/>
      <c r="AX102" s="540"/>
      <c r="AY102" s="543"/>
      <c r="AZ102" s="537"/>
      <c r="BA102" s="540"/>
      <c r="BB102" s="540"/>
      <c r="BC102" s="540"/>
      <c r="BD102" s="540"/>
      <c r="BE102" s="540"/>
      <c r="BF102" s="543"/>
      <c r="BG102" s="518"/>
      <c r="BH102" s="518"/>
      <c r="BI102" s="518"/>
      <c r="BJ102" s="518"/>
      <c r="BK102" s="518"/>
      <c r="BL102" s="518"/>
      <c r="BM102" s="518"/>
      <c r="BN102" s="537"/>
      <c r="BO102" s="540"/>
      <c r="BP102" s="540"/>
      <c r="BQ102" s="540"/>
      <c r="BR102" s="540"/>
      <c r="BS102" s="540"/>
      <c r="BT102" s="543"/>
      <c r="BU102" s="540"/>
      <c r="BV102" s="540"/>
      <c r="BW102" s="540"/>
      <c r="BX102" s="540"/>
      <c r="BY102" s="540"/>
      <c r="BZ102" s="540"/>
      <c r="CA102" s="543"/>
      <c r="CB102" s="537"/>
      <c r="CC102" s="540"/>
      <c r="CD102" s="540"/>
      <c r="CE102" s="540"/>
      <c r="CF102" s="540"/>
      <c r="CG102" s="540"/>
      <c r="CH102" s="543"/>
      <c r="CI102" s="537"/>
      <c r="CJ102" s="540"/>
      <c r="CK102" s="540"/>
      <c r="CL102" s="540"/>
      <c r="CM102" s="540"/>
      <c r="CN102" s="540"/>
      <c r="CO102" s="543"/>
      <c r="CP102" s="537"/>
      <c r="CQ102" s="540"/>
      <c r="CR102" s="540"/>
      <c r="CS102" s="540"/>
      <c r="CT102" s="540"/>
      <c r="CU102" s="540"/>
      <c r="CV102" s="543"/>
      <c r="CW102" s="537"/>
      <c r="CX102" s="540"/>
      <c r="CY102" s="540"/>
      <c r="CZ102" s="540"/>
      <c r="DA102" s="540"/>
      <c r="DB102" s="540"/>
      <c r="DC102" s="543"/>
      <c r="DD102" s="537">
        <f>IF(AND(DB102=3,DB103=4),SUM(DC105:DC107),0)</f>
        <v>0</v>
      </c>
      <c r="DE102" s="540"/>
      <c r="DF102" s="540"/>
      <c r="DG102" s="540"/>
      <c r="DH102" s="540"/>
      <c r="DI102" s="540"/>
      <c r="DJ102" s="543"/>
      <c r="DK102" s="537"/>
      <c r="DL102" s="540"/>
      <c r="DM102" s="540"/>
      <c r="DN102" s="540"/>
      <c r="DO102" s="540"/>
      <c r="DP102" s="540"/>
      <c r="DQ102" s="543"/>
      <c r="DR102" s="537"/>
      <c r="DS102" s="540"/>
      <c r="DT102" s="540"/>
      <c r="DU102" s="540"/>
      <c r="DV102" s="540"/>
      <c r="DW102" s="540"/>
      <c r="DX102" s="543"/>
      <c r="DY102" s="537"/>
      <c r="DZ102" s="540"/>
      <c r="EA102" s="540"/>
      <c r="EB102" s="540"/>
      <c r="EC102" s="540"/>
      <c r="ED102" s="540"/>
      <c r="EE102" s="543"/>
      <c r="EF102" s="537"/>
      <c r="EG102" s="540"/>
      <c r="EH102" s="540"/>
      <c r="EI102" s="540"/>
      <c r="EJ102" s="540"/>
      <c r="EK102" s="540"/>
      <c r="EL102" s="543"/>
      <c r="EM102" s="537"/>
      <c r="EN102" s="540"/>
      <c r="EO102" s="540"/>
      <c r="EP102" s="540"/>
      <c r="EQ102" s="540"/>
      <c r="ER102" s="540"/>
      <c r="ES102" s="543"/>
      <c r="EW102" s="537"/>
      <c r="EX102" s="540"/>
      <c r="EY102" s="540"/>
      <c r="EZ102" s="540"/>
      <c r="FA102" s="537"/>
      <c r="FB102" s="540"/>
      <c r="FC102" s="540"/>
      <c r="FD102" s="540"/>
      <c r="FE102" s="537"/>
      <c r="FF102" s="540"/>
      <c r="FG102" s="540"/>
      <c r="FH102" s="540"/>
      <c r="FI102" s="537"/>
      <c r="FJ102" s="540"/>
      <c r="FK102" s="540"/>
      <c r="FL102" s="540"/>
      <c r="FM102" s="537"/>
      <c r="FN102" s="540"/>
      <c r="FO102" s="540"/>
      <c r="FP102" s="540"/>
      <c r="FQ102" s="537"/>
      <c r="FR102" s="540"/>
      <c r="FS102" s="540"/>
      <c r="FT102" s="540"/>
      <c r="FU102" s="537"/>
      <c r="FV102" s="540"/>
      <c r="FW102" s="540"/>
      <c r="FX102" s="540"/>
      <c r="FY102" s="537"/>
      <c r="FZ102" s="540"/>
      <c r="GA102" s="540"/>
      <c r="GB102" s="540"/>
      <c r="GC102" s="537"/>
      <c r="GD102" s="540"/>
      <c r="GE102" s="540"/>
      <c r="GF102" s="540"/>
      <c r="GG102" s="537"/>
      <c r="GH102" s="540"/>
      <c r="GI102" s="540"/>
      <c r="GJ102" s="540"/>
      <c r="GK102" s="537"/>
      <c r="GL102" s="540"/>
      <c r="GM102" s="540"/>
      <c r="GN102" s="540"/>
      <c r="GO102" s="537"/>
      <c r="GP102" s="540"/>
      <c r="GQ102" s="540"/>
      <c r="GR102" s="540"/>
      <c r="GS102" s="537"/>
      <c r="GT102" s="540"/>
      <c r="GU102" s="540"/>
      <c r="GV102" s="540"/>
      <c r="GW102" s="537"/>
      <c r="GX102" s="540"/>
      <c r="GY102" s="540"/>
      <c r="GZ102" s="540"/>
      <c r="HA102" s="537"/>
      <c r="HB102" s="540"/>
      <c r="HC102" s="540"/>
      <c r="HD102" s="540"/>
      <c r="HE102" s="537"/>
      <c r="HF102" s="540"/>
      <c r="HG102" s="540"/>
      <c r="HH102" s="540"/>
      <c r="HI102" s="537"/>
      <c r="HJ102" s="540"/>
      <c r="HK102" s="540"/>
      <c r="HL102" s="540"/>
      <c r="HM102" s="537"/>
      <c r="HN102" s="540"/>
      <c r="HO102" s="540"/>
      <c r="HP102" s="540"/>
      <c r="HQ102" s="537"/>
      <c r="HR102" s="540"/>
      <c r="HS102" s="540"/>
      <c r="HT102" s="540"/>
      <c r="HU102" s="537"/>
      <c r="HV102" s="540"/>
      <c r="HW102" s="540"/>
      <c r="HX102" s="540"/>
      <c r="HY102" s="537"/>
      <c r="HZ102" s="540"/>
      <c r="IA102" s="540"/>
      <c r="IB102" s="540"/>
      <c r="IC102" s="537"/>
      <c r="ID102" s="540"/>
      <c r="IE102" s="540"/>
      <c r="IF102" s="540"/>
      <c r="IG102" s="537"/>
      <c r="IH102" s="540"/>
      <c r="II102" s="540"/>
      <c r="IJ102" s="540"/>
      <c r="IK102" s="537"/>
      <c r="IL102" s="540"/>
      <c r="IM102" s="540"/>
      <c r="IN102" s="540"/>
      <c r="IO102" s="537"/>
      <c r="IP102" s="540"/>
      <c r="IQ102" s="540"/>
      <c r="IR102" s="540"/>
      <c r="IS102" s="507"/>
      <c r="IT102" s="507"/>
      <c r="IU102" s="507"/>
      <c r="IV102" s="507"/>
      <c r="IW102" s="537"/>
      <c r="IX102" s="540"/>
      <c r="IY102" s="540"/>
      <c r="IZ102" s="540"/>
      <c r="JA102" s="540"/>
      <c r="JB102" s="498"/>
      <c r="JC102" s="498"/>
      <c r="JD102" s="498"/>
      <c r="JE102" s="498"/>
      <c r="JF102" s="498"/>
      <c r="JG102" s="537"/>
      <c r="JH102" s="540"/>
      <c r="JI102" s="540"/>
      <c r="JJ102" s="540"/>
      <c r="JK102" s="537"/>
      <c r="JL102" s="540"/>
      <c r="JM102" s="540"/>
      <c r="JN102" s="540"/>
      <c r="JO102" s="537"/>
      <c r="JP102" s="540"/>
      <c r="JQ102" s="540"/>
      <c r="JR102" s="540"/>
      <c r="JS102" s="540"/>
      <c r="JT102" s="537"/>
      <c r="JU102" s="540"/>
      <c r="JV102" s="540"/>
      <c r="JW102" s="540"/>
      <c r="JX102" s="540"/>
      <c r="JY102" s="540"/>
      <c r="JZ102" s="546"/>
      <c r="KC102" s="769"/>
      <c r="KD102" s="769"/>
    </row>
    <row r="103" spans="1:292" ht="20.100000000000001" customHeight="1" thickBot="1" x14ac:dyDescent="0.25">
      <c r="A103" s="621" t="s">
        <v>60</v>
      </c>
      <c r="B103" s="622"/>
      <c r="C103" s="205">
        <f>SUM(O103:Q103)</f>
        <v>2372.8833333333332</v>
      </c>
      <c r="D103" s="124">
        <f>SUM(D98:D102)</f>
        <v>21.5</v>
      </c>
      <c r="E103" s="125">
        <f>D103/18</f>
        <v>1.1944444444444444</v>
      </c>
      <c r="F103" s="126"/>
      <c r="G103" s="267"/>
      <c r="H103" s="274" t="s">
        <v>61</v>
      </c>
      <c r="I103" s="188" t="s">
        <v>61</v>
      </c>
      <c r="J103" s="221" t="s">
        <v>61</v>
      </c>
      <c r="K103" s="110">
        <f>SUM(K98:K102)</f>
        <v>0</v>
      </c>
      <c r="L103" s="99">
        <f t="shared" ref="L103:R103" si="42">SUM(L98:L102)</f>
        <v>16</v>
      </c>
      <c r="M103" s="99">
        <f t="shared" si="42"/>
        <v>5.5</v>
      </c>
      <c r="N103" s="111">
        <f t="shared" si="42"/>
        <v>0</v>
      </c>
      <c r="O103" s="109">
        <f t="shared" si="42"/>
        <v>0</v>
      </c>
      <c r="P103" s="100">
        <f t="shared" si="42"/>
        <v>1765.8666666666666</v>
      </c>
      <c r="Q103" s="100">
        <f t="shared" si="42"/>
        <v>607.01666666666665</v>
      </c>
      <c r="R103" s="103">
        <f t="shared" si="42"/>
        <v>0</v>
      </c>
      <c r="S103" s="105">
        <f t="shared" ref="S103:Y103" si="43">SUM(S101:S102)</f>
        <v>0</v>
      </c>
      <c r="T103" s="100">
        <f t="shared" si="43"/>
        <v>0</v>
      </c>
      <c r="U103" s="106">
        <f t="shared" si="43"/>
        <v>0</v>
      </c>
      <c r="V103" s="105">
        <f t="shared" si="43"/>
        <v>0</v>
      </c>
      <c r="W103" s="100">
        <f t="shared" si="43"/>
        <v>248.32499999999999</v>
      </c>
      <c r="X103" s="100">
        <f t="shared" si="43"/>
        <v>0</v>
      </c>
      <c r="Y103" s="100">
        <f t="shared" si="43"/>
        <v>0</v>
      </c>
      <c r="Z103" s="100">
        <f t="shared" ref="Z103:AH103" si="44">SUM(Z98:Z102)</f>
        <v>0</v>
      </c>
      <c r="AA103" s="100">
        <f t="shared" si="44"/>
        <v>0</v>
      </c>
      <c r="AB103" s="100">
        <f t="shared" si="44"/>
        <v>0</v>
      </c>
      <c r="AC103" s="100">
        <f t="shared" si="44"/>
        <v>0</v>
      </c>
      <c r="AD103" s="100">
        <f t="shared" si="44"/>
        <v>0</v>
      </c>
      <c r="AE103" s="100">
        <f t="shared" si="44"/>
        <v>0</v>
      </c>
      <c r="AF103" s="100">
        <f t="shared" si="44"/>
        <v>0</v>
      </c>
      <c r="AG103" s="100">
        <f t="shared" si="44"/>
        <v>0</v>
      </c>
      <c r="AH103" s="185">
        <f t="shared" si="44"/>
        <v>0</v>
      </c>
      <c r="AI103" s="139">
        <f>SUM(AI100:AI102)</f>
        <v>237.2883333333333</v>
      </c>
      <c r="AJ103" s="139">
        <f>SUM(AJ100:AJ102)</f>
        <v>711.86499999999978</v>
      </c>
      <c r="AK103" s="186">
        <f>SUM(O103:AJ103)</f>
        <v>3570.3616666666662</v>
      </c>
      <c r="AL103" s="538"/>
      <c r="AM103" s="541"/>
      <c r="AN103" s="541"/>
      <c r="AO103" s="541"/>
      <c r="AP103" s="541"/>
      <c r="AQ103" s="541"/>
      <c r="AR103" s="544"/>
      <c r="AS103" s="538"/>
      <c r="AT103" s="541"/>
      <c r="AU103" s="541"/>
      <c r="AV103" s="541"/>
      <c r="AW103" s="541"/>
      <c r="AX103" s="541"/>
      <c r="AY103" s="544"/>
      <c r="AZ103" s="538"/>
      <c r="BA103" s="541"/>
      <c r="BB103" s="541"/>
      <c r="BC103" s="541"/>
      <c r="BD103" s="541"/>
      <c r="BE103" s="541"/>
      <c r="BF103" s="544"/>
      <c r="BG103" s="465"/>
      <c r="BH103" s="465"/>
      <c r="BI103" s="465"/>
      <c r="BJ103" s="465"/>
      <c r="BK103" s="465"/>
      <c r="BL103" s="465"/>
      <c r="BM103" s="465"/>
      <c r="BN103" s="538"/>
      <c r="BO103" s="541"/>
      <c r="BP103" s="541"/>
      <c r="BQ103" s="541"/>
      <c r="BR103" s="541"/>
      <c r="BS103" s="541"/>
      <c r="BT103" s="544"/>
      <c r="BU103" s="541"/>
      <c r="BV103" s="541"/>
      <c r="BW103" s="541"/>
      <c r="BX103" s="541"/>
      <c r="BY103" s="541"/>
      <c r="BZ103" s="541"/>
      <c r="CA103" s="544"/>
      <c r="CB103" s="538"/>
      <c r="CC103" s="541"/>
      <c r="CD103" s="541"/>
      <c r="CE103" s="541"/>
      <c r="CF103" s="541"/>
      <c r="CG103" s="541"/>
      <c r="CH103" s="544"/>
      <c r="CI103" s="538"/>
      <c r="CJ103" s="541"/>
      <c r="CK103" s="541"/>
      <c r="CL103" s="541"/>
      <c r="CM103" s="541"/>
      <c r="CN103" s="541"/>
      <c r="CO103" s="544"/>
      <c r="CP103" s="538"/>
      <c r="CQ103" s="541"/>
      <c r="CR103" s="541"/>
      <c r="CS103" s="541"/>
      <c r="CT103" s="541"/>
      <c r="CU103" s="541"/>
      <c r="CV103" s="544"/>
      <c r="CW103" s="538"/>
      <c r="CX103" s="541"/>
      <c r="CY103" s="541"/>
      <c r="CZ103" s="541"/>
      <c r="DA103" s="541"/>
      <c r="DB103" s="541"/>
      <c r="DC103" s="544"/>
      <c r="DD103" s="538"/>
      <c r="DE103" s="541"/>
      <c r="DF103" s="541"/>
      <c r="DG103" s="541"/>
      <c r="DH103" s="541"/>
      <c r="DI103" s="541"/>
      <c r="DJ103" s="544"/>
      <c r="DK103" s="538"/>
      <c r="DL103" s="541"/>
      <c r="DM103" s="541"/>
      <c r="DN103" s="541"/>
      <c r="DO103" s="541"/>
      <c r="DP103" s="541"/>
      <c r="DQ103" s="544"/>
      <c r="DR103" s="538"/>
      <c r="DS103" s="541"/>
      <c r="DT103" s="541"/>
      <c r="DU103" s="541"/>
      <c r="DV103" s="541"/>
      <c r="DW103" s="541"/>
      <c r="DX103" s="544"/>
      <c r="DY103" s="538"/>
      <c r="DZ103" s="541"/>
      <c r="EA103" s="541"/>
      <c r="EB103" s="541"/>
      <c r="EC103" s="541"/>
      <c r="ED103" s="541"/>
      <c r="EE103" s="544"/>
      <c r="EF103" s="538"/>
      <c r="EG103" s="541"/>
      <c r="EH103" s="541"/>
      <c r="EI103" s="541"/>
      <c r="EJ103" s="541"/>
      <c r="EK103" s="541"/>
      <c r="EL103" s="544"/>
      <c r="EM103" s="538"/>
      <c r="EN103" s="541"/>
      <c r="EO103" s="541"/>
      <c r="EP103" s="541"/>
      <c r="EQ103" s="541"/>
      <c r="ER103" s="541"/>
      <c r="ES103" s="544"/>
      <c r="EW103" s="538"/>
      <c r="EX103" s="541"/>
      <c r="EY103" s="541"/>
      <c r="EZ103" s="541"/>
      <c r="FA103" s="538"/>
      <c r="FB103" s="541"/>
      <c r="FC103" s="541"/>
      <c r="FD103" s="541"/>
      <c r="FE103" s="538"/>
      <c r="FF103" s="541"/>
      <c r="FG103" s="541"/>
      <c r="FH103" s="541"/>
      <c r="FI103" s="538"/>
      <c r="FJ103" s="541"/>
      <c r="FK103" s="541"/>
      <c r="FL103" s="541"/>
      <c r="FM103" s="538"/>
      <c r="FN103" s="541"/>
      <c r="FO103" s="541"/>
      <c r="FP103" s="541"/>
      <c r="FQ103" s="538"/>
      <c r="FR103" s="541"/>
      <c r="FS103" s="541"/>
      <c r="FT103" s="541"/>
      <c r="FU103" s="538"/>
      <c r="FV103" s="541"/>
      <c r="FW103" s="541"/>
      <c r="FX103" s="541"/>
      <c r="FY103" s="538"/>
      <c r="FZ103" s="541"/>
      <c r="GA103" s="541"/>
      <c r="GB103" s="541"/>
      <c r="GC103" s="538"/>
      <c r="GD103" s="541"/>
      <c r="GE103" s="541"/>
      <c r="GF103" s="541"/>
      <c r="GG103" s="538"/>
      <c r="GH103" s="541"/>
      <c r="GI103" s="541"/>
      <c r="GJ103" s="541"/>
      <c r="GK103" s="538"/>
      <c r="GL103" s="541"/>
      <c r="GM103" s="541"/>
      <c r="GN103" s="541"/>
      <c r="GO103" s="538"/>
      <c r="GP103" s="541"/>
      <c r="GQ103" s="541"/>
      <c r="GR103" s="541"/>
      <c r="GS103" s="538"/>
      <c r="GT103" s="541"/>
      <c r="GU103" s="541"/>
      <c r="GV103" s="541"/>
      <c r="GW103" s="538"/>
      <c r="GX103" s="541"/>
      <c r="GY103" s="541"/>
      <c r="GZ103" s="541"/>
      <c r="HA103" s="538"/>
      <c r="HB103" s="541"/>
      <c r="HC103" s="541"/>
      <c r="HD103" s="541"/>
      <c r="HE103" s="538"/>
      <c r="HF103" s="541"/>
      <c r="HG103" s="541"/>
      <c r="HH103" s="541"/>
      <c r="HI103" s="538"/>
      <c r="HJ103" s="541"/>
      <c r="HK103" s="541"/>
      <c r="HL103" s="541"/>
      <c r="HM103" s="538"/>
      <c r="HN103" s="541"/>
      <c r="HO103" s="541"/>
      <c r="HP103" s="541"/>
      <c r="HQ103" s="538"/>
      <c r="HR103" s="541"/>
      <c r="HS103" s="541"/>
      <c r="HT103" s="541"/>
      <c r="HU103" s="538"/>
      <c r="HV103" s="541"/>
      <c r="HW103" s="541"/>
      <c r="HX103" s="541"/>
      <c r="HY103" s="538"/>
      <c r="HZ103" s="541"/>
      <c r="IA103" s="541"/>
      <c r="IB103" s="541"/>
      <c r="IC103" s="538"/>
      <c r="ID103" s="541"/>
      <c r="IE103" s="541"/>
      <c r="IF103" s="541"/>
      <c r="IG103" s="538"/>
      <c r="IH103" s="541"/>
      <c r="II103" s="541"/>
      <c r="IJ103" s="541"/>
      <c r="IK103" s="538"/>
      <c r="IL103" s="541"/>
      <c r="IM103" s="541"/>
      <c r="IN103" s="541"/>
      <c r="IO103" s="538"/>
      <c r="IP103" s="541"/>
      <c r="IQ103" s="541"/>
      <c r="IR103" s="541"/>
      <c r="IS103" s="507"/>
      <c r="IT103" s="507"/>
      <c r="IU103" s="507"/>
      <c r="IV103" s="507"/>
      <c r="IW103" s="537"/>
      <c r="IX103" s="540"/>
      <c r="IY103" s="540"/>
      <c r="IZ103" s="540"/>
      <c r="JA103" s="540"/>
      <c r="JB103" s="498"/>
      <c r="JC103" s="498"/>
      <c r="JD103" s="498"/>
      <c r="JE103" s="498"/>
      <c r="JF103" s="498"/>
      <c r="JG103" s="538"/>
      <c r="JH103" s="541"/>
      <c r="JI103" s="541"/>
      <c r="JJ103" s="541"/>
      <c r="JK103" s="538"/>
      <c r="JL103" s="541"/>
      <c r="JM103" s="541"/>
      <c r="JN103" s="541"/>
      <c r="JO103" s="538"/>
      <c r="JP103" s="541"/>
      <c r="JQ103" s="541"/>
      <c r="JR103" s="541"/>
      <c r="JS103" s="541"/>
      <c r="JT103" s="537"/>
      <c r="JU103" s="540"/>
      <c r="JV103" s="540"/>
      <c r="JW103" s="540"/>
      <c r="JX103" s="540"/>
      <c r="JY103" s="540"/>
      <c r="JZ103" s="546"/>
    </row>
    <row r="104" spans="1:292" s="1" customFormat="1" ht="27.75" customHeight="1" thickBot="1" x14ac:dyDescent="0.25">
      <c r="A104" s="589" t="s">
        <v>0</v>
      </c>
      <c r="B104" s="590" t="s">
        <v>1</v>
      </c>
      <c r="C104" s="590" t="s">
        <v>2</v>
      </c>
      <c r="D104" s="637" t="s">
        <v>40</v>
      </c>
      <c r="E104" s="590" t="s">
        <v>3</v>
      </c>
      <c r="F104" s="606" t="s">
        <v>4</v>
      </c>
      <c r="G104" s="638" t="s">
        <v>25</v>
      </c>
      <c r="H104" s="606" t="s">
        <v>26</v>
      </c>
      <c r="I104" s="606" t="s">
        <v>5</v>
      </c>
      <c r="J104" s="607" t="s">
        <v>6</v>
      </c>
      <c r="K104" s="589" t="s">
        <v>7</v>
      </c>
      <c r="L104" s="590"/>
      <c r="M104" s="590"/>
      <c r="N104" s="592"/>
      <c r="O104" s="589" t="s">
        <v>8</v>
      </c>
      <c r="P104" s="590"/>
      <c r="Q104" s="591"/>
      <c r="R104" s="592"/>
      <c r="S104" s="589" t="s">
        <v>9</v>
      </c>
      <c r="T104" s="590"/>
      <c r="U104" s="592"/>
      <c r="V104" s="589" t="s">
        <v>16</v>
      </c>
      <c r="W104" s="592"/>
      <c r="X104" s="589" t="s">
        <v>10</v>
      </c>
      <c r="Y104" s="590"/>
      <c r="Z104" s="590"/>
      <c r="AA104" s="590"/>
      <c r="AB104" s="590"/>
      <c r="AC104" s="590"/>
      <c r="AD104" s="590"/>
      <c r="AE104" s="590"/>
      <c r="AF104" s="590"/>
      <c r="AG104" s="592"/>
      <c r="AH104" s="643" t="s">
        <v>11</v>
      </c>
      <c r="AI104" s="606" t="s">
        <v>36</v>
      </c>
      <c r="AJ104" s="606" t="s">
        <v>47</v>
      </c>
      <c r="AK104" s="592" t="s">
        <v>12</v>
      </c>
      <c r="AL104" s="552"/>
      <c r="AM104" s="553"/>
      <c r="AN104" s="553"/>
      <c r="AO104" s="553"/>
      <c r="AP104" s="553"/>
      <c r="AQ104" s="553"/>
      <c r="AR104" s="562"/>
      <c r="AS104" s="459"/>
      <c r="AT104" s="459"/>
      <c r="AU104" s="459"/>
      <c r="AV104" s="459"/>
      <c r="AW104" s="459"/>
      <c r="AX104" s="459"/>
      <c r="AY104" s="459"/>
      <c r="AZ104" s="552"/>
      <c r="BA104" s="553"/>
      <c r="BB104" s="553"/>
      <c r="BC104" s="553"/>
      <c r="BD104" s="553"/>
      <c r="BE104" s="553"/>
      <c r="BF104" s="562"/>
      <c r="BG104" s="519"/>
      <c r="BH104" s="519"/>
      <c r="BI104" s="519"/>
      <c r="BJ104" s="519"/>
      <c r="BK104" s="519"/>
      <c r="BL104" s="519"/>
      <c r="BM104" s="519"/>
      <c r="BN104" s="459"/>
      <c r="BO104" s="459"/>
      <c r="BP104" s="459"/>
      <c r="BQ104" s="459"/>
      <c r="BR104" s="459"/>
      <c r="BS104" s="459"/>
      <c r="BT104" s="459"/>
      <c r="BU104" s="552"/>
      <c r="BV104" s="553"/>
      <c r="BW104" s="553"/>
      <c r="BX104" s="553"/>
      <c r="BY104" s="553"/>
      <c r="BZ104" s="553"/>
      <c r="CA104" s="562"/>
      <c r="CB104" s="459"/>
      <c r="CC104" s="459"/>
      <c r="CD104" s="459"/>
      <c r="CE104" s="459"/>
      <c r="CF104" s="459"/>
      <c r="CG104" s="459"/>
      <c r="CH104" s="459"/>
      <c r="CI104" s="552"/>
      <c r="CJ104" s="553"/>
      <c r="CK104" s="553"/>
      <c r="CL104" s="553"/>
      <c r="CM104" s="553"/>
      <c r="CN104" s="553"/>
      <c r="CO104" s="562"/>
      <c r="CP104" s="459"/>
      <c r="CQ104" s="459"/>
      <c r="CR104" s="459"/>
      <c r="CS104" s="459"/>
      <c r="CT104" s="459"/>
      <c r="CU104" s="459"/>
      <c r="CV104" s="459"/>
      <c r="CW104" s="552"/>
      <c r="CX104" s="553"/>
      <c r="CY104" s="553"/>
      <c r="CZ104" s="553"/>
      <c r="DA104" s="553"/>
      <c r="DB104" s="553"/>
      <c r="DC104" s="559"/>
      <c r="DD104" s="459"/>
      <c r="DE104" s="459"/>
      <c r="DF104" s="459"/>
      <c r="DG104" s="459"/>
      <c r="DH104" s="459"/>
      <c r="DI104" s="459"/>
      <c r="DJ104" s="459"/>
      <c r="DK104" s="459"/>
      <c r="DL104" s="459"/>
      <c r="DM104" s="459"/>
      <c r="DN104" s="459"/>
      <c r="DO104" s="459"/>
      <c r="DP104" s="459"/>
      <c r="DQ104" s="459"/>
      <c r="DR104" s="459"/>
      <c r="DS104" s="459"/>
      <c r="DT104" s="459"/>
      <c r="DU104" s="459"/>
      <c r="DV104" s="459"/>
      <c r="DW104" s="459"/>
      <c r="DX104" s="459"/>
      <c r="DY104" s="459"/>
      <c r="DZ104" s="459"/>
      <c r="EA104" s="459"/>
      <c r="EB104" s="459"/>
      <c r="EC104" s="459"/>
      <c r="ED104" s="459"/>
      <c r="EE104" s="459"/>
      <c r="EF104" s="459"/>
      <c r="EG104" s="459"/>
      <c r="EH104" s="459"/>
      <c r="EI104" s="459"/>
      <c r="EJ104" s="459"/>
      <c r="EK104" s="459"/>
      <c r="EL104" s="459"/>
      <c r="EM104" s="478"/>
      <c r="EN104" s="478"/>
      <c r="EO104" s="478"/>
      <c r="EP104" s="478"/>
      <c r="EQ104" s="478"/>
      <c r="ER104" s="478"/>
      <c r="ES104" s="478"/>
      <c r="EW104" s="461"/>
      <c r="EX104" s="461"/>
      <c r="EY104" s="461"/>
      <c r="EZ104" s="461"/>
      <c r="FA104" s="461"/>
      <c r="FB104" s="461"/>
      <c r="FC104" s="461"/>
      <c r="FD104" s="461"/>
      <c r="FE104" s="478"/>
      <c r="FF104" s="478"/>
      <c r="FG104" s="478"/>
      <c r="FH104" s="478"/>
      <c r="FI104" s="461"/>
      <c r="FJ104" s="461"/>
      <c r="FK104" s="461"/>
      <c r="FL104" s="461"/>
      <c r="FM104" s="461"/>
      <c r="FN104" s="461"/>
      <c r="FO104" s="461"/>
      <c r="FP104" s="461"/>
      <c r="FQ104" s="461"/>
      <c r="FR104" s="461"/>
      <c r="FS104" s="461"/>
      <c r="FT104" s="461"/>
      <c r="FU104" s="478"/>
      <c r="FV104" s="478"/>
      <c r="FW104" s="478"/>
      <c r="FX104" s="478"/>
      <c r="FY104" s="461"/>
      <c r="FZ104" s="461"/>
      <c r="GA104" s="461"/>
      <c r="GB104" s="461"/>
      <c r="GC104" s="478"/>
      <c r="GD104" s="478"/>
      <c r="GE104" s="478"/>
      <c r="GF104" s="478"/>
      <c r="GG104" s="478"/>
      <c r="GH104" s="478"/>
      <c r="GI104" s="478"/>
      <c r="GJ104" s="478"/>
      <c r="GK104" s="481"/>
      <c r="GL104" s="481"/>
      <c r="GM104" s="481"/>
      <c r="GN104" s="481"/>
      <c r="GO104" s="478"/>
      <c r="GP104" s="478"/>
      <c r="GQ104" s="478"/>
      <c r="GR104" s="478"/>
      <c r="GS104" s="481"/>
      <c r="GT104" s="481"/>
      <c r="GU104" s="481"/>
      <c r="GV104" s="481"/>
      <c r="GW104" s="481"/>
      <c r="GX104" s="481"/>
      <c r="GY104" s="481"/>
      <c r="GZ104" s="481"/>
      <c r="HA104" s="481"/>
      <c r="HB104" s="481"/>
      <c r="HC104" s="481"/>
      <c r="HD104" s="481"/>
      <c r="HE104" s="481"/>
      <c r="HF104" s="481"/>
      <c r="HG104" s="481"/>
      <c r="HH104" s="481"/>
      <c r="HI104" s="478"/>
      <c r="HJ104" s="478"/>
      <c r="HK104" s="478"/>
      <c r="HL104" s="478"/>
      <c r="HM104" s="478"/>
      <c r="HN104" s="478"/>
      <c r="HO104" s="478"/>
      <c r="HP104" s="478"/>
      <c r="HQ104" s="481"/>
      <c r="HR104" s="481"/>
      <c r="HS104" s="481"/>
      <c r="HT104" s="481"/>
      <c r="HU104" s="478"/>
      <c r="HV104" s="478"/>
      <c r="HW104" s="478"/>
      <c r="HX104" s="478"/>
      <c r="HY104" s="481"/>
      <c r="HZ104" s="481"/>
      <c r="IA104" s="481"/>
      <c r="IB104" s="481"/>
      <c r="IC104" s="478"/>
      <c r="ID104" s="478"/>
      <c r="IE104" s="478"/>
      <c r="IF104" s="478"/>
      <c r="IG104" s="481"/>
      <c r="IH104" s="481"/>
      <c r="II104" s="481"/>
      <c r="IJ104" s="481"/>
      <c r="IK104" s="478"/>
      <c r="IL104" s="478"/>
      <c r="IM104" s="478"/>
      <c r="IN104" s="478"/>
      <c r="IO104" s="478"/>
      <c r="IP104" s="478"/>
      <c r="IQ104" s="478"/>
      <c r="IR104" s="478"/>
      <c r="IS104" s="509"/>
      <c r="IT104" s="509"/>
      <c r="IU104" s="509"/>
      <c r="IV104" s="509"/>
      <c r="IW104" s="478"/>
      <c r="IX104" s="478"/>
      <c r="IY104" s="478"/>
      <c r="IZ104" s="478"/>
      <c r="JA104" s="478"/>
      <c r="JB104" s="503"/>
      <c r="JC104" s="503"/>
      <c r="JD104" s="503"/>
      <c r="JE104" s="503"/>
      <c r="JF104" s="503"/>
      <c r="JG104" s="481"/>
      <c r="JH104" s="481"/>
      <c r="JI104" s="481"/>
      <c r="JJ104" s="481"/>
      <c r="JK104" s="481"/>
      <c r="JL104" s="481"/>
      <c r="JM104" s="481"/>
      <c r="JN104" s="481"/>
      <c r="JO104" s="478"/>
      <c r="JP104" s="478"/>
      <c r="JQ104" s="478"/>
      <c r="JR104" s="478"/>
      <c r="JS104" s="478"/>
      <c r="JT104" s="478"/>
      <c r="JU104" s="478"/>
      <c r="JV104" s="478"/>
      <c r="JW104" s="478"/>
      <c r="JX104" s="478"/>
      <c r="JY104" s="478"/>
      <c r="JZ104" s="478"/>
      <c r="KA104" s="763"/>
      <c r="KB104" s="763"/>
      <c r="KC104" s="763"/>
      <c r="KD104" s="763"/>
      <c r="KE104" s="763"/>
      <c r="KF104" s="763"/>
    </row>
    <row r="105" spans="1:292" s="1" customFormat="1" ht="21.75" customHeight="1" x14ac:dyDescent="0.2">
      <c r="A105" s="635"/>
      <c r="B105" s="636"/>
      <c r="C105" s="636"/>
      <c r="D105" s="625"/>
      <c r="E105" s="636"/>
      <c r="F105" s="574"/>
      <c r="G105" s="639"/>
      <c r="H105" s="574"/>
      <c r="I105" s="574"/>
      <c r="J105" s="572"/>
      <c r="K105" s="586" t="s">
        <v>13</v>
      </c>
      <c r="L105" s="573" t="s">
        <v>14</v>
      </c>
      <c r="M105" s="573" t="s">
        <v>15</v>
      </c>
      <c r="N105" s="571" t="s">
        <v>37</v>
      </c>
      <c r="O105" s="586" t="s">
        <v>13</v>
      </c>
      <c r="P105" s="573" t="s">
        <v>14</v>
      </c>
      <c r="Q105" s="573" t="s">
        <v>15</v>
      </c>
      <c r="R105" s="571" t="s">
        <v>37</v>
      </c>
      <c r="S105" s="623" t="s">
        <v>13</v>
      </c>
      <c r="T105" s="574" t="s">
        <v>14</v>
      </c>
      <c r="U105" s="572" t="s">
        <v>15</v>
      </c>
      <c r="V105" s="586" t="s">
        <v>32</v>
      </c>
      <c r="W105" s="571" t="s">
        <v>33</v>
      </c>
      <c r="X105" s="586" t="s">
        <v>43</v>
      </c>
      <c r="Y105" s="573" t="s">
        <v>44</v>
      </c>
      <c r="Z105" s="573" t="s">
        <v>45</v>
      </c>
      <c r="AA105" s="573" t="s">
        <v>34</v>
      </c>
      <c r="AB105" s="609" t="s">
        <v>41</v>
      </c>
      <c r="AC105" s="609" t="s">
        <v>46</v>
      </c>
      <c r="AD105" s="609" t="s">
        <v>42</v>
      </c>
      <c r="AE105" s="609" t="s">
        <v>38</v>
      </c>
      <c r="AF105" s="609" t="s">
        <v>35</v>
      </c>
      <c r="AG105" s="611" t="s">
        <v>39</v>
      </c>
      <c r="AH105" s="644"/>
      <c r="AI105" s="574"/>
      <c r="AJ105" s="574"/>
      <c r="AK105" s="597"/>
      <c r="AL105" s="548" t="s">
        <v>17</v>
      </c>
      <c r="AM105" s="550" t="s">
        <v>18</v>
      </c>
      <c r="AN105" s="550" t="s">
        <v>19</v>
      </c>
      <c r="AO105" s="550" t="s">
        <v>20</v>
      </c>
      <c r="AP105" s="550" t="s">
        <v>21</v>
      </c>
      <c r="AQ105" s="550" t="s">
        <v>22</v>
      </c>
      <c r="AR105" s="557" t="s">
        <v>23</v>
      </c>
      <c r="AS105" s="548" t="s">
        <v>17</v>
      </c>
      <c r="AT105" s="550" t="s">
        <v>18</v>
      </c>
      <c r="AU105" s="550" t="s">
        <v>19</v>
      </c>
      <c r="AV105" s="550" t="s">
        <v>20</v>
      </c>
      <c r="AW105" s="550" t="s">
        <v>21</v>
      </c>
      <c r="AX105" s="550" t="s">
        <v>22</v>
      </c>
      <c r="AY105" s="557" t="s">
        <v>23</v>
      </c>
      <c r="AZ105" s="548" t="s">
        <v>17</v>
      </c>
      <c r="BA105" s="550" t="s">
        <v>18</v>
      </c>
      <c r="BB105" s="550" t="s">
        <v>19</v>
      </c>
      <c r="BC105" s="550" t="s">
        <v>20</v>
      </c>
      <c r="BD105" s="550" t="s">
        <v>21</v>
      </c>
      <c r="BE105" s="550" t="s">
        <v>22</v>
      </c>
      <c r="BF105" s="557" t="s">
        <v>23</v>
      </c>
      <c r="BG105" s="463"/>
      <c r="BH105" s="463"/>
      <c r="BI105" s="463"/>
      <c r="BJ105" s="463"/>
      <c r="BK105" s="463"/>
      <c r="BL105" s="463"/>
      <c r="BM105" s="463"/>
      <c r="BN105" s="548" t="s">
        <v>17</v>
      </c>
      <c r="BO105" s="550" t="s">
        <v>18</v>
      </c>
      <c r="BP105" s="550" t="s">
        <v>19</v>
      </c>
      <c r="BQ105" s="550" t="s">
        <v>20</v>
      </c>
      <c r="BR105" s="550" t="s">
        <v>21</v>
      </c>
      <c r="BS105" s="550" t="s">
        <v>22</v>
      </c>
      <c r="BT105" s="557" t="s">
        <v>23</v>
      </c>
      <c r="BU105" s="629" t="s">
        <v>17</v>
      </c>
      <c r="BV105" s="550" t="s">
        <v>18</v>
      </c>
      <c r="BW105" s="550" t="s">
        <v>19</v>
      </c>
      <c r="BX105" s="550" t="s">
        <v>20</v>
      </c>
      <c r="BY105" s="550" t="s">
        <v>21</v>
      </c>
      <c r="BZ105" s="550" t="s">
        <v>22</v>
      </c>
      <c r="CA105" s="560" t="s">
        <v>23</v>
      </c>
      <c r="CB105" s="548" t="s">
        <v>17</v>
      </c>
      <c r="CC105" s="550" t="s">
        <v>18</v>
      </c>
      <c r="CD105" s="550" t="s">
        <v>19</v>
      </c>
      <c r="CE105" s="550" t="s">
        <v>20</v>
      </c>
      <c r="CF105" s="550" t="s">
        <v>21</v>
      </c>
      <c r="CG105" s="550" t="s">
        <v>22</v>
      </c>
      <c r="CH105" s="557" t="s">
        <v>23</v>
      </c>
      <c r="CI105" s="548" t="s">
        <v>17</v>
      </c>
      <c r="CJ105" s="550" t="s">
        <v>18</v>
      </c>
      <c r="CK105" s="550" t="s">
        <v>19</v>
      </c>
      <c r="CL105" s="550" t="s">
        <v>20</v>
      </c>
      <c r="CM105" s="550" t="s">
        <v>21</v>
      </c>
      <c r="CN105" s="550" t="s">
        <v>22</v>
      </c>
      <c r="CO105" s="557" t="s">
        <v>23</v>
      </c>
      <c r="CP105" s="548" t="s">
        <v>17</v>
      </c>
      <c r="CQ105" s="550" t="s">
        <v>18</v>
      </c>
      <c r="CR105" s="550" t="s">
        <v>19</v>
      </c>
      <c r="CS105" s="550" t="s">
        <v>20</v>
      </c>
      <c r="CT105" s="550" t="s">
        <v>21</v>
      </c>
      <c r="CU105" s="550" t="s">
        <v>22</v>
      </c>
      <c r="CV105" s="557" t="s">
        <v>23</v>
      </c>
      <c r="CW105" s="548" t="s">
        <v>17</v>
      </c>
      <c r="CX105" s="550" t="s">
        <v>18</v>
      </c>
      <c r="CY105" s="550" t="s">
        <v>19</v>
      </c>
      <c r="CZ105" s="550" t="s">
        <v>20</v>
      </c>
      <c r="DA105" s="550" t="s">
        <v>21</v>
      </c>
      <c r="DB105" s="550" t="s">
        <v>22</v>
      </c>
      <c r="DC105" s="557" t="s">
        <v>23</v>
      </c>
      <c r="DD105" s="548" t="s">
        <v>17</v>
      </c>
      <c r="DE105" s="550" t="s">
        <v>18</v>
      </c>
      <c r="DF105" s="550" t="s">
        <v>19</v>
      </c>
      <c r="DG105" s="550" t="s">
        <v>20</v>
      </c>
      <c r="DH105" s="550" t="s">
        <v>21</v>
      </c>
      <c r="DI105" s="550" t="s">
        <v>22</v>
      </c>
      <c r="DJ105" s="557" t="s">
        <v>23</v>
      </c>
      <c r="DK105" s="548" t="s">
        <v>17</v>
      </c>
      <c r="DL105" s="550" t="s">
        <v>18</v>
      </c>
      <c r="DM105" s="550" t="s">
        <v>19</v>
      </c>
      <c r="DN105" s="550" t="s">
        <v>20</v>
      </c>
      <c r="DO105" s="550" t="s">
        <v>21</v>
      </c>
      <c r="DP105" s="550" t="s">
        <v>22</v>
      </c>
      <c r="DQ105" s="557" t="s">
        <v>23</v>
      </c>
      <c r="DR105" s="548" t="s">
        <v>17</v>
      </c>
      <c r="DS105" s="550" t="s">
        <v>18</v>
      </c>
      <c r="DT105" s="550" t="s">
        <v>19</v>
      </c>
      <c r="DU105" s="550" t="s">
        <v>20</v>
      </c>
      <c r="DV105" s="550" t="s">
        <v>21</v>
      </c>
      <c r="DW105" s="550" t="s">
        <v>22</v>
      </c>
      <c r="DX105" s="557" t="s">
        <v>23</v>
      </c>
      <c r="DY105" s="548" t="s">
        <v>17</v>
      </c>
      <c r="DZ105" s="550" t="s">
        <v>18</v>
      </c>
      <c r="EA105" s="550" t="s">
        <v>19</v>
      </c>
      <c r="EB105" s="550" t="s">
        <v>20</v>
      </c>
      <c r="EC105" s="550" t="s">
        <v>21</v>
      </c>
      <c r="ED105" s="550" t="s">
        <v>22</v>
      </c>
      <c r="EE105" s="557" t="s">
        <v>23</v>
      </c>
      <c r="EF105" s="548" t="s">
        <v>17</v>
      </c>
      <c r="EG105" s="550" t="s">
        <v>18</v>
      </c>
      <c r="EH105" s="550" t="s">
        <v>19</v>
      </c>
      <c r="EI105" s="550" t="s">
        <v>20</v>
      </c>
      <c r="EJ105" s="550" t="s">
        <v>21</v>
      </c>
      <c r="EK105" s="550" t="s">
        <v>22</v>
      </c>
      <c r="EL105" s="557" t="s">
        <v>23</v>
      </c>
      <c r="EM105" s="548" t="s">
        <v>17</v>
      </c>
      <c r="EN105" s="550" t="s">
        <v>18</v>
      </c>
      <c r="EO105" s="550" t="s">
        <v>19</v>
      </c>
      <c r="EP105" s="550" t="s">
        <v>20</v>
      </c>
      <c r="EQ105" s="550" t="s">
        <v>21</v>
      </c>
      <c r="ER105" s="550" t="s">
        <v>22</v>
      </c>
      <c r="ES105" s="557" t="s">
        <v>23</v>
      </c>
      <c r="ET105" s="479"/>
      <c r="EU105" s="479"/>
      <c r="EV105" s="479"/>
      <c r="EW105" s="548" t="s">
        <v>244</v>
      </c>
      <c r="EX105" s="550" t="s">
        <v>18</v>
      </c>
      <c r="EY105" s="550" t="s">
        <v>19</v>
      </c>
      <c r="EZ105" s="550" t="s">
        <v>20</v>
      </c>
      <c r="FA105" s="548" t="s">
        <v>244</v>
      </c>
      <c r="FB105" s="550" t="s">
        <v>18</v>
      </c>
      <c r="FC105" s="550" t="s">
        <v>19</v>
      </c>
      <c r="FD105" s="550" t="s">
        <v>20</v>
      </c>
      <c r="FE105" s="548" t="s">
        <v>244</v>
      </c>
      <c r="FF105" s="550" t="s">
        <v>18</v>
      </c>
      <c r="FG105" s="550" t="s">
        <v>19</v>
      </c>
      <c r="FH105" s="550" t="s">
        <v>20</v>
      </c>
      <c r="FI105" s="548" t="s">
        <v>244</v>
      </c>
      <c r="FJ105" s="550" t="s">
        <v>18</v>
      </c>
      <c r="FK105" s="550" t="s">
        <v>19</v>
      </c>
      <c r="FL105" s="550" t="s">
        <v>20</v>
      </c>
      <c r="FM105" s="548" t="s">
        <v>244</v>
      </c>
      <c r="FN105" s="550" t="s">
        <v>18</v>
      </c>
      <c r="FO105" s="550" t="s">
        <v>19</v>
      </c>
      <c r="FP105" s="550" t="s">
        <v>20</v>
      </c>
      <c r="FQ105" s="548" t="s">
        <v>244</v>
      </c>
      <c r="FR105" s="550" t="s">
        <v>18</v>
      </c>
      <c r="FS105" s="550" t="s">
        <v>19</v>
      </c>
      <c r="FT105" s="550" t="s">
        <v>20</v>
      </c>
      <c r="FU105" s="548" t="s">
        <v>244</v>
      </c>
      <c r="FV105" s="550" t="s">
        <v>18</v>
      </c>
      <c r="FW105" s="550" t="s">
        <v>19</v>
      </c>
      <c r="FX105" s="550" t="s">
        <v>20</v>
      </c>
      <c r="FY105" s="548" t="s">
        <v>244</v>
      </c>
      <c r="FZ105" s="550" t="s">
        <v>18</v>
      </c>
      <c r="GA105" s="550" t="s">
        <v>19</v>
      </c>
      <c r="GB105" s="550" t="s">
        <v>20</v>
      </c>
      <c r="GC105" s="548" t="s">
        <v>244</v>
      </c>
      <c r="GD105" s="550" t="s">
        <v>18</v>
      </c>
      <c r="GE105" s="550" t="s">
        <v>19</v>
      </c>
      <c r="GF105" s="550" t="s">
        <v>20</v>
      </c>
      <c r="GG105" s="548" t="s">
        <v>244</v>
      </c>
      <c r="GH105" s="550" t="s">
        <v>18</v>
      </c>
      <c r="GI105" s="550" t="s">
        <v>19</v>
      </c>
      <c r="GJ105" s="550" t="s">
        <v>20</v>
      </c>
      <c r="GK105" s="548" t="s">
        <v>244</v>
      </c>
      <c r="GL105" s="550" t="s">
        <v>18</v>
      </c>
      <c r="GM105" s="550" t="s">
        <v>19</v>
      </c>
      <c r="GN105" s="550" t="s">
        <v>20</v>
      </c>
      <c r="GO105" s="548" t="s">
        <v>244</v>
      </c>
      <c r="GP105" s="550" t="s">
        <v>18</v>
      </c>
      <c r="GQ105" s="550" t="s">
        <v>19</v>
      </c>
      <c r="GR105" s="550" t="s">
        <v>20</v>
      </c>
      <c r="GS105" s="548" t="s">
        <v>244</v>
      </c>
      <c r="GT105" s="550" t="s">
        <v>18</v>
      </c>
      <c r="GU105" s="550" t="s">
        <v>19</v>
      </c>
      <c r="GV105" s="550" t="s">
        <v>20</v>
      </c>
      <c r="GW105" s="548" t="s">
        <v>244</v>
      </c>
      <c r="GX105" s="550" t="s">
        <v>18</v>
      </c>
      <c r="GY105" s="550" t="s">
        <v>19</v>
      </c>
      <c r="GZ105" s="550" t="s">
        <v>20</v>
      </c>
      <c r="HA105" s="548" t="s">
        <v>244</v>
      </c>
      <c r="HB105" s="550" t="s">
        <v>18</v>
      </c>
      <c r="HC105" s="550" t="s">
        <v>19</v>
      </c>
      <c r="HD105" s="550" t="s">
        <v>20</v>
      </c>
      <c r="HE105" s="548" t="s">
        <v>244</v>
      </c>
      <c r="HF105" s="550" t="s">
        <v>18</v>
      </c>
      <c r="HG105" s="550" t="s">
        <v>19</v>
      </c>
      <c r="HH105" s="550" t="s">
        <v>20</v>
      </c>
      <c r="HI105" s="548" t="s">
        <v>244</v>
      </c>
      <c r="HJ105" s="550" t="s">
        <v>18</v>
      </c>
      <c r="HK105" s="550" t="s">
        <v>19</v>
      </c>
      <c r="HL105" s="550" t="s">
        <v>20</v>
      </c>
      <c r="HM105" s="548" t="s">
        <v>244</v>
      </c>
      <c r="HN105" s="550" t="s">
        <v>18</v>
      </c>
      <c r="HO105" s="550" t="s">
        <v>19</v>
      </c>
      <c r="HP105" s="550" t="s">
        <v>20</v>
      </c>
      <c r="HQ105" s="548" t="s">
        <v>244</v>
      </c>
      <c r="HR105" s="550" t="s">
        <v>18</v>
      </c>
      <c r="HS105" s="550" t="s">
        <v>19</v>
      </c>
      <c r="HT105" s="550" t="s">
        <v>20</v>
      </c>
      <c r="HU105" s="548" t="s">
        <v>244</v>
      </c>
      <c r="HV105" s="550" t="s">
        <v>18</v>
      </c>
      <c r="HW105" s="550" t="s">
        <v>19</v>
      </c>
      <c r="HX105" s="550" t="s">
        <v>20</v>
      </c>
      <c r="HY105" s="548" t="s">
        <v>244</v>
      </c>
      <c r="HZ105" s="550" t="s">
        <v>18</v>
      </c>
      <c r="IA105" s="550" t="s">
        <v>19</v>
      </c>
      <c r="IB105" s="550" t="s">
        <v>20</v>
      </c>
      <c r="IC105" s="548" t="s">
        <v>244</v>
      </c>
      <c r="ID105" s="550" t="s">
        <v>18</v>
      </c>
      <c r="IE105" s="550" t="s">
        <v>19</v>
      </c>
      <c r="IF105" s="550" t="s">
        <v>20</v>
      </c>
      <c r="IG105" s="548" t="s">
        <v>244</v>
      </c>
      <c r="IH105" s="550" t="s">
        <v>18</v>
      </c>
      <c r="II105" s="550" t="s">
        <v>19</v>
      </c>
      <c r="IJ105" s="550" t="s">
        <v>20</v>
      </c>
      <c r="IK105" s="548" t="s">
        <v>244</v>
      </c>
      <c r="IL105" s="550" t="s">
        <v>18</v>
      </c>
      <c r="IM105" s="550" t="s">
        <v>19</v>
      </c>
      <c r="IN105" s="550" t="s">
        <v>20</v>
      </c>
      <c r="IO105" s="548" t="s">
        <v>244</v>
      </c>
      <c r="IP105" s="550" t="s">
        <v>18</v>
      </c>
      <c r="IQ105" s="550" t="s">
        <v>19</v>
      </c>
      <c r="IR105" s="550" t="s">
        <v>20</v>
      </c>
      <c r="IS105" s="510"/>
      <c r="IT105" s="510"/>
      <c r="IU105" s="510"/>
      <c r="IV105" s="510"/>
      <c r="IW105" s="548" t="s">
        <v>244</v>
      </c>
      <c r="IX105" s="550" t="s">
        <v>18</v>
      </c>
      <c r="IY105" s="550" t="s">
        <v>19</v>
      </c>
      <c r="IZ105" s="550" t="s">
        <v>263</v>
      </c>
      <c r="JA105" s="550" t="s">
        <v>264</v>
      </c>
      <c r="JB105" s="501"/>
      <c r="JC105" s="501"/>
      <c r="JD105" s="501"/>
      <c r="JE105" s="501"/>
      <c r="JF105" s="501"/>
      <c r="JG105" s="548" t="s">
        <v>244</v>
      </c>
      <c r="JH105" s="550" t="s">
        <v>18</v>
      </c>
      <c r="JI105" s="550" t="s">
        <v>19</v>
      </c>
      <c r="JJ105" s="550" t="s">
        <v>20</v>
      </c>
      <c r="JK105" s="548" t="s">
        <v>244</v>
      </c>
      <c r="JL105" s="550" t="s">
        <v>18</v>
      </c>
      <c r="JM105" s="550" t="s">
        <v>19</v>
      </c>
      <c r="JN105" s="550" t="s">
        <v>20</v>
      </c>
      <c r="JO105" s="548" t="s">
        <v>244</v>
      </c>
      <c r="JP105" s="550" t="s">
        <v>18</v>
      </c>
      <c r="JQ105" s="550" t="s">
        <v>19</v>
      </c>
      <c r="JR105" s="550" t="s">
        <v>263</v>
      </c>
      <c r="JS105" s="550" t="s">
        <v>264</v>
      </c>
      <c r="JT105" s="548" t="s">
        <v>267</v>
      </c>
      <c r="JU105" s="550" t="s">
        <v>18</v>
      </c>
      <c r="JV105" s="550" t="s">
        <v>19</v>
      </c>
      <c r="JW105" s="550" t="s">
        <v>20</v>
      </c>
      <c r="JX105" s="550" t="s">
        <v>21</v>
      </c>
      <c r="JY105" s="550" t="s">
        <v>22</v>
      </c>
      <c r="JZ105" s="560" t="s">
        <v>23</v>
      </c>
      <c r="KA105" s="763"/>
      <c r="KB105" s="763"/>
      <c r="KC105" s="763"/>
      <c r="KD105" s="763"/>
      <c r="KE105" s="763"/>
      <c r="KF105" s="763"/>
    </row>
    <row r="106" spans="1:292" s="3" customFormat="1" ht="42.75" customHeight="1" thickBot="1" x14ac:dyDescent="0.3">
      <c r="A106" s="647"/>
      <c r="B106" s="648"/>
      <c r="C106" s="648"/>
      <c r="D106" s="669"/>
      <c r="E106" s="648"/>
      <c r="F106" s="588"/>
      <c r="G106" s="676"/>
      <c r="H106" s="588"/>
      <c r="I106" s="588"/>
      <c r="J106" s="608"/>
      <c r="K106" s="587"/>
      <c r="L106" s="588"/>
      <c r="M106" s="588"/>
      <c r="N106" s="608"/>
      <c r="O106" s="587"/>
      <c r="P106" s="588"/>
      <c r="Q106" s="588"/>
      <c r="R106" s="608"/>
      <c r="S106" s="668"/>
      <c r="T106" s="669"/>
      <c r="U106" s="670"/>
      <c r="V106" s="587"/>
      <c r="W106" s="608"/>
      <c r="X106" s="587"/>
      <c r="Y106" s="588"/>
      <c r="Z106" s="588"/>
      <c r="AA106" s="588"/>
      <c r="AB106" s="610"/>
      <c r="AC106" s="610"/>
      <c r="AD106" s="610"/>
      <c r="AE106" s="610"/>
      <c r="AF106" s="610"/>
      <c r="AG106" s="612"/>
      <c r="AH106" s="644"/>
      <c r="AI106" s="574"/>
      <c r="AJ106" s="574"/>
      <c r="AK106" s="597"/>
      <c r="AL106" s="549"/>
      <c r="AM106" s="551"/>
      <c r="AN106" s="551"/>
      <c r="AO106" s="551"/>
      <c r="AP106" s="551"/>
      <c r="AQ106" s="551"/>
      <c r="AR106" s="558"/>
      <c r="AS106" s="549"/>
      <c r="AT106" s="551"/>
      <c r="AU106" s="551"/>
      <c r="AV106" s="551"/>
      <c r="AW106" s="551"/>
      <c r="AX106" s="551"/>
      <c r="AY106" s="558"/>
      <c r="AZ106" s="549"/>
      <c r="BA106" s="551"/>
      <c r="BB106" s="551"/>
      <c r="BC106" s="551"/>
      <c r="BD106" s="551"/>
      <c r="BE106" s="551"/>
      <c r="BF106" s="558"/>
      <c r="BG106" s="521"/>
      <c r="BH106" s="521"/>
      <c r="BI106" s="521"/>
      <c r="BJ106" s="521"/>
      <c r="BK106" s="521"/>
      <c r="BL106" s="521"/>
      <c r="BM106" s="521"/>
      <c r="BN106" s="549"/>
      <c r="BO106" s="551"/>
      <c r="BP106" s="551"/>
      <c r="BQ106" s="551"/>
      <c r="BR106" s="551"/>
      <c r="BS106" s="551"/>
      <c r="BT106" s="558"/>
      <c r="BU106" s="630"/>
      <c r="BV106" s="551"/>
      <c r="BW106" s="551"/>
      <c r="BX106" s="551"/>
      <c r="BY106" s="551"/>
      <c r="BZ106" s="551"/>
      <c r="CA106" s="561"/>
      <c r="CB106" s="549"/>
      <c r="CC106" s="551"/>
      <c r="CD106" s="551"/>
      <c r="CE106" s="551"/>
      <c r="CF106" s="551"/>
      <c r="CG106" s="551"/>
      <c r="CH106" s="558"/>
      <c r="CI106" s="549"/>
      <c r="CJ106" s="551"/>
      <c r="CK106" s="551"/>
      <c r="CL106" s="551"/>
      <c r="CM106" s="551"/>
      <c r="CN106" s="551"/>
      <c r="CO106" s="558"/>
      <c r="CP106" s="549"/>
      <c r="CQ106" s="551"/>
      <c r="CR106" s="551"/>
      <c r="CS106" s="551"/>
      <c r="CT106" s="551"/>
      <c r="CU106" s="551"/>
      <c r="CV106" s="558"/>
      <c r="CW106" s="549"/>
      <c r="CX106" s="551"/>
      <c r="CY106" s="551"/>
      <c r="CZ106" s="551"/>
      <c r="DA106" s="551"/>
      <c r="DB106" s="551"/>
      <c r="DC106" s="558"/>
      <c r="DD106" s="549"/>
      <c r="DE106" s="551"/>
      <c r="DF106" s="551"/>
      <c r="DG106" s="551"/>
      <c r="DH106" s="551"/>
      <c r="DI106" s="551"/>
      <c r="DJ106" s="558"/>
      <c r="DK106" s="549"/>
      <c r="DL106" s="551"/>
      <c r="DM106" s="551"/>
      <c r="DN106" s="551"/>
      <c r="DO106" s="551"/>
      <c r="DP106" s="551"/>
      <c r="DQ106" s="558"/>
      <c r="DR106" s="549"/>
      <c r="DS106" s="551"/>
      <c r="DT106" s="551"/>
      <c r="DU106" s="551"/>
      <c r="DV106" s="551"/>
      <c r="DW106" s="551"/>
      <c r="DX106" s="558"/>
      <c r="DY106" s="549"/>
      <c r="DZ106" s="551"/>
      <c r="EA106" s="551"/>
      <c r="EB106" s="551"/>
      <c r="EC106" s="551"/>
      <c r="ED106" s="551"/>
      <c r="EE106" s="558"/>
      <c r="EF106" s="549"/>
      <c r="EG106" s="551"/>
      <c r="EH106" s="551"/>
      <c r="EI106" s="551"/>
      <c r="EJ106" s="551"/>
      <c r="EK106" s="551"/>
      <c r="EL106" s="558"/>
      <c r="EM106" s="549"/>
      <c r="EN106" s="551"/>
      <c r="EO106" s="551"/>
      <c r="EP106" s="551"/>
      <c r="EQ106" s="551"/>
      <c r="ER106" s="551"/>
      <c r="ES106" s="558"/>
      <c r="EW106" s="549"/>
      <c r="EX106" s="551"/>
      <c r="EY106" s="551"/>
      <c r="EZ106" s="551"/>
      <c r="FA106" s="549"/>
      <c r="FB106" s="551"/>
      <c r="FC106" s="551"/>
      <c r="FD106" s="551"/>
      <c r="FE106" s="549"/>
      <c r="FF106" s="551"/>
      <c r="FG106" s="551"/>
      <c r="FH106" s="551"/>
      <c r="FI106" s="549"/>
      <c r="FJ106" s="551"/>
      <c r="FK106" s="551"/>
      <c r="FL106" s="551"/>
      <c r="FM106" s="549"/>
      <c r="FN106" s="551"/>
      <c r="FO106" s="551"/>
      <c r="FP106" s="551"/>
      <c r="FQ106" s="549"/>
      <c r="FR106" s="551"/>
      <c r="FS106" s="551"/>
      <c r="FT106" s="551"/>
      <c r="FU106" s="549"/>
      <c r="FV106" s="551"/>
      <c r="FW106" s="551"/>
      <c r="FX106" s="551"/>
      <c r="FY106" s="549"/>
      <c r="FZ106" s="551"/>
      <c r="GA106" s="551"/>
      <c r="GB106" s="551"/>
      <c r="GC106" s="549"/>
      <c r="GD106" s="551"/>
      <c r="GE106" s="551"/>
      <c r="GF106" s="551"/>
      <c r="GG106" s="549"/>
      <c r="GH106" s="551"/>
      <c r="GI106" s="551"/>
      <c r="GJ106" s="551"/>
      <c r="GK106" s="549"/>
      <c r="GL106" s="551"/>
      <c r="GM106" s="551"/>
      <c r="GN106" s="551"/>
      <c r="GO106" s="549"/>
      <c r="GP106" s="551"/>
      <c r="GQ106" s="551"/>
      <c r="GR106" s="551"/>
      <c r="GS106" s="549"/>
      <c r="GT106" s="551"/>
      <c r="GU106" s="551"/>
      <c r="GV106" s="551"/>
      <c r="GW106" s="549"/>
      <c r="GX106" s="551"/>
      <c r="GY106" s="551"/>
      <c r="GZ106" s="551"/>
      <c r="HA106" s="549"/>
      <c r="HB106" s="551"/>
      <c r="HC106" s="551"/>
      <c r="HD106" s="551"/>
      <c r="HE106" s="549"/>
      <c r="HF106" s="551"/>
      <c r="HG106" s="551"/>
      <c r="HH106" s="551"/>
      <c r="HI106" s="549"/>
      <c r="HJ106" s="551"/>
      <c r="HK106" s="551"/>
      <c r="HL106" s="551"/>
      <c r="HM106" s="549"/>
      <c r="HN106" s="551"/>
      <c r="HO106" s="551"/>
      <c r="HP106" s="551"/>
      <c r="HQ106" s="549"/>
      <c r="HR106" s="551"/>
      <c r="HS106" s="551"/>
      <c r="HT106" s="551"/>
      <c r="HU106" s="549"/>
      <c r="HV106" s="551"/>
      <c r="HW106" s="551"/>
      <c r="HX106" s="551"/>
      <c r="HY106" s="549"/>
      <c r="HZ106" s="551"/>
      <c r="IA106" s="551"/>
      <c r="IB106" s="551"/>
      <c r="IC106" s="549"/>
      <c r="ID106" s="551"/>
      <c r="IE106" s="551"/>
      <c r="IF106" s="551"/>
      <c r="IG106" s="549"/>
      <c r="IH106" s="551"/>
      <c r="II106" s="551"/>
      <c r="IJ106" s="551"/>
      <c r="IK106" s="549"/>
      <c r="IL106" s="551"/>
      <c r="IM106" s="551"/>
      <c r="IN106" s="551"/>
      <c r="IO106" s="549"/>
      <c r="IP106" s="551"/>
      <c r="IQ106" s="551"/>
      <c r="IR106" s="551"/>
      <c r="IS106" s="511"/>
      <c r="IT106" s="511"/>
      <c r="IU106" s="511"/>
      <c r="IV106" s="511"/>
      <c r="IW106" s="549"/>
      <c r="IX106" s="551"/>
      <c r="IY106" s="551"/>
      <c r="IZ106" s="551"/>
      <c r="JA106" s="551"/>
      <c r="JB106" s="502"/>
      <c r="JC106" s="502"/>
      <c r="JD106" s="502"/>
      <c r="JE106" s="502"/>
      <c r="JF106" s="502"/>
      <c r="JG106" s="549"/>
      <c r="JH106" s="551"/>
      <c r="JI106" s="551"/>
      <c r="JJ106" s="551"/>
      <c r="JK106" s="549"/>
      <c r="JL106" s="551"/>
      <c r="JM106" s="551"/>
      <c r="JN106" s="551"/>
      <c r="JO106" s="549"/>
      <c r="JP106" s="551"/>
      <c r="JQ106" s="551"/>
      <c r="JR106" s="551"/>
      <c r="JS106" s="551"/>
      <c r="JT106" s="707"/>
      <c r="JU106" s="708"/>
      <c r="JV106" s="708"/>
      <c r="JW106" s="708"/>
      <c r="JX106" s="708"/>
      <c r="JY106" s="708"/>
      <c r="JZ106" s="765"/>
      <c r="KA106" s="764"/>
      <c r="KB106" s="764"/>
      <c r="KC106" s="764"/>
      <c r="KD106" s="764"/>
      <c r="KE106" s="764"/>
      <c r="KF106" s="764"/>
    </row>
    <row r="107" spans="1:292" ht="22.5" customHeight="1" x14ac:dyDescent="0.2">
      <c r="A107" s="642">
        <v>17</v>
      </c>
      <c r="B107" s="575" t="s">
        <v>228</v>
      </c>
      <c r="C107" s="165"/>
      <c r="D107" s="131">
        <f t="shared" ref="D107:D112" si="45">SUM(K107:N107)</f>
        <v>0</v>
      </c>
      <c r="E107" s="578" t="s">
        <v>111</v>
      </c>
      <c r="F107" s="580"/>
      <c r="G107" s="583">
        <v>28</v>
      </c>
      <c r="H107" s="583" t="s">
        <v>27</v>
      </c>
      <c r="I107" s="97"/>
      <c r="J107" s="168"/>
      <c r="K107" s="75"/>
      <c r="L107" s="94"/>
      <c r="M107" s="94"/>
      <c r="N107" s="76"/>
      <c r="O107" s="84">
        <f>J108/18*K107</f>
        <v>0</v>
      </c>
      <c r="P107" s="85">
        <f>J108/18*L107</f>
        <v>0</v>
      </c>
      <c r="Q107" s="85">
        <f>J108/18*M107</f>
        <v>0</v>
      </c>
      <c r="R107" s="86">
        <f>J108/18*N107</f>
        <v>0</v>
      </c>
      <c r="S107" s="94">
        <v>7</v>
      </c>
      <c r="T107" s="94">
        <v>0</v>
      </c>
      <c r="U107" s="76">
        <v>3</v>
      </c>
      <c r="V107" s="75"/>
      <c r="W107" s="142">
        <v>0.25</v>
      </c>
      <c r="X107" s="138"/>
      <c r="Y107" s="94"/>
      <c r="Z107" s="94"/>
      <c r="AA107" s="94"/>
      <c r="AB107" s="94"/>
      <c r="AC107" s="94"/>
      <c r="AD107" s="94"/>
      <c r="AE107" s="94"/>
      <c r="AF107" s="94"/>
      <c r="AG107" s="76"/>
      <c r="AH107" s="84">
        <f>J107</f>
        <v>0</v>
      </c>
      <c r="AI107" s="90">
        <v>0.1</v>
      </c>
      <c r="AJ107" s="90">
        <f>IF(G107&gt;19,30%,IF(G107&gt;9,20%,IF(G107&gt;2,10%,0)))</f>
        <v>0.3</v>
      </c>
      <c r="AK107" s="76"/>
      <c r="AL107" s="536">
        <f>IF(I109=8,SUM(K107:M112),0)</f>
        <v>0</v>
      </c>
      <c r="AM107" s="539">
        <f>IF(I109=8,SUM(O107:Q112),0)</f>
        <v>0</v>
      </c>
      <c r="AN107" s="539">
        <f>IF(AM107&gt;0,AJ108,0)</f>
        <v>0</v>
      </c>
      <c r="AO107" s="539">
        <f>IF(AM107&gt;0,AI108,0)</f>
        <v>0</v>
      </c>
      <c r="AP107" s="539">
        <f>IF(AM107&gt;0,SUM(S113:U113),0)</f>
        <v>0</v>
      </c>
      <c r="AQ107" s="539">
        <f>IF(AM107&gt;0,V113+W113,0)</f>
        <v>0</v>
      </c>
      <c r="AR107" s="539">
        <f>IF(AM107&gt;0,SUM(X113:AG113),0)</f>
        <v>0</v>
      </c>
      <c r="AS107" s="536"/>
      <c r="AT107" s="539">
        <f>IF(AS107&gt;0,SUM(V107:X110),0)</f>
        <v>0</v>
      </c>
      <c r="AU107" s="539">
        <f>IF(AT107&gt;0,AQ108,0)</f>
        <v>0</v>
      </c>
      <c r="AV107" s="539">
        <f>IF(AT107&gt;0,AP108,0)</f>
        <v>0</v>
      </c>
      <c r="AW107" s="539">
        <f>IF(AT107&gt;0,SUM(Z111:AB111),0)</f>
        <v>0</v>
      </c>
      <c r="AX107" s="539">
        <f>IF(AT107&gt;0,AC111+AD111,0)</f>
        <v>0</v>
      </c>
      <c r="AY107" s="539">
        <f>IF(AT107&gt;0,SUM(AE111:AN111),0)</f>
        <v>0</v>
      </c>
      <c r="AZ107" s="536">
        <f>IF(I109=9,SUM(K107:M112),0)</f>
        <v>0</v>
      </c>
      <c r="BA107" s="539">
        <f>IF(I109=9,SUM(O107:Q112),0)</f>
        <v>0</v>
      </c>
      <c r="BB107" s="491">
        <f>IF(BA107&gt;0,AJ108,0)</f>
        <v>0</v>
      </c>
      <c r="BC107" s="491">
        <f>IF(BA107&gt;0,AI108,0)</f>
        <v>0</v>
      </c>
      <c r="BD107" s="539">
        <f>IF(BA107&gt;0,SUM(S113:U113),0)</f>
        <v>0</v>
      </c>
      <c r="BE107" s="539">
        <f>IF(BA107&gt;0,V113+W113,0)</f>
        <v>0</v>
      </c>
      <c r="BF107" s="539">
        <f>IF(BA107&gt;0,SUM(X113:AG113),0)</f>
        <v>0</v>
      </c>
      <c r="BG107" s="515"/>
      <c r="BH107" s="515"/>
      <c r="BI107" s="515"/>
      <c r="BJ107" s="515"/>
      <c r="BK107" s="515"/>
      <c r="BL107" s="515"/>
      <c r="BM107" s="515"/>
      <c r="BN107" s="536"/>
      <c r="BO107" s="539">
        <f>IF(BN107&gt;0,SUM(AJ107:AL110),0)</f>
        <v>0</v>
      </c>
      <c r="BP107" s="539">
        <f>IF(BO107&gt;0,BE108,0)</f>
        <v>0</v>
      </c>
      <c r="BQ107" s="539">
        <f>IF(BO107&gt;0,BD108,0)</f>
        <v>0</v>
      </c>
      <c r="BR107" s="539">
        <f>IF(BO107&gt;0,SUM(AN111:AP111),0)</f>
        <v>0</v>
      </c>
      <c r="BS107" s="539">
        <f>IF(BO107&gt;0,AQ111+AR111,0)</f>
        <v>0</v>
      </c>
      <c r="BT107" s="539">
        <f>IF(BO107&gt;0,SUM(AS111:BB111),0)</f>
        <v>0</v>
      </c>
      <c r="BU107" s="536">
        <f>IF(I109=10,SUM(K107:M112),0)</f>
        <v>0</v>
      </c>
      <c r="BV107" s="539">
        <f>IF(I109=10,SUM(O107:Q112),0)</f>
        <v>0</v>
      </c>
      <c r="BW107" s="539">
        <f>IF(BV107&gt;0,AJ108,0)</f>
        <v>0</v>
      </c>
      <c r="BX107" s="539">
        <f>IF(BV107&gt;0,AI108,0)</f>
        <v>0</v>
      </c>
      <c r="BY107" s="539">
        <f>IF(BV107&gt;0,SUM(S113:U113),0)</f>
        <v>0</v>
      </c>
      <c r="BZ107" s="539">
        <f>IF(BV107&gt;0,V113+W113,0)</f>
        <v>0</v>
      </c>
      <c r="CA107" s="539">
        <f>IF(BV107&gt;0,SUM(X113:AG113),0)</f>
        <v>0</v>
      </c>
      <c r="CB107" s="536"/>
      <c r="CC107" s="539">
        <f>IF(CB107&gt;0,SUM(O107:Q110),0)</f>
        <v>0</v>
      </c>
      <c r="CD107" s="539">
        <f>IF(CC107&gt;0,AJ111,0)</f>
        <v>0</v>
      </c>
      <c r="CE107" s="539">
        <f>IF(CC107&gt;0,AI111,0)</f>
        <v>0</v>
      </c>
      <c r="CF107" s="539">
        <f>IF(CC107&gt;0,SUM(S111:U111),0)</f>
        <v>0</v>
      </c>
      <c r="CG107" s="539">
        <f>IF(CC107&gt;0,V111+W111,0)</f>
        <v>0</v>
      </c>
      <c r="CH107" s="539">
        <f>IF(CC107&gt;0,SUM(X111:AG111),0)</f>
        <v>0</v>
      </c>
      <c r="CI107" s="536">
        <f>IF(I109=11,SUM(K107:M112),0)</f>
        <v>0</v>
      </c>
      <c r="CJ107" s="539">
        <f>IF(I109=11,SUM(O107:Q112),0)</f>
        <v>0</v>
      </c>
      <c r="CK107" s="539">
        <f>IF(CJ107&gt;0,CJ107*AJ107,0)</f>
        <v>0</v>
      </c>
      <c r="CL107" s="539">
        <f>IF(CJ107&gt;0,CJ107*AI107,0)</f>
        <v>0</v>
      </c>
      <c r="CM107" s="539">
        <f>IF(CJ107&gt;0,SUM(S113:U113),0)</f>
        <v>0</v>
      </c>
      <c r="CN107" s="539">
        <f>IF(CJ107&gt;0,V113+W113,0)</f>
        <v>0</v>
      </c>
      <c r="CO107" s="539">
        <f>IF(CJ107&gt;0,SUM(X113:AG113),0)</f>
        <v>0</v>
      </c>
      <c r="CP107" s="536"/>
      <c r="CQ107" s="539">
        <f>IF(CP107&gt;0,SUM(O110:Q110),0)</f>
        <v>0</v>
      </c>
      <c r="CR107" s="539">
        <f>IF(CQ107&gt;0,CQ107*AJ107,0)</f>
        <v>0</v>
      </c>
      <c r="CS107" s="539">
        <f>IF(CQ107&gt;0,CQ107*AI107,0)</f>
        <v>0</v>
      </c>
      <c r="CT107" s="539">
        <f>IF(CQ107&gt;0,SUM(S111:U111),0)</f>
        <v>0</v>
      </c>
      <c r="CU107" s="539">
        <f>IF(CQ107&gt;0,V111+W111,0)</f>
        <v>0</v>
      </c>
      <c r="CV107" s="542">
        <f>IF(CQ107&gt;0,SUM(X111:AG111),0)</f>
        <v>0</v>
      </c>
      <c r="CW107" s="536"/>
      <c r="CX107" s="539">
        <f>IF(CW107&gt;0,SUM(O107:Q112),0)</f>
        <v>0</v>
      </c>
      <c r="CY107" s="539">
        <f>CX107*AJ107</f>
        <v>0</v>
      </c>
      <c r="CZ107" s="539">
        <f>CX107*AI107</f>
        <v>0</v>
      </c>
      <c r="DA107" s="539">
        <f>IF(CX107&gt;0,SUM(S113:U113),0)</f>
        <v>0</v>
      </c>
      <c r="DB107" s="539">
        <f>IF(CX107&gt;0,V113+W113,0)</f>
        <v>0</v>
      </c>
      <c r="DC107" s="542">
        <f>IF(CX107&gt;0,SUM(X113:AG113),0)</f>
        <v>0</v>
      </c>
      <c r="DD107" s="536">
        <f>IF(AND(H109="старший вчитель",I109=12),SUM(K107:M112),0)</f>
        <v>25</v>
      </c>
      <c r="DE107" s="539">
        <f>IF(DD107&gt;0,SUM(O107:Q112),0)</f>
        <v>2759.1666666666661</v>
      </c>
      <c r="DF107" s="539">
        <f>IF(DE107&gt;0,DE107*AJ107,0)</f>
        <v>827.74999999999977</v>
      </c>
      <c r="DG107" s="539">
        <f>IF(DE107&gt;0,DE107*AI107,0)</f>
        <v>275.91666666666663</v>
      </c>
      <c r="DH107" s="539">
        <f>IF(DE107&gt;0,SUM(S113:U113),0)</f>
        <v>154.51333333333332</v>
      </c>
      <c r="DI107" s="539">
        <f>IF(DE107&gt;0,V113+W113,0)</f>
        <v>248.32499999999999</v>
      </c>
      <c r="DJ107" s="542">
        <f>IF(DE107&gt;0,SUM(X113:AG113),0)</f>
        <v>0</v>
      </c>
      <c r="DK107" s="536"/>
      <c r="DL107" s="539">
        <f>IF(DK107&gt;0,SUM(O107:Q110),0)</f>
        <v>0</v>
      </c>
      <c r="DM107" s="539">
        <f>IF(DL107&gt;0,AJ111,0)</f>
        <v>0</v>
      </c>
      <c r="DN107" s="539">
        <f>IF(DL107&gt;0,AI111,0)</f>
        <v>0</v>
      </c>
      <c r="DO107" s="539">
        <f>IF(DL107&gt;0,SUM(S111:U111),0)</f>
        <v>0</v>
      </c>
      <c r="DP107" s="539">
        <f>IF(DL107&gt;0,V111+W111,0)</f>
        <v>0</v>
      </c>
      <c r="DQ107" s="542">
        <f>IF(DL107&gt;0,SUM(X111:AG111),0)</f>
        <v>0</v>
      </c>
      <c r="DR107" s="536"/>
      <c r="DS107" s="539">
        <f>IF(DR107&gt;0,SUM(O107:Q110),0)</f>
        <v>0</v>
      </c>
      <c r="DT107" s="539">
        <f>IF(DS107&gt;0,AJ111,0)</f>
        <v>0</v>
      </c>
      <c r="DU107" s="539">
        <f>IF(DS107&gt;0,AI111,0)</f>
        <v>0</v>
      </c>
      <c r="DV107" s="539">
        <f>IF(DS107&gt;0,SUM(S111:U111),0)</f>
        <v>0</v>
      </c>
      <c r="DW107" s="539">
        <f>IF(DS107&gt;0,V111+W111,0)</f>
        <v>0</v>
      </c>
      <c r="DX107" s="542">
        <f>IF(DS107&gt;0,SUM(X111:AG111),0)</f>
        <v>0</v>
      </c>
      <c r="DY107" s="536"/>
      <c r="DZ107" s="539">
        <f>IF(DY107&gt;0,SUM(O107:Q110),0)</f>
        <v>0</v>
      </c>
      <c r="EA107" s="539">
        <f>IF(DZ107&gt;0,AJ111,0)</f>
        <v>0</v>
      </c>
      <c r="EB107" s="539">
        <f>IF(DZ107&gt;0,AI111,0)</f>
        <v>0</v>
      </c>
      <c r="EC107" s="539">
        <f>IF(DZ107&gt;0,SUM(S111:U111),0)</f>
        <v>0</v>
      </c>
      <c r="ED107" s="539">
        <f>IF(DZ107&gt;0,V111+W111,0)</f>
        <v>0</v>
      </c>
      <c r="EE107" s="542">
        <f>IF(DZ107&gt;0,SUM(X111:AG111),0)</f>
        <v>0</v>
      </c>
      <c r="EF107" s="536">
        <f>IF(AJ108="старший вчитель",SUM(AM107:AO110),0)</f>
        <v>0</v>
      </c>
      <c r="EG107" s="539">
        <f>IF(EF107&gt;0,SUM(O107:Q110),0)</f>
        <v>0</v>
      </c>
      <c r="EH107" s="539">
        <f>IF(EG107&gt;0,AJ111,0)</f>
        <v>0</v>
      </c>
      <c r="EI107" s="539">
        <f>IF(EG107&gt;0,AI111,0)</f>
        <v>0</v>
      </c>
      <c r="EJ107" s="539">
        <f>IF(EG107&gt;0,SUM(S111:U111),0)</f>
        <v>0</v>
      </c>
      <c r="EK107" s="539">
        <f>IF(EG107&gt;0,V111+W111,0)</f>
        <v>0</v>
      </c>
      <c r="EL107" s="542">
        <f>IF(EG107&gt;0,SUM(X111:AG111),0)</f>
        <v>0</v>
      </c>
      <c r="EM107" s="536">
        <f>IF(AQ108="старший вчитель",SUM(AT107:AV110),0)</f>
        <v>0</v>
      </c>
      <c r="EN107" s="539">
        <f>IF(EM107&gt;0,SUM(V107:X110),0)</f>
        <v>0</v>
      </c>
      <c r="EO107" s="539">
        <f>IF(EN107&gt;0,AQ111,0)</f>
        <v>0</v>
      </c>
      <c r="EP107" s="539">
        <f>IF(EN107&gt;0,AP111,0)</f>
        <v>0</v>
      </c>
      <c r="EQ107" s="539">
        <f>IF(EN107&gt;0,SUM(Z111:AB111),0)</f>
        <v>0</v>
      </c>
      <c r="ER107" s="539">
        <f>IF(EN107&gt;0,AC111+AD111,0)</f>
        <v>0</v>
      </c>
      <c r="ES107" s="542">
        <f>IF(EN107&gt;0,SUM(AE111:AN111),0)</f>
        <v>0</v>
      </c>
      <c r="EW107" s="536">
        <f>IF(AF108="старший вчитель",SUM(AI107:AK110),0)</f>
        <v>0</v>
      </c>
      <c r="EX107" s="539">
        <f>IF(EW107&gt;0,SUM(K107:M110),0)</f>
        <v>0</v>
      </c>
      <c r="EY107" s="539">
        <f>IF(EX107&gt;0,AF111,0)</f>
        <v>0</v>
      </c>
      <c r="EZ107" s="539">
        <f>IF(EX107&gt;0,AE111,0)</f>
        <v>0</v>
      </c>
      <c r="FA107" s="536">
        <f>IF(AM108="старший вчитель",SUM(AP107:AR110),0)</f>
        <v>0</v>
      </c>
      <c r="FB107" s="539">
        <f>IF(FA107&gt;0,SUM(R107:T110),0)</f>
        <v>0</v>
      </c>
      <c r="FC107" s="539">
        <f>IF(FB107&gt;0,AM111,0)</f>
        <v>0</v>
      </c>
      <c r="FD107" s="539">
        <f>IF(FB107&gt;0,AL111,0)</f>
        <v>0</v>
      </c>
      <c r="FE107" s="536"/>
      <c r="FF107" s="539">
        <f>IF(FE107&gt;0,SUM(AD107),0)</f>
        <v>0</v>
      </c>
      <c r="FG107" s="539">
        <f>FF107*AF107</f>
        <v>0</v>
      </c>
      <c r="FH107" s="539">
        <f>FF107*AE107</f>
        <v>0</v>
      </c>
      <c r="FI107" s="536">
        <f>D107</f>
        <v>0</v>
      </c>
      <c r="FJ107" s="539">
        <f>IF(FI107&gt;0,SUM(AH107),0)</f>
        <v>0</v>
      </c>
      <c r="FK107" s="539">
        <f>FJ107*AJ107</f>
        <v>0</v>
      </c>
      <c r="FL107" s="539">
        <f>FJ107*AI107</f>
        <v>0</v>
      </c>
      <c r="FM107" s="536"/>
      <c r="FN107" s="539">
        <f>IF(FM107&gt;0,SUM(AH107),0)</f>
        <v>0</v>
      </c>
      <c r="FO107" s="539">
        <f>FN107*AJ107</f>
        <v>0</v>
      </c>
      <c r="FP107" s="539">
        <f>FN107*AI107</f>
        <v>0</v>
      </c>
      <c r="FQ107" s="536"/>
      <c r="FR107" s="539">
        <f>IF(FQ107&gt;0,SUM(AH108+R111),0)</f>
        <v>0</v>
      </c>
      <c r="FS107" s="539">
        <f>FR107*AJ107</f>
        <v>0</v>
      </c>
      <c r="FT107" s="539">
        <f>FR107*AI107</f>
        <v>0</v>
      </c>
      <c r="FU107" s="536"/>
      <c r="FV107" s="539">
        <f>IF(FU107&gt;0,SUM(AH108+R111),0)</f>
        <v>0</v>
      </c>
      <c r="FW107" s="539">
        <f>FV107*AJ107</f>
        <v>0</v>
      </c>
      <c r="FX107" s="539">
        <f>FV107*AI107</f>
        <v>0</v>
      </c>
      <c r="FY107" s="536"/>
      <c r="FZ107" s="539">
        <f>IF(FY107&gt;0,SUM(AL108+V111),0)</f>
        <v>0</v>
      </c>
      <c r="GA107" s="539">
        <f>FZ107*AN107</f>
        <v>0</v>
      </c>
      <c r="GB107" s="539">
        <f>FZ107*AM107</f>
        <v>0</v>
      </c>
      <c r="GC107" s="536"/>
      <c r="GD107" s="539">
        <f>IF(GC107&gt;0,SUM(AP108+Z111),0)</f>
        <v>0</v>
      </c>
      <c r="GE107" s="539">
        <f>GD107*AR107</f>
        <v>0</v>
      </c>
      <c r="GF107" s="539">
        <f>GD107*AQ107</f>
        <v>0</v>
      </c>
      <c r="GG107" s="536"/>
      <c r="GH107" s="539">
        <f>IF(GG107&gt;0,SUM(AT108+AD111),0)</f>
        <v>0</v>
      </c>
      <c r="GI107" s="539">
        <f>GH107*AV107</f>
        <v>0</v>
      </c>
      <c r="GJ107" s="539">
        <f>GH107*AU107</f>
        <v>0</v>
      </c>
      <c r="GK107" s="536"/>
      <c r="GL107" s="539">
        <f>IF(GK107&gt;0,SUM(AL108+V111),0)</f>
        <v>0</v>
      </c>
      <c r="GM107" s="539">
        <f>GL107*AN107</f>
        <v>0</v>
      </c>
      <c r="GN107" s="539">
        <f>GL107*AM107</f>
        <v>0</v>
      </c>
      <c r="GO107" s="536"/>
      <c r="GP107" s="539">
        <f>IF(GO107&gt;0,SUM(AP108+Z111),0)</f>
        <v>0</v>
      </c>
      <c r="GQ107" s="539">
        <f>GP107*AR107</f>
        <v>0</v>
      </c>
      <c r="GR107" s="539">
        <f>GP107*AQ107</f>
        <v>0</v>
      </c>
      <c r="GS107" s="536"/>
      <c r="GT107" s="539">
        <f>IF(GS107&gt;0,SUM(AT108+AD111),0)</f>
        <v>0</v>
      </c>
      <c r="GU107" s="539">
        <f>GT107*AV107</f>
        <v>0</v>
      </c>
      <c r="GV107" s="539">
        <f>GT107*AU107</f>
        <v>0</v>
      </c>
      <c r="GW107" s="536"/>
      <c r="GX107" s="539">
        <f>IF(GW107&gt;0,SUM(AX108+AH111),0)</f>
        <v>0</v>
      </c>
      <c r="GY107" s="539">
        <f>GX107*AZ107</f>
        <v>0</v>
      </c>
      <c r="GZ107" s="539">
        <f>GX107*AY107</f>
        <v>0</v>
      </c>
      <c r="HA107" s="536"/>
      <c r="HB107" s="539">
        <f>IF(HA107&gt;0,SUM(AH108+R111),0)</f>
        <v>0</v>
      </c>
      <c r="HC107" s="539">
        <f>HB107*AJ107</f>
        <v>0</v>
      </c>
      <c r="HD107" s="539">
        <f>HB107*AI107</f>
        <v>0</v>
      </c>
      <c r="HE107" s="536"/>
      <c r="HF107" s="539">
        <f>IF(HE107&gt;0,SUM(AL108+V111),0)</f>
        <v>0</v>
      </c>
      <c r="HG107" s="539">
        <f>HF107*AN107</f>
        <v>0</v>
      </c>
      <c r="HH107" s="539">
        <f>HF107*AM107</f>
        <v>0</v>
      </c>
      <c r="HI107" s="536"/>
      <c r="HJ107" s="539">
        <f>IF(HI107&gt;0,SUM(AP108+Z111),0)</f>
        <v>0</v>
      </c>
      <c r="HK107" s="539">
        <f>HJ107*AR107</f>
        <v>0</v>
      </c>
      <c r="HL107" s="539">
        <f>HJ107*AQ107</f>
        <v>0</v>
      </c>
      <c r="HM107" s="536"/>
      <c r="HN107" s="539">
        <f>IF(HM107&gt;0,SUM(AT108+AD111),0)</f>
        <v>0</v>
      </c>
      <c r="HO107" s="539">
        <f>HN107*AV107</f>
        <v>0</v>
      </c>
      <c r="HP107" s="539">
        <f>HN107*AU107</f>
        <v>0</v>
      </c>
      <c r="HQ107" s="536"/>
      <c r="HR107" s="539">
        <f>IF(HQ107&gt;0,SUM(AP108+Z111),0)</f>
        <v>0</v>
      </c>
      <c r="HS107" s="539">
        <f>HR107*AR107</f>
        <v>0</v>
      </c>
      <c r="HT107" s="539">
        <f>HR107*AQ107</f>
        <v>0</v>
      </c>
      <c r="HU107" s="536"/>
      <c r="HV107" s="539">
        <f>IF(HU107&gt;0,SUM(AT108+AD111),0)</f>
        <v>0</v>
      </c>
      <c r="HW107" s="539">
        <f>HV107*AV107</f>
        <v>0</v>
      </c>
      <c r="HX107" s="539">
        <f>HV107*AU107</f>
        <v>0</v>
      </c>
      <c r="HY107" s="536"/>
      <c r="HZ107" s="539">
        <f>IF(HY107&gt;0,SUM(AT108+AD111),0)</f>
        <v>0</v>
      </c>
      <c r="IA107" s="539">
        <f>HZ107*AV107</f>
        <v>0</v>
      </c>
      <c r="IB107" s="539">
        <f>HZ107*AU107</f>
        <v>0</v>
      </c>
      <c r="IC107" s="536"/>
      <c r="ID107" s="539">
        <f>IF(IC107&gt;0,SUM(AX108+AH111),0)</f>
        <v>0</v>
      </c>
      <c r="IE107" s="539">
        <f>ID107*AZ107</f>
        <v>0</v>
      </c>
      <c r="IF107" s="539">
        <f>ID107*AY107</f>
        <v>0</v>
      </c>
      <c r="IG107" s="536"/>
      <c r="IH107" s="539">
        <f>IF(IG107&gt;0,SUM(BB108+AL111),0)</f>
        <v>0</v>
      </c>
      <c r="II107" s="539">
        <f>IH107*BD107</f>
        <v>0</v>
      </c>
      <c r="IJ107" s="539">
        <f>IH107*BC107</f>
        <v>0</v>
      </c>
      <c r="IK107" s="536"/>
      <c r="IL107" s="539">
        <f>IF(IK107&gt;0,SUM(AT108+AD111),0)</f>
        <v>0</v>
      </c>
      <c r="IM107" s="539">
        <f>IL107*AV107</f>
        <v>0</v>
      </c>
      <c r="IN107" s="545">
        <f>IL107*AU107</f>
        <v>0</v>
      </c>
      <c r="IO107" s="536"/>
      <c r="IP107" s="539">
        <f>IF(IO107&gt;0,SUM(AX108+AH111),0)</f>
        <v>0</v>
      </c>
      <c r="IQ107" s="539">
        <f>IP107*AZ107</f>
        <v>0</v>
      </c>
      <c r="IR107" s="545">
        <f>IP107*AY107</f>
        <v>0</v>
      </c>
      <c r="IS107" s="464"/>
      <c r="IT107" s="464"/>
      <c r="IU107" s="464"/>
      <c r="IV107" s="464"/>
      <c r="IW107" s="709"/>
      <c r="IX107" s="712">
        <f>IF(IW107&gt;0,SUM(BB108+AL111),0)</f>
        <v>0</v>
      </c>
      <c r="IY107" s="712">
        <f>IX107*BD107</f>
        <v>0</v>
      </c>
      <c r="IZ107" s="712">
        <f>IY107*BE107</f>
        <v>0</v>
      </c>
      <c r="JA107" s="718">
        <f>IX107*BC107</f>
        <v>0</v>
      </c>
      <c r="JB107" s="464"/>
      <c r="JC107" s="464"/>
      <c r="JD107" s="464"/>
      <c r="JE107" s="464"/>
      <c r="JF107" s="464"/>
      <c r="JG107" s="536"/>
      <c r="JH107" s="539">
        <f>IF(JG107&gt;0,SUM(BN108+AQ111),0)</f>
        <v>0</v>
      </c>
      <c r="JI107" s="539">
        <f>JH107*BP107</f>
        <v>0</v>
      </c>
      <c r="JJ107" s="545">
        <f>JH107*BO107</f>
        <v>0</v>
      </c>
      <c r="JK107" s="536"/>
      <c r="JL107" s="539">
        <f>IF(JK107&gt;0,SUM(BR108+AU111),0)</f>
        <v>0</v>
      </c>
      <c r="JM107" s="539">
        <f>JL107*BT107</f>
        <v>0</v>
      </c>
      <c r="JN107" s="545">
        <f>JL107*BS107</f>
        <v>0</v>
      </c>
      <c r="JO107" s="709">
        <f>AC108</f>
        <v>0</v>
      </c>
      <c r="JP107" s="712">
        <f>IF(JO107&gt;0,SUM(BN108+AQ111),0)</f>
        <v>0</v>
      </c>
      <c r="JQ107" s="712">
        <f>JP107*BP107</f>
        <v>0</v>
      </c>
      <c r="JR107" s="712">
        <f>JQ107*BQ107</f>
        <v>0</v>
      </c>
      <c r="JS107" s="718">
        <f>JP107*BO107</f>
        <v>0</v>
      </c>
      <c r="JT107" s="709">
        <f>IF(CT108="старший вчитель",SUM(CW107:CY110),0)</f>
        <v>0</v>
      </c>
      <c r="JU107" s="712">
        <f>IF(JT107&gt;0,SUM(BY107:CA110),0)</f>
        <v>0</v>
      </c>
      <c r="JV107" s="712">
        <f>IF(JU107&gt;0,CT111,0)</f>
        <v>0</v>
      </c>
      <c r="JW107" s="712">
        <f>IF(JU107&gt;0,CS111,0)</f>
        <v>0</v>
      </c>
      <c r="JX107" s="712">
        <f>IF(JU107&gt;0,SUM(CC111:CE111),0)</f>
        <v>0</v>
      </c>
      <c r="JY107" s="712">
        <f>IF(JU107&gt;0,CF111+CG111,0)</f>
        <v>0</v>
      </c>
      <c r="JZ107" s="718">
        <f>IF(JU107&gt;0,SUM(CH111:CQ111),0)</f>
        <v>0</v>
      </c>
      <c r="KC107" s="769">
        <f>IZ107+IR107+IN107+HX107+HP107+HL107+GR107+GB107+FT107+FP107+FL107+FD107+EZ107+EP107+EI107+EB107+DU107+DN107+DG107+CZ107+CS107+CL107+CE107+BX107+BQ107+BC107+AV107+AO107</f>
        <v>275.91666666666663</v>
      </c>
      <c r="KD107" s="769">
        <f>IY107+IQ107+IM107+HW107+HO107+HK107+GQ107+GA107+FS107+FO107+FK107+FC107+EY107+EO107+EH107+EA107+DT107+DM107+DF107+CY107+CR107+CK107+CD107+BW107+BP107+BB107+AU107+AN107</f>
        <v>827.74999999999977</v>
      </c>
    </row>
    <row r="108" spans="1:292" ht="20.100000000000001" customHeight="1" x14ac:dyDescent="0.2">
      <c r="A108" s="616"/>
      <c r="B108" s="576"/>
      <c r="C108" s="58" t="s">
        <v>125</v>
      </c>
      <c r="D108" s="46">
        <f t="shared" si="45"/>
        <v>25</v>
      </c>
      <c r="E108" s="564"/>
      <c r="F108" s="581"/>
      <c r="G108" s="584"/>
      <c r="H108" s="664"/>
      <c r="I108" s="59"/>
      <c r="J108" s="65">
        <f>J109</f>
        <v>1986.6</v>
      </c>
      <c r="K108" s="163">
        <v>7</v>
      </c>
      <c r="L108" s="306">
        <v>12</v>
      </c>
      <c r="M108" s="306">
        <v>6</v>
      </c>
      <c r="N108" s="33"/>
      <c r="O108" s="87">
        <f>J108/18*K108</f>
        <v>772.56666666666661</v>
      </c>
      <c r="P108" s="43">
        <f>J108/18*L108</f>
        <v>1324.3999999999999</v>
      </c>
      <c r="Q108" s="43">
        <f>J108/18*M108</f>
        <v>662.19999999999993</v>
      </c>
      <c r="R108" s="45">
        <f>J108/18*N108</f>
        <v>0</v>
      </c>
      <c r="S108" s="57">
        <v>0.5</v>
      </c>
      <c r="T108" s="57">
        <v>0</v>
      </c>
      <c r="U108" s="128">
        <v>1</v>
      </c>
      <c r="V108" s="32"/>
      <c r="W108" s="128">
        <v>0.5</v>
      </c>
      <c r="X108" s="11"/>
      <c r="Y108" s="7"/>
      <c r="Z108" s="7"/>
      <c r="AA108" s="7"/>
      <c r="AB108" s="7"/>
      <c r="AC108" s="7"/>
      <c r="AD108" s="7"/>
      <c r="AE108" s="7"/>
      <c r="AF108" s="7"/>
      <c r="AG108" s="12"/>
      <c r="AH108" s="32"/>
      <c r="AI108" s="43">
        <f>SUM(O107:R112,AH107:AH112)*AI107</f>
        <v>275.91666666666663</v>
      </c>
      <c r="AJ108" s="43">
        <f>SUM(O107:R112,AH107:AH112)*AJ107</f>
        <v>827.74999999999977</v>
      </c>
      <c r="AK108" s="45">
        <f>SUM(O107:R112,S109:AG109,AH107:AH112,AI108:AJ108,S112:U112)</f>
        <v>4265.6716666666662</v>
      </c>
      <c r="AL108" s="537"/>
      <c r="AM108" s="540"/>
      <c r="AN108" s="540"/>
      <c r="AO108" s="540"/>
      <c r="AP108" s="540"/>
      <c r="AQ108" s="540"/>
      <c r="AR108" s="540"/>
      <c r="AS108" s="537"/>
      <c r="AT108" s="540"/>
      <c r="AU108" s="540"/>
      <c r="AV108" s="540"/>
      <c r="AW108" s="540"/>
      <c r="AX108" s="540"/>
      <c r="AY108" s="540"/>
      <c r="AZ108" s="537"/>
      <c r="BA108" s="540"/>
      <c r="BB108" s="492"/>
      <c r="BC108" s="492"/>
      <c r="BD108" s="540"/>
      <c r="BE108" s="540"/>
      <c r="BF108" s="540"/>
      <c r="BG108" s="516"/>
      <c r="BH108" s="516"/>
      <c r="BI108" s="516"/>
      <c r="BJ108" s="516"/>
      <c r="BK108" s="516"/>
      <c r="BL108" s="516"/>
      <c r="BM108" s="516"/>
      <c r="BN108" s="537"/>
      <c r="BO108" s="540"/>
      <c r="BP108" s="540"/>
      <c r="BQ108" s="540"/>
      <c r="BR108" s="540"/>
      <c r="BS108" s="540"/>
      <c r="BT108" s="540"/>
      <c r="BU108" s="537"/>
      <c r="BV108" s="540"/>
      <c r="BW108" s="540"/>
      <c r="BX108" s="540"/>
      <c r="BY108" s="540"/>
      <c r="BZ108" s="540"/>
      <c r="CA108" s="540"/>
      <c r="CB108" s="537"/>
      <c r="CC108" s="540"/>
      <c r="CD108" s="540"/>
      <c r="CE108" s="540"/>
      <c r="CF108" s="540"/>
      <c r="CG108" s="540"/>
      <c r="CH108" s="540"/>
      <c r="CI108" s="537"/>
      <c r="CJ108" s="540"/>
      <c r="CK108" s="540"/>
      <c r="CL108" s="540"/>
      <c r="CM108" s="540"/>
      <c r="CN108" s="540"/>
      <c r="CO108" s="540"/>
      <c r="CP108" s="537"/>
      <c r="CQ108" s="540"/>
      <c r="CR108" s="540"/>
      <c r="CS108" s="540"/>
      <c r="CT108" s="540"/>
      <c r="CU108" s="540"/>
      <c r="CV108" s="543"/>
      <c r="CW108" s="537"/>
      <c r="CX108" s="540"/>
      <c r="CY108" s="540"/>
      <c r="CZ108" s="540"/>
      <c r="DA108" s="540"/>
      <c r="DB108" s="540"/>
      <c r="DC108" s="543"/>
      <c r="DD108" s="537">
        <f>IF(AND(DB108=3,DB109=4),SUM(DC111:DC113),0)</f>
        <v>0</v>
      </c>
      <c r="DE108" s="540"/>
      <c r="DF108" s="540"/>
      <c r="DG108" s="540"/>
      <c r="DH108" s="540"/>
      <c r="DI108" s="540"/>
      <c r="DJ108" s="543"/>
      <c r="DK108" s="537"/>
      <c r="DL108" s="540"/>
      <c r="DM108" s="540"/>
      <c r="DN108" s="540"/>
      <c r="DO108" s="540"/>
      <c r="DP108" s="540"/>
      <c r="DQ108" s="543"/>
      <c r="DR108" s="537"/>
      <c r="DS108" s="540"/>
      <c r="DT108" s="540"/>
      <c r="DU108" s="540"/>
      <c r="DV108" s="540"/>
      <c r="DW108" s="540"/>
      <c r="DX108" s="543"/>
      <c r="DY108" s="537"/>
      <c r="DZ108" s="540"/>
      <c r="EA108" s="540"/>
      <c r="EB108" s="540"/>
      <c r="EC108" s="540"/>
      <c r="ED108" s="540"/>
      <c r="EE108" s="543"/>
      <c r="EF108" s="537"/>
      <c r="EG108" s="540"/>
      <c r="EH108" s="540"/>
      <c r="EI108" s="540"/>
      <c r="EJ108" s="540"/>
      <c r="EK108" s="540"/>
      <c r="EL108" s="543"/>
      <c r="EM108" s="537"/>
      <c r="EN108" s="540"/>
      <c r="EO108" s="540"/>
      <c r="EP108" s="540"/>
      <c r="EQ108" s="540"/>
      <c r="ER108" s="540"/>
      <c r="ES108" s="543"/>
      <c r="ET108" s="225">
        <f>EF107+DY107+DR107+DK107+DD107+CW107+CP107+CI107+CB107+BU107+BN107+AZ107+AS107+AL107</f>
        <v>25</v>
      </c>
      <c r="EU108" s="157">
        <f>D113</f>
        <v>25</v>
      </c>
      <c r="EV108" s="480">
        <f>ET108-EU108</f>
        <v>0</v>
      </c>
      <c r="EW108" s="537"/>
      <c r="EX108" s="540"/>
      <c r="EY108" s="540"/>
      <c r="EZ108" s="540"/>
      <c r="FA108" s="537"/>
      <c r="FB108" s="540"/>
      <c r="FC108" s="540"/>
      <c r="FD108" s="540"/>
      <c r="FE108" s="537"/>
      <c r="FF108" s="540"/>
      <c r="FG108" s="540"/>
      <c r="FH108" s="540"/>
      <c r="FI108" s="537"/>
      <c r="FJ108" s="540"/>
      <c r="FK108" s="540"/>
      <c r="FL108" s="540"/>
      <c r="FM108" s="537"/>
      <c r="FN108" s="540"/>
      <c r="FO108" s="540"/>
      <c r="FP108" s="540"/>
      <c r="FQ108" s="537"/>
      <c r="FR108" s="540"/>
      <c r="FS108" s="540"/>
      <c r="FT108" s="540"/>
      <c r="FU108" s="537"/>
      <c r="FV108" s="540"/>
      <c r="FW108" s="540"/>
      <c r="FX108" s="540"/>
      <c r="FY108" s="537"/>
      <c r="FZ108" s="540"/>
      <c r="GA108" s="540"/>
      <c r="GB108" s="540"/>
      <c r="GC108" s="537"/>
      <c r="GD108" s="540"/>
      <c r="GE108" s="540"/>
      <c r="GF108" s="540"/>
      <c r="GG108" s="537"/>
      <c r="GH108" s="540"/>
      <c r="GI108" s="540"/>
      <c r="GJ108" s="540"/>
      <c r="GK108" s="537"/>
      <c r="GL108" s="540"/>
      <c r="GM108" s="540"/>
      <c r="GN108" s="540"/>
      <c r="GO108" s="537"/>
      <c r="GP108" s="540"/>
      <c r="GQ108" s="540"/>
      <c r="GR108" s="540"/>
      <c r="GS108" s="537"/>
      <c r="GT108" s="540"/>
      <c r="GU108" s="540"/>
      <c r="GV108" s="540"/>
      <c r="GW108" s="537"/>
      <c r="GX108" s="540"/>
      <c r="GY108" s="540"/>
      <c r="GZ108" s="540"/>
      <c r="HA108" s="537"/>
      <c r="HB108" s="540"/>
      <c r="HC108" s="540"/>
      <c r="HD108" s="540"/>
      <c r="HE108" s="537"/>
      <c r="HF108" s="540"/>
      <c r="HG108" s="540"/>
      <c r="HH108" s="540"/>
      <c r="HI108" s="537"/>
      <c r="HJ108" s="540"/>
      <c r="HK108" s="540"/>
      <c r="HL108" s="540"/>
      <c r="HM108" s="537"/>
      <c r="HN108" s="540"/>
      <c r="HO108" s="540"/>
      <c r="HP108" s="540"/>
      <c r="HQ108" s="537"/>
      <c r="HR108" s="540"/>
      <c r="HS108" s="540"/>
      <c r="HT108" s="540"/>
      <c r="HU108" s="537"/>
      <c r="HV108" s="540"/>
      <c r="HW108" s="540"/>
      <c r="HX108" s="540"/>
      <c r="HY108" s="537"/>
      <c r="HZ108" s="540"/>
      <c r="IA108" s="540"/>
      <c r="IB108" s="540"/>
      <c r="IC108" s="537"/>
      <c r="ID108" s="540"/>
      <c r="IE108" s="540"/>
      <c r="IF108" s="540"/>
      <c r="IG108" s="537"/>
      <c r="IH108" s="540"/>
      <c r="II108" s="540"/>
      <c r="IJ108" s="540"/>
      <c r="IK108" s="537"/>
      <c r="IL108" s="540"/>
      <c r="IM108" s="540"/>
      <c r="IN108" s="546"/>
      <c r="IO108" s="537"/>
      <c r="IP108" s="540"/>
      <c r="IQ108" s="540"/>
      <c r="IR108" s="546"/>
      <c r="IS108" s="513"/>
      <c r="IT108" s="513"/>
      <c r="IU108" s="513"/>
      <c r="IV108" s="513"/>
      <c r="IW108" s="710"/>
      <c r="IX108" s="713"/>
      <c r="IY108" s="713"/>
      <c r="IZ108" s="713"/>
      <c r="JA108" s="719"/>
      <c r="JB108" s="499"/>
      <c r="JC108" s="499"/>
      <c r="JD108" s="499"/>
      <c r="JE108" s="499"/>
      <c r="JF108" s="499"/>
      <c r="JG108" s="537"/>
      <c r="JH108" s="540"/>
      <c r="JI108" s="540"/>
      <c r="JJ108" s="546"/>
      <c r="JK108" s="537"/>
      <c r="JL108" s="540"/>
      <c r="JM108" s="540"/>
      <c r="JN108" s="546"/>
      <c r="JO108" s="710"/>
      <c r="JP108" s="713"/>
      <c r="JQ108" s="713"/>
      <c r="JR108" s="713"/>
      <c r="JS108" s="719"/>
      <c r="JT108" s="710"/>
      <c r="JU108" s="713"/>
      <c r="JV108" s="713"/>
      <c r="JW108" s="713"/>
      <c r="JX108" s="713"/>
      <c r="JY108" s="713"/>
      <c r="JZ108" s="719"/>
      <c r="KC108" s="769"/>
      <c r="KD108" s="769"/>
    </row>
    <row r="109" spans="1:292" ht="20.100000000000001" customHeight="1" x14ac:dyDescent="0.3">
      <c r="A109" s="617"/>
      <c r="B109" s="620"/>
      <c r="C109" s="58"/>
      <c r="D109" s="46">
        <f t="shared" si="45"/>
        <v>0</v>
      </c>
      <c r="E109" s="564"/>
      <c r="F109" s="581"/>
      <c r="G109" s="584"/>
      <c r="H109" s="605" t="s">
        <v>28</v>
      </c>
      <c r="I109" s="60">
        <v>12</v>
      </c>
      <c r="J109" s="166">
        <f>J110+J111</f>
        <v>1986.6</v>
      </c>
      <c r="K109" s="32"/>
      <c r="L109" s="306"/>
      <c r="M109" s="306"/>
      <c r="N109" s="33"/>
      <c r="O109" s="87">
        <f>J108/18*K109</f>
        <v>0</v>
      </c>
      <c r="P109" s="43">
        <f>J108/18*L109</f>
        <v>0</v>
      </c>
      <c r="Q109" s="43">
        <f>J108/18*M109</f>
        <v>0</v>
      </c>
      <c r="R109" s="45">
        <f>J108/18*N109</f>
        <v>0</v>
      </c>
      <c r="S109" s="43">
        <f>J108/18*S107*10%*S108</f>
        <v>38.62833333333333</v>
      </c>
      <c r="T109" s="43">
        <f>J108/18*T107*10%*T108</f>
        <v>0</v>
      </c>
      <c r="U109" s="149">
        <f>J108/18*U107*10%*U108</f>
        <v>33.11</v>
      </c>
      <c r="V109" s="34"/>
      <c r="W109" s="149">
        <f>J108*W107*W108</f>
        <v>248.32499999999999</v>
      </c>
      <c r="X109" s="11"/>
      <c r="Y109" s="7"/>
      <c r="Z109" s="7"/>
      <c r="AA109" s="7"/>
      <c r="AB109" s="7"/>
      <c r="AC109" s="7"/>
      <c r="AD109" s="7"/>
      <c r="AE109" s="7"/>
      <c r="AF109" s="7"/>
      <c r="AG109" s="12"/>
      <c r="AH109" s="32"/>
      <c r="AI109" s="7"/>
      <c r="AJ109" s="7"/>
      <c r="AK109" s="12"/>
      <c r="AL109" s="537"/>
      <c r="AM109" s="540"/>
      <c r="AN109" s="540"/>
      <c r="AO109" s="540"/>
      <c r="AP109" s="540"/>
      <c r="AQ109" s="540"/>
      <c r="AR109" s="540"/>
      <c r="AS109" s="537"/>
      <c r="AT109" s="540"/>
      <c r="AU109" s="540"/>
      <c r="AV109" s="540"/>
      <c r="AW109" s="540"/>
      <c r="AX109" s="540"/>
      <c r="AY109" s="540"/>
      <c r="AZ109" s="537"/>
      <c r="BA109" s="540"/>
      <c r="BB109" s="492"/>
      <c r="BC109" s="492"/>
      <c r="BD109" s="540"/>
      <c r="BE109" s="540"/>
      <c r="BF109" s="540"/>
      <c r="BG109" s="516"/>
      <c r="BH109" s="516"/>
      <c r="BI109" s="516"/>
      <c r="BJ109" s="516"/>
      <c r="BK109" s="516"/>
      <c r="BL109" s="516"/>
      <c r="BM109" s="516"/>
      <c r="BN109" s="537"/>
      <c r="BO109" s="540"/>
      <c r="BP109" s="540"/>
      <c r="BQ109" s="540"/>
      <c r="BR109" s="540"/>
      <c r="BS109" s="540"/>
      <c r="BT109" s="540"/>
      <c r="BU109" s="537"/>
      <c r="BV109" s="540"/>
      <c r="BW109" s="540"/>
      <c r="BX109" s="540"/>
      <c r="BY109" s="540"/>
      <c r="BZ109" s="540"/>
      <c r="CA109" s="540"/>
      <c r="CB109" s="537"/>
      <c r="CC109" s="540"/>
      <c r="CD109" s="540"/>
      <c r="CE109" s="540"/>
      <c r="CF109" s="540"/>
      <c r="CG109" s="540"/>
      <c r="CH109" s="540"/>
      <c r="CI109" s="537"/>
      <c r="CJ109" s="540"/>
      <c r="CK109" s="540"/>
      <c r="CL109" s="540"/>
      <c r="CM109" s="540"/>
      <c r="CN109" s="540"/>
      <c r="CO109" s="540"/>
      <c r="CP109" s="537"/>
      <c r="CQ109" s="540"/>
      <c r="CR109" s="540"/>
      <c r="CS109" s="540"/>
      <c r="CT109" s="540"/>
      <c r="CU109" s="540"/>
      <c r="CV109" s="543"/>
      <c r="CW109" s="537"/>
      <c r="CX109" s="540"/>
      <c r="CY109" s="540"/>
      <c r="CZ109" s="540"/>
      <c r="DA109" s="540"/>
      <c r="DB109" s="540"/>
      <c r="DC109" s="543"/>
      <c r="DD109" s="537">
        <f>IF(AND(DB109=3,DB110=4),SUM(DC112:DC114),0)</f>
        <v>0</v>
      </c>
      <c r="DE109" s="540"/>
      <c r="DF109" s="540"/>
      <c r="DG109" s="540"/>
      <c r="DH109" s="540"/>
      <c r="DI109" s="540"/>
      <c r="DJ109" s="543"/>
      <c r="DK109" s="537"/>
      <c r="DL109" s="540"/>
      <c r="DM109" s="540"/>
      <c r="DN109" s="540"/>
      <c r="DO109" s="540"/>
      <c r="DP109" s="540"/>
      <c r="DQ109" s="543"/>
      <c r="DR109" s="537"/>
      <c r="DS109" s="540"/>
      <c r="DT109" s="540"/>
      <c r="DU109" s="540"/>
      <c r="DV109" s="540"/>
      <c r="DW109" s="540"/>
      <c r="DX109" s="543"/>
      <c r="DY109" s="537"/>
      <c r="DZ109" s="540"/>
      <c r="EA109" s="540"/>
      <c r="EB109" s="540"/>
      <c r="EC109" s="540"/>
      <c r="ED109" s="540"/>
      <c r="EE109" s="543"/>
      <c r="EF109" s="537"/>
      <c r="EG109" s="540"/>
      <c r="EH109" s="540"/>
      <c r="EI109" s="540"/>
      <c r="EJ109" s="540"/>
      <c r="EK109" s="540"/>
      <c r="EL109" s="543"/>
      <c r="EM109" s="537"/>
      <c r="EN109" s="540"/>
      <c r="EO109" s="540"/>
      <c r="EP109" s="540"/>
      <c r="EQ109" s="540"/>
      <c r="ER109" s="540"/>
      <c r="ES109" s="543"/>
      <c r="ET109" s="225">
        <f>SUM(EG107:EL113,DZ107:EE113,DS107:DX113,DL107:DQ113,DE107:DJ113,CX107:DC113,CQ107:CV113,CJ107:CO113,CC107:CH113,BV107:CA113,BO107:BT113,BA107:BF113,AT107:AY113,AM107:AR113,EX107:EZ111,FB107:FD111,FJ107:FL111,FN107:FP111,FR107:FT111)</f>
        <v>4265.6716666666662</v>
      </c>
      <c r="EU109" s="225">
        <f>AK108</f>
        <v>4265.6716666666662</v>
      </c>
      <c r="EV109" s="177">
        <f>EU109-ET109</f>
        <v>0</v>
      </c>
      <c r="EW109" s="537"/>
      <c r="EX109" s="540"/>
      <c r="EY109" s="540"/>
      <c r="EZ109" s="540"/>
      <c r="FA109" s="537"/>
      <c r="FB109" s="540"/>
      <c r="FC109" s="540"/>
      <c r="FD109" s="540"/>
      <c r="FE109" s="537"/>
      <c r="FF109" s="540"/>
      <c r="FG109" s="540"/>
      <c r="FH109" s="540"/>
      <c r="FI109" s="537"/>
      <c r="FJ109" s="540"/>
      <c r="FK109" s="540"/>
      <c r="FL109" s="540"/>
      <c r="FM109" s="537"/>
      <c r="FN109" s="540"/>
      <c r="FO109" s="540"/>
      <c r="FP109" s="540"/>
      <c r="FQ109" s="537"/>
      <c r="FR109" s="540"/>
      <c r="FS109" s="540"/>
      <c r="FT109" s="540"/>
      <c r="FU109" s="537"/>
      <c r="FV109" s="540"/>
      <c r="FW109" s="540"/>
      <c r="FX109" s="540"/>
      <c r="FY109" s="537"/>
      <c r="FZ109" s="540"/>
      <c r="GA109" s="540"/>
      <c r="GB109" s="540"/>
      <c r="GC109" s="537"/>
      <c r="GD109" s="540"/>
      <c r="GE109" s="540"/>
      <c r="GF109" s="540"/>
      <c r="GG109" s="537"/>
      <c r="GH109" s="540"/>
      <c r="GI109" s="540"/>
      <c r="GJ109" s="540"/>
      <c r="GK109" s="537"/>
      <c r="GL109" s="540"/>
      <c r="GM109" s="540"/>
      <c r="GN109" s="540"/>
      <c r="GO109" s="537"/>
      <c r="GP109" s="540"/>
      <c r="GQ109" s="540"/>
      <c r="GR109" s="540"/>
      <c r="GS109" s="537"/>
      <c r="GT109" s="540"/>
      <c r="GU109" s="540"/>
      <c r="GV109" s="540"/>
      <c r="GW109" s="537"/>
      <c r="GX109" s="540"/>
      <c r="GY109" s="540"/>
      <c r="GZ109" s="540"/>
      <c r="HA109" s="537"/>
      <c r="HB109" s="540"/>
      <c r="HC109" s="540"/>
      <c r="HD109" s="540"/>
      <c r="HE109" s="537"/>
      <c r="HF109" s="540"/>
      <c r="HG109" s="540"/>
      <c r="HH109" s="540"/>
      <c r="HI109" s="537"/>
      <c r="HJ109" s="540"/>
      <c r="HK109" s="540"/>
      <c r="HL109" s="540"/>
      <c r="HM109" s="537"/>
      <c r="HN109" s="540"/>
      <c r="HO109" s="540"/>
      <c r="HP109" s="540"/>
      <c r="HQ109" s="537"/>
      <c r="HR109" s="540"/>
      <c r="HS109" s="540"/>
      <c r="HT109" s="540"/>
      <c r="HU109" s="537"/>
      <c r="HV109" s="540"/>
      <c r="HW109" s="540"/>
      <c r="HX109" s="540"/>
      <c r="HY109" s="537"/>
      <c r="HZ109" s="540"/>
      <c r="IA109" s="540"/>
      <c r="IB109" s="540"/>
      <c r="IC109" s="537"/>
      <c r="ID109" s="540"/>
      <c r="IE109" s="540"/>
      <c r="IF109" s="540"/>
      <c r="IG109" s="537"/>
      <c r="IH109" s="540"/>
      <c r="II109" s="540"/>
      <c r="IJ109" s="540"/>
      <c r="IK109" s="537"/>
      <c r="IL109" s="540"/>
      <c r="IM109" s="540"/>
      <c r="IN109" s="546"/>
      <c r="IO109" s="537"/>
      <c r="IP109" s="540"/>
      <c r="IQ109" s="540"/>
      <c r="IR109" s="546"/>
      <c r="IS109" s="513"/>
      <c r="IT109" s="513"/>
      <c r="IU109" s="513"/>
      <c r="IV109" s="513"/>
      <c r="IW109" s="710"/>
      <c r="IX109" s="713"/>
      <c r="IY109" s="713"/>
      <c r="IZ109" s="713"/>
      <c r="JA109" s="719"/>
      <c r="JB109" s="499"/>
      <c r="JC109" s="499"/>
      <c r="JD109" s="499"/>
      <c r="JE109" s="499"/>
      <c r="JF109" s="499"/>
      <c r="JG109" s="537"/>
      <c r="JH109" s="540"/>
      <c r="JI109" s="540"/>
      <c r="JJ109" s="546"/>
      <c r="JK109" s="537"/>
      <c r="JL109" s="540"/>
      <c r="JM109" s="540"/>
      <c r="JN109" s="546"/>
      <c r="JO109" s="710"/>
      <c r="JP109" s="713"/>
      <c r="JQ109" s="713"/>
      <c r="JR109" s="713"/>
      <c r="JS109" s="719"/>
      <c r="JT109" s="710"/>
      <c r="JU109" s="713"/>
      <c r="JV109" s="713"/>
      <c r="JW109" s="713"/>
      <c r="JX109" s="713"/>
      <c r="JY109" s="713"/>
      <c r="JZ109" s="719"/>
      <c r="KB109" s="771">
        <v>7</v>
      </c>
      <c r="KC109" s="769"/>
      <c r="KD109" s="769"/>
      <c r="KE109" s="770">
        <f>AJ108</f>
        <v>827.74999999999977</v>
      </c>
      <c r="KF109" s="770">
        <f>AI108</f>
        <v>275.91666666666663</v>
      </c>
    </row>
    <row r="110" spans="1:292" ht="20.100000000000001" customHeight="1" x14ac:dyDescent="0.2">
      <c r="A110" s="617"/>
      <c r="B110" s="620"/>
      <c r="C110" s="52"/>
      <c r="D110" s="46">
        <f t="shared" si="45"/>
        <v>0</v>
      </c>
      <c r="E110" s="564"/>
      <c r="F110" s="581"/>
      <c r="G110" s="584"/>
      <c r="H110" s="645"/>
      <c r="I110" s="61">
        <f>IF(H107="вища",12,IF(H107="І кат.",11,IF(H107="ІІ кат.",10,IF(H107="спец.",9))))</f>
        <v>12</v>
      </c>
      <c r="J110" s="48">
        <f>IF(I110=12,'тарифна сітка'!$C$15,IF(I110=11,'тарифна сітка'!$C$14,IF(I110=10,'тарифна сітка'!$C$13,IF(I110=9,'тарифна сітка'!$C$12,IF(I110=8,'тарифна сітка'!$C$11)))))</f>
        <v>1806</v>
      </c>
      <c r="K110" s="243"/>
      <c r="L110" s="308"/>
      <c r="M110" s="308"/>
      <c r="N110" s="69"/>
      <c r="O110" s="87">
        <f>J108/18*K110</f>
        <v>0</v>
      </c>
      <c r="P110" s="43">
        <f>K108/18*L110</f>
        <v>0</v>
      </c>
      <c r="Q110" s="43">
        <f>L108/18*M110</f>
        <v>0</v>
      </c>
      <c r="R110" s="45">
        <f>M108/18*N110</f>
        <v>0</v>
      </c>
      <c r="S110" s="30"/>
      <c r="T110" s="10">
        <v>12</v>
      </c>
      <c r="U110" s="28">
        <v>3</v>
      </c>
      <c r="V110" s="34"/>
      <c r="W110" s="149"/>
      <c r="X110" s="30"/>
      <c r="Y110" s="27"/>
      <c r="Z110" s="27"/>
      <c r="AA110" s="27"/>
      <c r="AB110" s="27"/>
      <c r="AC110" s="27"/>
      <c r="AD110" s="27"/>
      <c r="AE110" s="27"/>
      <c r="AF110" s="27"/>
      <c r="AG110" s="28"/>
      <c r="AH110" s="32"/>
      <c r="AI110" s="7"/>
      <c r="AJ110" s="7"/>
      <c r="AK110" s="12"/>
      <c r="AL110" s="537"/>
      <c r="AM110" s="540"/>
      <c r="AN110" s="540"/>
      <c r="AO110" s="540"/>
      <c r="AP110" s="540"/>
      <c r="AQ110" s="540"/>
      <c r="AR110" s="540"/>
      <c r="AS110" s="537"/>
      <c r="AT110" s="540"/>
      <c r="AU110" s="540"/>
      <c r="AV110" s="540"/>
      <c r="AW110" s="540"/>
      <c r="AX110" s="540"/>
      <c r="AY110" s="540"/>
      <c r="AZ110" s="537"/>
      <c r="BA110" s="540"/>
      <c r="BB110" s="492"/>
      <c r="BC110" s="492"/>
      <c r="BD110" s="540"/>
      <c r="BE110" s="540"/>
      <c r="BF110" s="540"/>
      <c r="BG110" s="516"/>
      <c r="BH110" s="516"/>
      <c r="BI110" s="516"/>
      <c r="BJ110" s="516"/>
      <c r="BK110" s="516"/>
      <c r="BL110" s="516"/>
      <c r="BM110" s="516"/>
      <c r="BN110" s="537"/>
      <c r="BO110" s="540"/>
      <c r="BP110" s="540"/>
      <c r="BQ110" s="540"/>
      <c r="BR110" s="540"/>
      <c r="BS110" s="540"/>
      <c r="BT110" s="540"/>
      <c r="BU110" s="537"/>
      <c r="BV110" s="540"/>
      <c r="BW110" s="540"/>
      <c r="BX110" s="540"/>
      <c r="BY110" s="540"/>
      <c r="BZ110" s="540"/>
      <c r="CA110" s="540"/>
      <c r="CB110" s="537"/>
      <c r="CC110" s="540"/>
      <c r="CD110" s="540"/>
      <c r="CE110" s="540"/>
      <c r="CF110" s="540"/>
      <c r="CG110" s="540"/>
      <c r="CH110" s="540"/>
      <c r="CI110" s="537"/>
      <c r="CJ110" s="540"/>
      <c r="CK110" s="540"/>
      <c r="CL110" s="540"/>
      <c r="CM110" s="540"/>
      <c r="CN110" s="540"/>
      <c r="CO110" s="540"/>
      <c r="CP110" s="537"/>
      <c r="CQ110" s="540"/>
      <c r="CR110" s="540"/>
      <c r="CS110" s="540"/>
      <c r="CT110" s="540"/>
      <c r="CU110" s="540"/>
      <c r="CV110" s="543"/>
      <c r="CW110" s="537"/>
      <c r="CX110" s="540"/>
      <c r="CY110" s="540"/>
      <c r="CZ110" s="540"/>
      <c r="DA110" s="540"/>
      <c r="DB110" s="540"/>
      <c r="DC110" s="543"/>
      <c r="DD110" s="537">
        <f>IF(AND(DB110=3,DB111=4),SUM(DC113:DC115),0)</f>
        <v>0</v>
      </c>
      <c r="DE110" s="540"/>
      <c r="DF110" s="540"/>
      <c r="DG110" s="540"/>
      <c r="DH110" s="540"/>
      <c r="DI110" s="540"/>
      <c r="DJ110" s="543"/>
      <c r="DK110" s="537"/>
      <c r="DL110" s="540"/>
      <c r="DM110" s="540"/>
      <c r="DN110" s="540"/>
      <c r="DO110" s="540"/>
      <c r="DP110" s="540"/>
      <c r="DQ110" s="543"/>
      <c r="DR110" s="537"/>
      <c r="DS110" s="540"/>
      <c r="DT110" s="540"/>
      <c r="DU110" s="540"/>
      <c r="DV110" s="540"/>
      <c r="DW110" s="540"/>
      <c r="DX110" s="543"/>
      <c r="DY110" s="537"/>
      <c r="DZ110" s="540"/>
      <c r="EA110" s="540"/>
      <c r="EB110" s="540"/>
      <c r="EC110" s="540"/>
      <c r="ED110" s="540"/>
      <c r="EE110" s="543"/>
      <c r="EF110" s="537"/>
      <c r="EG110" s="540"/>
      <c r="EH110" s="540"/>
      <c r="EI110" s="540"/>
      <c r="EJ110" s="540"/>
      <c r="EK110" s="540"/>
      <c r="EL110" s="543"/>
      <c r="EM110" s="537"/>
      <c r="EN110" s="540"/>
      <c r="EO110" s="540"/>
      <c r="EP110" s="540"/>
      <c r="EQ110" s="540"/>
      <c r="ER110" s="540"/>
      <c r="ES110" s="543"/>
      <c r="EW110" s="537"/>
      <c r="EX110" s="540"/>
      <c r="EY110" s="540"/>
      <c r="EZ110" s="540"/>
      <c r="FA110" s="537"/>
      <c r="FB110" s="540"/>
      <c r="FC110" s="540"/>
      <c r="FD110" s="540"/>
      <c r="FE110" s="537"/>
      <c r="FF110" s="540"/>
      <c r="FG110" s="540"/>
      <c r="FH110" s="540"/>
      <c r="FI110" s="537"/>
      <c r="FJ110" s="540"/>
      <c r="FK110" s="540"/>
      <c r="FL110" s="540"/>
      <c r="FM110" s="537"/>
      <c r="FN110" s="540"/>
      <c r="FO110" s="540"/>
      <c r="FP110" s="540"/>
      <c r="FQ110" s="537"/>
      <c r="FR110" s="540"/>
      <c r="FS110" s="540"/>
      <c r="FT110" s="540"/>
      <c r="FU110" s="537"/>
      <c r="FV110" s="540"/>
      <c r="FW110" s="540"/>
      <c r="FX110" s="540"/>
      <c r="FY110" s="537"/>
      <c r="FZ110" s="540"/>
      <c r="GA110" s="540"/>
      <c r="GB110" s="540"/>
      <c r="GC110" s="537"/>
      <c r="GD110" s="540"/>
      <c r="GE110" s="540"/>
      <c r="GF110" s="540"/>
      <c r="GG110" s="537"/>
      <c r="GH110" s="540"/>
      <c r="GI110" s="540"/>
      <c r="GJ110" s="540"/>
      <c r="GK110" s="537"/>
      <c r="GL110" s="540"/>
      <c r="GM110" s="540"/>
      <c r="GN110" s="540"/>
      <c r="GO110" s="537"/>
      <c r="GP110" s="540"/>
      <c r="GQ110" s="540"/>
      <c r="GR110" s="540"/>
      <c r="GS110" s="537"/>
      <c r="GT110" s="540"/>
      <c r="GU110" s="540"/>
      <c r="GV110" s="540"/>
      <c r="GW110" s="537"/>
      <c r="GX110" s="540"/>
      <c r="GY110" s="540"/>
      <c r="GZ110" s="540"/>
      <c r="HA110" s="537"/>
      <c r="HB110" s="540"/>
      <c r="HC110" s="540"/>
      <c r="HD110" s="540"/>
      <c r="HE110" s="537"/>
      <c r="HF110" s="540"/>
      <c r="HG110" s="540"/>
      <c r="HH110" s="540"/>
      <c r="HI110" s="537"/>
      <c r="HJ110" s="540"/>
      <c r="HK110" s="540"/>
      <c r="HL110" s="540"/>
      <c r="HM110" s="537"/>
      <c r="HN110" s="540"/>
      <c r="HO110" s="540"/>
      <c r="HP110" s="540"/>
      <c r="HQ110" s="537"/>
      <c r="HR110" s="540"/>
      <c r="HS110" s="540"/>
      <c r="HT110" s="540"/>
      <c r="HU110" s="537"/>
      <c r="HV110" s="540"/>
      <c r="HW110" s="540"/>
      <c r="HX110" s="540"/>
      <c r="HY110" s="537"/>
      <c r="HZ110" s="540"/>
      <c r="IA110" s="540"/>
      <c r="IB110" s="540"/>
      <c r="IC110" s="537"/>
      <c r="ID110" s="540"/>
      <c r="IE110" s="540"/>
      <c r="IF110" s="540"/>
      <c r="IG110" s="537"/>
      <c r="IH110" s="540"/>
      <c r="II110" s="540"/>
      <c r="IJ110" s="540"/>
      <c r="IK110" s="537"/>
      <c r="IL110" s="540"/>
      <c r="IM110" s="540"/>
      <c r="IN110" s="546"/>
      <c r="IO110" s="537"/>
      <c r="IP110" s="540"/>
      <c r="IQ110" s="540"/>
      <c r="IR110" s="546"/>
      <c r="IS110" s="513"/>
      <c r="IT110" s="513"/>
      <c r="IU110" s="513"/>
      <c r="IV110" s="513"/>
      <c r="IW110" s="710"/>
      <c r="IX110" s="713"/>
      <c r="IY110" s="713"/>
      <c r="IZ110" s="713"/>
      <c r="JA110" s="719"/>
      <c r="JB110" s="499"/>
      <c r="JC110" s="499"/>
      <c r="JD110" s="499"/>
      <c r="JE110" s="499"/>
      <c r="JF110" s="499"/>
      <c r="JG110" s="537"/>
      <c r="JH110" s="540"/>
      <c r="JI110" s="540"/>
      <c r="JJ110" s="546"/>
      <c r="JK110" s="537"/>
      <c r="JL110" s="540"/>
      <c r="JM110" s="540"/>
      <c r="JN110" s="546"/>
      <c r="JO110" s="710"/>
      <c r="JP110" s="713"/>
      <c r="JQ110" s="713"/>
      <c r="JR110" s="713"/>
      <c r="JS110" s="719"/>
      <c r="JT110" s="710"/>
      <c r="JU110" s="713"/>
      <c r="JV110" s="713"/>
      <c r="JW110" s="713"/>
      <c r="JX110" s="713"/>
      <c r="JY110" s="713"/>
      <c r="JZ110" s="719"/>
      <c r="KC110" s="769"/>
      <c r="KD110" s="769"/>
      <c r="KE110" s="770">
        <f>KE109-KD107</f>
        <v>0</v>
      </c>
      <c r="KF110" s="770">
        <f>KF109-KC107</f>
        <v>0</v>
      </c>
    </row>
    <row r="111" spans="1:292" ht="20.100000000000001" customHeight="1" x14ac:dyDescent="0.2">
      <c r="A111" s="617"/>
      <c r="B111" s="620"/>
      <c r="C111" s="307"/>
      <c r="D111" s="46">
        <f t="shared" si="45"/>
        <v>0</v>
      </c>
      <c r="E111" s="564"/>
      <c r="F111" s="581"/>
      <c r="G111" s="584"/>
      <c r="H111" s="645"/>
      <c r="I111" s="219">
        <v>0.1</v>
      </c>
      <c r="J111" s="71">
        <f>J110*I111</f>
        <v>180.60000000000002</v>
      </c>
      <c r="K111" s="263"/>
      <c r="L111" s="397"/>
      <c r="M111" s="260"/>
      <c r="N111" s="261"/>
      <c r="O111" s="87">
        <f>I108/18*K111</f>
        <v>0</v>
      </c>
      <c r="P111" s="43">
        <f>J108/18*L111</f>
        <v>0</v>
      </c>
      <c r="Q111" s="43">
        <f>K108/18*M111</f>
        <v>0</v>
      </c>
      <c r="R111" s="45">
        <f>L108/18*N111</f>
        <v>0</v>
      </c>
      <c r="S111" s="30"/>
      <c r="T111" s="57">
        <v>0.5</v>
      </c>
      <c r="U111" s="266">
        <v>0.5</v>
      </c>
      <c r="V111" s="34"/>
      <c r="W111" s="149"/>
      <c r="X111" s="30"/>
      <c r="Y111" s="27"/>
      <c r="Z111" s="27"/>
      <c r="AA111" s="27"/>
      <c r="AB111" s="27"/>
      <c r="AC111" s="27"/>
      <c r="AD111" s="27"/>
      <c r="AE111" s="27"/>
      <c r="AF111" s="27"/>
      <c r="AG111" s="28"/>
      <c r="AH111" s="32"/>
      <c r="AI111" s="7"/>
      <c r="AJ111" s="7"/>
      <c r="AK111" s="12"/>
      <c r="AL111" s="537"/>
      <c r="AM111" s="540"/>
      <c r="AN111" s="540"/>
      <c r="AO111" s="540"/>
      <c r="AP111" s="540"/>
      <c r="AQ111" s="540"/>
      <c r="AR111" s="540"/>
      <c r="AS111" s="537"/>
      <c r="AT111" s="540"/>
      <c r="AU111" s="540"/>
      <c r="AV111" s="540"/>
      <c r="AW111" s="540"/>
      <c r="AX111" s="540"/>
      <c r="AY111" s="540"/>
      <c r="AZ111" s="537"/>
      <c r="BA111" s="540"/>
      <c r="BB111" s="492"/>
      <c r="BC111" s="492"/>
      <c r="BD111" s="540"/>
      <c r="BE111" s="540"/>
      <c r="BF111" s="540"/>
      <c r="BG111" s="516"/>
      <c r="BH111" s="516"/>
      <c r="BI111" s="516"/>
      <c r="BJ111" s="516"/>
      <c r="BK111" s="516"/>
      <c r="BL111" s="516"/>
      <c r="BM111" s="516"/>
      <c r="BN111" s="537"/>
      <c r="BO111" s="540"/>
      <c r="BP111" s="540"/>
      <c r="BQ111" s="540"/>
      <c r="BR111" s="540"/>
      <c r="BS111" s="540"/>
      <c r="BT111" s="540"/>
      <c r="BU111" s="537"/>
      <c r="BV111" s="540"/>
      <c r="BW111" s="540"/>
      <c r="BX111" s="540"/>
      <c r="BY111" s="540"/>
      <c r="BZ111" s="540"/>
      <c r="CA111" s="540"/>
      <c r="CB111" s="537"/>
      <c r="CC111" s="540"/>
      <c r="CD111" s="540"/>
      <c r="CE111" s="540"/>
      <c r="CF111" s="540"/>
      <c r="CG111" s="540"/>
      <c r="CH111" s="540"/>
      <c r="CI111" s="537"/>
      <c r="CJ111" s="540"/>
      <c r="CK111" s="540"/>
      <c r="CL111" s="540"/>
      <c r="CM111" s="540"/>
      <c r="CN111" s="540"/>
      <c r="CO111" s="540"/>
      <c r="CP111" s="537"/>
      <c r="CQ111" s="540"/>
      <c r="CR111" s="540"/>
      <c r="CS111" s="540"/>
      <c r="CT111" s="540"/>
      <c r="CU111" s="540"/>
      <c r="CV111" s="543"/>
      <c r="CW111" s="537"/>
      <c r="CX111" s="540"/>
      <c r="CY111" s="540"/>
      <c r="CZ111" s="540"/>
      <c r="DA111" s="540"/>
      <c r="DB111" s="540"/>
      <c r="DC111" s="543"/>
      <c r="DD111" s="537">
        <f>IF(AND(DB111=3,DB112=4),SUM(DC114:DC116),0)</f>
        <v>0</v>
      </c>
      <c r="DE111" s="540"/>
      <c r="DF111" s="540"/>
      <c r="DG111" s="540"/>
      <c r="DH111" s="540"/>
      <c r="DI111" s="540"/>
      <c r="DJ111" s="543"/>
      <c r="DK111" s="537"/>
      <c r="DL111" s="540"/>
      <c r="DM111" s="540"/>
      <c r="DN111" s="540"/>
      <c r="DO111" s="540"/>
      <c r="DP111" s="540"/>
      <c r="DQ111" s="543"/>
      <c r="DR111" s="537"/>
      <c r="DS111" s="540"/>
      <c r="DT111" s="540"/>
      <c r="DU111" s="540"/>
      <c r="DV111" s="540"/>
      <c r="DW111" s="540"/>
      <c r="DX111" s="543"/>
      <c r="DY111" s="537"/>
      <c r="DZ111" s="540"/>
      <c r="EA111" s="540"/>
      <c r="EB111" s="540"/>
      <c r="EC111" s="540"/>
      <c r="ED111" s="540"/>
      <c r="EE111" s="543"/>
      <c r="EF111" s="537"/>
      <c r="EG111" s="540"/>
      <c r="EH111" s="540"/>
      <c r="EI111" s="540"/>
      <c r="EJ111" s="540"/>
      <c r="EK111" s="540"/>
      <c r="EL111" s="543"/>
      <c r="EM111" s="537"/>
      <c r="EN111" s="540"/>
      <c r="EO111" s="540"/>
      <c r="EP111" s="540"/>
      <c r="EQ111" s="540"/>
      <c r="ER111" s="540"/>
      <c r="ES111" s="543"/>
      <c r="EW111" s="537"/>
      <c r="EX111" s="540"/>
      <c r="EY111" s="540"/>
      <c r="EZ111" s="540"/>
      <c r="FA111" s="537"/>
      <c r="FB111" s="540"/>
      <c r="FC111" s="540"/>
      <c r="FD111" s="540"/>
      <c r="FE111" s="537"/>
      <c r="FF111" s="540"/>
      <c r="FG111" s="540"/>
      <c r="FH111" s="540"/>
      <c r="FI111" s="537"/>
      <c r="FJ111" s="540"/>
      <c r="FK111" s="540"/>
      <c r="FL111" s="540"/>
      <c r="FM111" s="537"/>
      <c r="FN111" s="540"/>
      <c r="FO111" s="540"/>
      <c r="FP111" s="540"/>
      <c r="FQ111" s="537"/>
      <c r="FR111" s="540"/>
      <c r="FS111" s="540"/>
      <c r="FT111" s="540"/>
      <c r="FU111" s="537"/>
      <c r="FV111" s="540"/>
      <c r="FW111" s="540"/>
      <c r="FX111" s="540"/>
      <c r="FY111" s="537"/>
      <c r="FZ111" s="540"/>
      <c r="GA111" s="540"/>
      <c r="GB111" s="540"/>
      <c r="GC111" s="537"/>
      <c r="GD111" s="540"/>
      <c r="GE111" s="540"/>
      <c r="GF111" s="540"/>
      <c r="GG111" s="537"/>
      <c r="GH111" s="540"/>
      <c r="GI111" s="540"/>
      <c r="GJ111" s="540"/>
      <c r="GK111" s="537"/>
      <c r="GL111" s="540"/>
      <c r="GM111" s="540"/>
      <c r="GN111" s="540"/>
      <c r="GO111" s="537"/>
      <c r="GP111" s="540"/>
      <c r="GQ111" s="540"/>
      <c r="GR111" s="540"/>
      <c r="GS111" s="537"/>
      <c r="GT111" s="540"/>
      <c r="GU111" s="540"/>
      <c r="GV111" s="540"/>
      <c r="GW111" s="537"/>
      <c r="GX111" s="540"/>
      <c r="GY111" s="540"/>
      <c r="GZ111" s="540"/>
      <c r="HA111" s="537"/>
      <c r="HB111" s="540"/>
      <c r="HC111" s="540"/>
      <c r="HD111" s="540"/>
      <c r="HE111" s="537"/>
      <c r="HF111" s="540"/>
      <c r="HG111" s="540"/>
      <c r="HH111" s="540"/>
      <c r="HI111" s="537"/>
      <c r="HJ111" s="540"/>
      <c r="HK111" s="540"/>
      <c r="HL111" s="540"/>
      <c r="HM111" s="537"/>
      <c r="HN111" s="540"/>
      <c r="HO111" s="540"/>
      <c r="HP111" s="540"/>
      <c r="HQ111" s="537"/>
      <c r="HR111" s="540"/>
      <c r="HS111" s="540"/>
      <c r="HT111" s="540"/>
      <c r="HU111" s="537"/>
      <c r="HV111" s="540"/>
      <c r="HW111" s="540"/>
      <c r="HX111" s="540"/>
      <c r="HY111" s="537"/>
      <c r="HZ111" s="540"/>
      <c r="IA111" s="540"/>
      <c r="IB111" s="540"/>
      <c r="IC111" s="537"/>
      <c r="ID111" s="540"/>
      <c r="IE111" s="540"/>
      <c r="IF111" s="540"/>
      <c r="IG111" s="537"/>
      <c r="IH111" s="540"/>
      <c r="II111" s="540"/>
      <c r="IJ111" s="540"/>
      <c r="IK111" s="537"/>
      <c r="IL111" s="540"/>
      <c r="IM111" s="540"/>
      <c r="IN111" s="546"/>
      <c r="IO111" s="537"/>
      <c r="IP111" s="540"/>
      <c r="IQ111" s="540"/>
      <c r="IR111" s="546"/>
      <c r="IS111" s="513"/>
      <c r="IT111" s="513"/>
      <c r="IU111" s="513"/>
      <c r="IV111" s="513"/>
      <c r="IW111" s="710"/>
      <c r="IX111" s="713"/>
      <c r="IY111" s="713"/>
      <c r="IZ111" s="713"/>
      <c r="JA111" s="719"/>
      <c r="JB111" s="499"/>
      <c r="JC111" s="499"/>
      <c r="JD111" s="499"/>
      <c r="JE111" s="499"/>
      <c r="JF111" s="499"/>
      <c r="JG111" s="537"/>
      <c r="JH111" s="540"/>
      <c r="JI111" s="540"/>
      <c r="JJ111" s="546"/>
      <c r="JK111" s="537"/>
      <c r="JL111" s="540"/>
      <c r="JM111" s="540"/>
      <c r="JN111" s="546"/>
      <c r="JO111" s="710"/>
      <c r="JP111" s="713"/>
      <c r="JQ111" s="713"/>
      <c r="JR111" s="713"/>
      <c r="JS111" s="719"/>
      <c r="JT111" s="710"/>
      <c r="JU111" s="713"/>
      <c r="JV111" s="713"/>
      <c r="JW111" s="713"/>
      <c r="JX111" s="713"/>
      <c r="JY111" s="713"/>
      <c r="JZ111" s="719"/>
      <c r="KC111" s="769"/>
      <c r="KD111" s="769"/>
    </row>
    <row r="112" spans="1:292" ht="20.100000000000001" customHeight="1" thickBot="1" x14ac:dyDescent="0.25">
      <c r="A112" s="618"/>
      <c r="B112" s="577"/>
      <c r="C112" s="53"/>
      <c r="D112" s="50">
        <f t="shared" si="45"/>
        <v>0</v>
      </c>
      <c r="E112" s="579"/>
      <c r="F112" s="582"/>
      <c r="G112" s="585"/>
      <c r="H112" s="646"/>
      <c r="I112" s="15"/>
      <c r="J112" s="79">
        <f>J109*I112</f>
        <v>0</v>
      </c>
      <c r="K112" s="251"/>
      <c r="L112" s="252"/>
      <c r="M112" s="252"/>
      <c r="N112" s="265"/>
      <c r="O112" s="54">
        <f>J111/18*K112</f>
        <v>0</v>
      </c>
      <c r="P112" s="88">
        <f>J111/18*L112</f>
        <v>0</v>
      </c>
      <c r="Q112" s="88">
        <f>J111/18*M112</f>
        <v>0</v>
      </c>
      <c r="R112" s="89">
        <f>J111/18*N112</f>
        <v>0</v>
      </c>
      <c r="S112" s="31"/>
      <c r="T112" s="88">
        <f>J108/18*T110*10%*T111</f>
        <v>66.22</v>
      </c>
      <c r="U112" s="88">
        <f>J108/18*U110*10%*U111</f>
        <v>16.555</v>
      </c>
      <c r="V112" s="35"/>
      <c r="W112" s="14"/>
      <c r="X112" s="31"/>
      <c r="Y112" s="13"/>
      <c r="Z112" s="13"/>
      <c r="AA112" s="13"/>
      <c r="AB112" s="13"/>
      <c r="AC112" s="13"/>
      <c r="AD112" s="13"/>
      <c r="AE112" s="13"/>
      <c r="AF112" s="13"/>
      <c r="AG112" s="14"/>
      <c r="AH112" s="35"/>
      <c r="AI112" s="13"/>
      <c r="AJ112" s="13"/>
      <c r="AK112" s="89"/>
      <c r="AL112" s="537"/>
      <c r="AM112" s="540"/>
      <c r="AN112" s="540"/>
      <c r="AO112" s="540"/>
      <c r="AP112" s="540"/>
      <c r="AQ112" s="540"/>
      <c r="AR112" s="540"/>
      <c r="AS112" s="537"/>
      <c r="AT112" s="540"/>
      <c r="AU112" s="540"/>
      <c r="AV112" s="540"/>
      <c r="AW112" s="540"/>
      <c r="AX112" s="540"/>
      <c r="AY112" s="540"/>
      <c r="AZ112" s="537"/>
      <c r="BA112" s="540"/>
      <c r="BB112" s="492"/>
      <c r="BC112" s="492"/>
      <c r="BD112" s="540"/>
      <c r="BE112" s="540"/>
      <c r="BF112" s="540"/>
      <c r="BG112" s="516"/>
      <c r="BH112" s="516"/>
      <c r="BI112" s="516"/>
      <c r="BJ112" s="516"/>
      <c r="BK112" s="516"/>
      <c r="BL112" s="516"/>
      <c r="BM112" s="516"/>
      <c r="BN112" s="537"/>
      <c r="BO112" s="540"/>
      <c r="BP112" s="540"/>
      <c r="BQ112" s="540"/>
      <c r="BR112" s="540"/>
      <c r="BS112" s="540"/>
      <c r="BT112" s="540"/>
      <c r="BU112" s="537"/>
      <c r="BV112" s="540"/>
      <c r="BW112" s="540"/>
      <c r="BX112" s="540"/>
      <c r="BY112" s="540"/>
      <c r="BZ112" s="540"/>
      <c r="CA112" s="540"/>
      <c r="CB112" s="537"/>
      <c r="CC112" s="540"/>
      <c r="CD112" s="540"/>
      <c r="CE112" s="540"/>
      <c r="CF112" s="540"/>
      <c r="CG112" s="540"/>
      <c r="CH112" s="540"/>
      <c r="CI112" s="537"/>
      <c r="CJ112" s="540"/>
      <c r="CK112" s="540"/>
      <c r="CL112" s="540"/>
      <c r="CM112" s="540"/>
      <c r="CN112" s="540"/>
      <c r="CO112" s="540"/>
      <c r="CP112" s="537"/>
      <c r="CQ112" s="540"/>
      <c r="CR112" s="540"/>
      <c r="CS112" s="540"/>
      <c r="CT112" s="540"/>
      <c r="CU112" s="540"/>
      <c r="CV112" s="543"/>
      <c r="CW112" s="537"/>
      <c r="CX112" s="540"/>
      <c r="CY112" s="540"/>
      <c r="CZ112" s="540"/>
      <c r="DA112" s="540"/>
      <c r="DB112" s="540"/>
      <c r="DC112" s="543"/>
      <c r="DD112" s="537"/>
      <c r="DE112" s="540"/>
      <c r="DF112" s="540"/>
      <c r="DG112" s="540"/>
      <c r="DH112" s="540"/>
      <c r="DI112" s="540"/>
      <c r="DJ112" s="543"/>
      <c r="DK112" s="537"/>
      <c r="DL112" s="540"/>
      <c r="DM112" s="540"/>
      <c r="DN112" s="540"/>
      <c r="DO112" s="540"/>
      <c r="DP112" s="540"/>
      <c r="DQ112" s="543"/>
      <c r="DR112" s="537"/>
      <c r="DS112" s="540"/>
      <c r="DT112" s="540"/>
      <c r="DU112" s="540"/>
      <c r="DV112" s="540"/>
      <c r="DW112" s="540"/>
      <c r="DX112" s="543"/>
      <c r="DY112" s="537"/>
      <c r="DZ112" s="540"/>
      <c r="EA112" s="540"/>
      <c r="EB112" s="540"/>
      <c r="EC112" s="540"/>
      <c r="ED112" s="540"/>
      <c r="EE112" s="543"/>
      <c r="EF112" s="537"/>
      <c r="EG112" s="540"/>
      <c r="EH112" s="540"/>
      <c r="EI112" s="540"/>
      <c r="EJ112" s="540"/>
      <c r="EK112" s="540"/>
      <c r="EL112" s="543"/>
      <c r="EM112" s="537"/>
      <c r="EN112" s="540"/>
      <c r="EO112" s="540"/>
      <c r="EP112" s="540"/>
      <c r="EQ112" s="540"/>
      <c r="ER112" s="540"/>
      <c r="ES112" s="543"/>
      <c r="EW112" s="537"/>
      <c r="EX112" s="540"/>
      <c r="EY112" s="540"/>
      <c r="EZ112" s="540"/>
      <c r="FA112" s="537"/>
      <c r="FB112" s="540"/>
      <c r="FC112" s="540"/>
      <c r="FD112" s="540"/>
      <c r="FE112" s="537"/>
      <c r="FF112" s="540"/>
      <c r="FG112" s="540"/>
      <c r="FH112" s="540"/>
      <c r="FI112" s="537"/>
      <c r="FJ112" s="540"/>
      <c r="FK112" s="540"/>
      <c r="FL112" s="540"/>
      <c r="FM112" s="537"/>
      <c r="FN112" s="540"/>
      <c r="FO112" s="540"/>
      <c r="FP112" s="540"/>
      <c r="FQ112" s="537"/>
      <c r="FR112" s="540"/>
      <c r="FS112" s="540"/>
      <c r="FT112" s="540"/>
      <c r="FU112" s="537"/>
      <c r="FV112" s="540"/>
      <c r="FW112" s="540"/>
      <c r="FX112" s="540"/>
      <c r="FY112" s="537"/>
      <c r="FZ112" s="540"/>
      <c r="GA112" s="540"/>
      <c r="GB112" s="540"/>
      <c r="GC112" s="537"/>
      <c r="GD112" s="540"/>
      <c r="GE112" s="540"/>
      <c r="GF112" s="540"/>
      <c r="GG112" s="537"/>
      <c r="GH112" s="540"/>
      <c r="GI112" s="540"/>
      <c r="GJ112" s="540"/>
      <c r="GK112" s="537"/>
      <c r="GL112" s="540"/>
      <c r="GM112" s="540"/>
      <c r="GN112" s="540"/>
      <c r="GO112" s="537"/>
      <c r="GP112" s="540"/>
      <c r="GQ112" s="540"/>
      <c r="GR112" s="540"/>
      <c r="GS112" s="537"/>
      <c r="GT112" s="540"/>
      <c r="GU112" s="540"/>
      <c r="GV112" s="540"/>
      <c r="GW112" s="537"/>
      <c r="GX112" s="540"/>
      <c r="GY112" s="540"/>
      <c r="GZ112" s="540"/>
      <c r="HA112" s="537"/>
      <c r="HB112" s="540"/>
      <c r="HC112" s="540"/>
      <c r="HD112" s="540"/>
      <c r="HE112" s="537"/>
      <c r="HF112" s="540"/>
      <c r="HG112" s="540"/>
      <c r="HH112" s="540"/>
      <c r="HI112" s="537"/>
      <c r="HJ112" s="540"/>
      <c r="HK112" s="540"/>
      <c r="HL112" s="540"/>
      <c r="HM112" s="537"/>
      <c r="HN112" s="540"/>
      <c r="HO112" s="540"/>
      <c r="HP112" s="540"/>
      <c r="HQ112" s="537"/>
      <c r="HR112" s="540"/>
      <c r="HS112" s="540"/>
      <c r="HT112" s="540"/>
      <c r="HU112" s="537"/>
      <c r="HV112" s="540"/>
      <c r="HW112" s="540"/>
      <c r="HX112" s="540"/>
      <c r="HY112" s="537"/>
      <c r="HZ112" s="540"/>
      <c r="IA112" s="540"/>
      <c r="IB112" s="540"/>
      <c r="IC112" s="537"/>
      <c r="ID112" s="540"/>
      <c r="IE112" s="540"/>
      <c r="IF112" s="540"/>
      <c r="IG112" s="537"/>
      <c r="IH112" s="540"/>
      <c r="II112" s="540"/>
      <c r="IJ112" s="540"/>
      <c r="IK112" s="537"/>
      <c r="IL112" s="540"/>
      <c r="IM112" s="540"/>
      <c r="IN112" s="546"/>
      <c r="IO112" s="537"/>
      <c r="IP112" s="540"/>
      <c r="IQ112" s="540"/>
      <c r="IR112" s="546"/>
      <c r="IS112" s="513"/>
      <c r="IT112" s="513"/>
      <c r="IU112" s="513"/>
      <c r="IV112" s="513"/>
      <c r="IW112" s="710"/>
      <c r="IX112" s="713"/>
      <c r="IY112" s="713"/>
      <c r="IZ112" s="713"/>
      <c r="JA112" s="719"/>
      <c r="JB112" s="499"/>
      <c r="JC112" s="499"/>
      <c r="JD112" s="499"/>
      <c r="JE112" s="499"/>
      <c r="JF112" s="499"/>
      <c r="JG112" s="537"/>
      <c r="JH112" s="540"/>
      <c r="JI112" s="540"/>
      <c r="JJ112" s="546"/>
      <c r="JK112" s="537"/>
      <c r="JL112" s="540"/>
      <c r="JM112" s="540"/>
      <c r="JN112" s="546"/>
      <c r="JO112" s="710"/>
      <c r="JP112" s="713"/>
      <c r="JQ112" s="713"/>
      <c r="JR112" s="713"/>
      <c r="JS112" s="719"/>
      <c r="JT112" s="710"/>
      <c r="JU112" s="713"/>
      <c r="JV112" s="713"/>
      <c r="JW112" s="713"/>
      <c r="JX112" s="713"/>
      <c r="JY112" s="713"/>
      <c r="JZ112" s="719"/>
    </row>
    <row r="113" spans="1:292" ht="20.100000000000001" customHeight="1" thickBot="1" x14ac:dyDescent="0.25">
      <c r="A113" s="621" t="s">
        <v>60</v>
      </c>
      <c r="B113" s="622"/>
      <c r="C113" s="205">
        <f>SUM(O113:Q113)</f>
        <v>2759.1666666666661</v>
      </c>
      <c r="D113" s="129">
        <f>SUM(D107:D112)</f>
        <v>25</v>
      </c>
      <c r="E113" s="125">
        <f>D113/18</f>
        <v>1.3888888888888888</v>
      </c>
      <c r="F113" s="126"/>
      <c r="G113" s="170"/>
      <c r="H113" s="98" t="s">
        <v>61</v>
      </c>
      <c r="I113" s="98" t="s">
        <v>61</v>
      </c>
      <c r="J113" s="108" t="s">
        <v>61</v>
      </c>
      <c r="K113" s="110">
        <f>SUM(K107:K112)</f>
        <v>7</v>
      </c>
      <c r="L113" s="99">
        <f t="shared" ref="L113:R113" si="46">SUM(L107:L112)</f>
        <v>12</v>
      </c>
      <c r="M113" s="99">
        <f t="shared" si="46"/>
        <v>6</v>
      </c>
      <c r="N113" s="169">
        <f t="shared" si="46"/>
        <v>0</v>
      </c>
      <c r="O113" s="137">
        <f t="shared" si="46"/>
        <v>772.56666666666661</v>
      </c>
      <c r="P113" s="139">
        <f t="shared" si="46"/>
        <v>1324.3999999999999</v>
      </c>
      <c r="Q113" s="139">
        <f t="shared" si="46"/>
        <v>662.19999999999993</v>
      </c>
      <c r="R113" s="186">
        <f t="shared" si="46"/>
        <v>0</v>
      </c>
      <c r="S113" s="104">
        <f>SUM(S109:S112)</f>
        <v>38.62833333333333</v>
      </c>
      <c r="T113" s="139">
        <f>T109+T112</f>
        <v>66.22</v>
      </c>
      <c r="U113" s="139">
        <f>U109+U112</f>
        <v>49.664999999999999</v>
      </c>
      <c r="V113" s="105">
        <f>SUM(V109:V112)</f>
        <v>0</v>
      </c>
      <c r="W113" s="106">
        <f>SUM(W109:W112)</f>
        <v>248.32499999999999</v>
      </c>
      <c r="X113" s="104">
        <f t="shared" ref="X113:AH113" si="47">SUM(X107:X112)</f>
        <v>0</v>
      </c>
      <c r="Y113" s="100">
        <f t="shared" si="47"/>
        <v>0</v>
      </c>
      <c r="Z113" s="100">
        <f t="shared" si="47"/>
        <v>0</v>
      </c>
      <c r="AA113" s="100">
        <f t="shared" si="47"/>
        <v>0</v>
      </c>
      <c r="AB113" s="100">
        <f t="shared" si="47"/>
        <v>0</v>
      </c>
      <c r="AC113" s="100">
        <f t="shared" si="47"/>
        <v>0</v>
      </c>
      <c r="AD113" s="100">
        <f t="shared" si="47"/>
        <v>0</v>
      </c>
      <c r="AE113" s="100">
        <f t="shared" si="47"/>
        <v>0</v>
      </c>
      <c r="AF113" s="100">
        <f t="shared" si="47"/>
        <v>0</v>
      </c>
      <c r="AG113" s="100">
        <f t="shared" si="47"/>
        <v>0</v>
      </c>
      <c r="AH113" s="116">
        <f t="shared" si="47"/>
        <v>0</v>
      </c>
      <c r="AI113" s="117">
        <f>SUM(AI108:AI112)</f>
        <v>275.91666666666663</v>
      </c>
      <c r="AJ113" s="117">
        <f>SUM(AJ108:AJ112)</f>
        <v>827.74999999999977</v>
      </c>
      <c r="AK113" s="118">
        <f>SUM(O113:AJ113)</f>
        <v>4265.6716666666653</v>
      </c>
      <c r="AL113" s="538"/>
      <c r="AM113" s="541"/>
      <c r="AN113" s="541"/>
      <c r="AO113" s="541"/>
      <c r="AP113" s="541"/>
      <c r="AQ113" s="541"/>
      <c r="AR113" s="541"/>
      <c r="AS113" s="538"/>
      <c r="AT113" s="541"/>
      <c r="AU113" s="541"/>
      <c r="AV113" s="541"/>
      <c r="AW113" s="541"/>
      <c r="AX113" s="541"/>
      <c r="AY113" s="541"/>
      <c r="AZ113" s="538"/>
      <c r="BA113" s="541"/>
      <c r="BB113" s="173"/>
      <c r="BC113" s="173"/>
      <c r="BD113" s="541"/>
      <c r="BE113" s="541"/>
      <c r="BF113" s="541"/>
      <c r="BG113" s="517"/>
      <c r="BH113" s="517"/>
      <c r="BI113" s="517"/>
      <c r="BJ113" s="517"/>
      <c r="BK113" s="517"/>
      <c r="BL113" s="517"/>
      <c r="BM113" s="517"/>
      <c r="BN113" s="538"/>
      <c r="BO113" s="541"/>
      <c r="BP113" s="541"/>
      <c r="BQ113" s="541"/>
      <c r="BR113" s="541"/>
      <c r="BS113" s="541"/>
      <c r="BT113" s="541"/>
      <c r="BU113" s="538"/>
      <c r="BV113" s="541"/>
      <c r="BW113" s="541"/>
      <c r="BX113" s="541"/>
      <c r="BY113" s="541"/>
      <c r="BZ113" s="541"/>
      <c r="CA113" s="541"/>
      <c r="CB113" s="538"/>
      <c r="CC113" s="541"/>
      <c r="CD113" s="541"/>
      <c r="CE113" s="541"/>
      <c r="CF113" s="541"/>
      <c r="CG113" s="541"/>
      <c r="CH113" s="541"/>
      <c r="CI113" s="538"/>
      <c r="CJ113" s="541"/>
      <c r="CK113" s="541"/>
      <c r="CL113" s="541"/>
      <c r="CM113" s="541"/>
      <c r="CN113" s="541"/>
      <c r="CO113" s="541"/>
      <c r="CP113" s="538"/>
      <c r="CQ113" s="541"/>
      <c r="CR113" s="541"/>
      <c r="CS113" s="541"/>
      <c r="CT113" s="541"/>
      <c r="CU113" s="541"/>
      <c r="CV113" s="544"/>
      <c r="CW113" s="538"/>
      <c r="CX113" s="541"/>
      <c r="CY113" s="541"/>
      <c r="CZ113" s="541"/>
      <c r="DA113" s="541"/>
      <c r="DB113" s="541"/>
      <c r="DC113" s="544"/>
      <c r="DD113" s="538"/>
      <c r="DE113" s="541"/>
      <c r="DF113" s="541"/>
      <c r="DG113" s="541"/>
      <c r="DH113" s="541"/>
      <c r="DI113" s="541"/>
      <c r="DJ113" s="544"/>
      <c r="DK113" s="538"/>
      <c r="DL113" s="541"/>
      <c r="DM113" s="541"/>
      <c r="DN113" s="541"/>
      <c r="DO113" s="541"/>
      <c r="DP113" s="541"/>
      <c r="DQ113" s="544"/>
      <c r="DR113" s="538"/>
      <c r="DS113" s="541"/>
      <c r="DT113" s="541"/>
      <c r="DU113" s="541"/>
      <c r="DV113" s="541"/>
      <c r="DW113" s="541"/>
      <c r="DX113" s="544"/>
      <c r="DY113" s="538"/>
      <c r="DZ113" s="541"/>
      <c r="EA113" s="541"/>
      <c r="EB113" s="541"/>
      <c r="EC113" s="541"/>
      <c r="ED113" s="541"/>
      <c r="EE113" s="544"/>
      <c r="EF113" s="538"/>
      <c r="EG113" s="541"/>
      <c r="EH113" s="541"/>
      <c r="EI113" s="541"/>
      <c r="EJ113" s="541"/>
      <c r="EK113" s="541"/>
      <c r="EL113" s="544"/>
      <c r="EM113" s="538"/>
      <c r="EN113" s="541"/>
      <c r="EO113" s="541"/>
      <c r="EP113" s="541"/>
      <c r="EQ113" s="541"/>
      <c r="ER113" s="541"/>
      <c r="ES113" s="544"/>
      <c r="EW113" s="538"/>
      <c r="EX113" s="541"/>
      <c r="EY113" s="541"/>
      <c r="EZ113" s="541"/>
      <c r="FA113" s="538"/>
      <c r="FB113" s="541"/>
      <c r="FC113" s="541"/>
      <c r="FD113" s="541"/>
      <c r="FE113" s="538"/>
      <c r="FF113" s="541"/>
      <c r="FG113" s="541"/>
      <c r="FH113" s="541"/>
      <c r="FI113" s="538"/>
      <c r="FJ113" s="541"/>
      <c r="FK113" s="541"/>
      <c r="FL113" s="541"/>
      <c r="FM113" s="538"/>
      <c r="FN113" s="541"/>
      <c r="FO113" s="541"/>
      <c r="FP113" s="541"/>
      <c r="FQ113" s="538"/>
      <c r="FR113" s="541"/>
      <c r="FS113" s="541"/>
      <c r="FT113" s="541"/>
      <c r="FU113" s="538"/>
      <c r="FV113" s="541"/>
      <c r="FW113" s="541"/>
      <c r="FX113" s="541"/>
      <c r="FY113" s="538"/>
      <c r="FZ113" s="541"/>
      <c r="GA113" s="541"/>
      <c r="GB113" s="541"/>
      <c r="GC113" s="538"/>
      <c r="GD113" s="541"/>
      <c r="GE113" s="541"/>
      <c r="GF113" s="541"/>
      <c r="GG113" s="538"/>
      <c r="GH113" s="541"/>
      <c r="GI113" s="541"/>
      <c r="GJ113" s="541"/>
      <c r="GK113" s="538"/>
      <c r="GL113" s="541"/>
      <c r="GM113" s="541"/>
      <c r="GN113" s="541"/>
      <c r="GO113" s="538"/>
      <c r="GP113" s="541"/>
      <c r="GQ113" s="541"/>
      <c r="GR113" s="541"/>
      <c r="GS113" s="538"/>
      <c r="GT113" s="541"/>
      <c r="GU113" s="541"/>
      <c r="GV113" s="541"/>
      <c r="GW113" s="538"/>
      <c r="GX113" s="541"/>
      <c r="GY113" s="541"/>
      <c r="GZ113" s="541"/>
      <c r="HA113" s="538"/>
      <c r="HB113" s="541"/>
      <c r="HC113" s="541"/>
      <c r="HD113" s="541"/>
      <c r="HE113" s="538"/>
      <c r="HF113" s="541"/>
      <c r="HG113" s="541"/>
      <c r="HH113" s="541"/>
      <c r="HI113" s="538"/>
      <c r="HJ113" s="541"/>
      <c r="HK113" s="541"/>
      <c r="HL113" s="541"/>
      <c r="HM113" s="538"/>
      <c r="HN113" s="541"/>
      <c r="HO113" s="541"/>
      <c r="HP113" s="541"/>
      <c r="HQ113" s="538"/>
      <c r="HR113" s="541"/>
      <c r="HS113" s="541"/>
      <c r="HT113" s="541"/>
      <c r="HU113" s="538"/>
      <c r="HV113" s="541"/>
      <c r="HW113" s="541"/>
      <c r="HX113" s="541"/>
      <c r="HY113" s="538"/>
      <c r="HZ113" s="541"/>
      <c r="IA113" s="541"/>
      <c r="IB113" s="541"/>
      <c r="IC113" s="538"/>
      <c r="ID113" s="541"/>
      <c r="IE113" s="541"/>
      <c r="IF113" s="541"/>
      <c r="IG113" s="538"/>
      <c r="IH113" s="541"/>
      <c r="II113" s="541"/>
      <c r="IJ113" s="541"/>
      <c r="IK113" s="538"/>
      <c r="IL113" s="541"/>
      <c r="IM113" s="541"/>
      <c r="IN113" s="547"/>
      <c r="IO113" s="538"/>
      <c r="IP113" s="541"/>
      <c r="IQ113" s="541"/>
      <c r="IR113" s="547"/>
      <c r="IS113" s="465"/>
      <c r="IT113" s="465"/>
      <c r="IU113" s="465"/>
      <c r="IV113" s="465"/>
      <c r="IW113" s="721"/>
      <c r="IX113" s="722"/>
      <c r="IY113" s="722"/>
      <c r="IZ113" s="722"/>
      <c r="JA113" s="723"/>
      <c r="JB113" s="465"/>
      <c r="JC113" s="465"/>
      <c r="JD113" s="465"/>
      <c r="JE113" s="465"/>
      <c r="JF113" s="465"/>
      <c r="JG113" s="538"/>
      <c r="JH113" s="541"/>
      <c r="JI113" s="541"/>
      <c r="JJ113" s="547"/>
      <c r="JK113" s="538"/>
      <c r="JL113" s="541"/>
      <c r="JM113" s="541"/>
      <c r="JN113" s="547"/>
      <c r="JO113" s="721"/>
      <c r="JP113" s="722"/>
      <c r="JQ113" s="722"/>
      <c r="JR113" s="722"/>
      <c r="JS113" s="723"/>
      <c r="JT113" s="721"/>
      <c r="JU113" s="722"/>
      <c r="JV113" s="722"/>
      <c r="JW113" s="722"/>
      <c r="JX113" s="722"/>
      <c r="JY113" s="722"/>
      <c r="JZ113" s="723"/>
    </row>
    <row r="114" spans="1:292" ht="20.100000000000001" customHeight="1" x14ac:dyDescent="0.2">
      <c r="A114" s="615">
        <v>18</v>
      </c>
      <c r="B114" s="619" t="s">
        <v>126</v>
      </c>
      <c r="C114" s="2"/>
      <c r="D114" s="46">
        <f>SUM(K114:N114)</f>
        <v>0</v>
      </c>
      <c r="E114" s="563" t="s">
        <v>128</v>
      </c>
      <c r="F114" s="581"/>
      <c r="G114" s="584">
        <v>36</v>
      </c>
      <c r="H114" s="178" t="s">
        <v>27</v>
      </c>
      <c r="I114" s="97"/>
      <c r="J114" s="168"/>
      <c r="K114" s="245"/>
      <c r="L114" s="246"/>
      <c r="M114" s="246"/>
      <c r="N114" s="247"/>
      <c r="O114" s="42">
        <f>J115/18*K114</f>
        <v>0</v>
      </c>
      <c r="P114" s="42">
        <f>J115/18*L114</f>
        <v>0</v>
      </c>
      <c r="Q114" s="42">
        <f>J115/18*M114</f>
        <v>0</v>
      </c>
      <c r="R114" s="42">
        <f>J115/18*N114</f>
        <v>0</v>
      </c>
      <c r="S114" s="39"/>
      <c r="T114" s="10">
        <v>4</v>
      </c>
      <c r="U114" s="40"/>
      <c r="V114" s="39"/>
      <c r="W114" s="197">
        <v>0</v>
      </c>
      <c r="X114" s="70"/>
      <c r="Y114" s="10"/>
      <c r="Z114" s="10"/>
      <c r="AA114" s="10"/>
      <c r="AB114" s="10"/>
      <c r="AC114" s="10"/>
      <c r="AD114" s="10"/>
      <c r="AE114" s="10"/>
      <c r="AF114" s="10"/>
      <c r="AG114" s="40"/>
      <c r="AH114" s="84">
        <f>J114</f>
        <v>0</v>
      </c>
      <c r="AI114" s="90">
        <v>0.1</v>
      </c>
      <c r="AJ114" s="90">
        <f>IF(G114&gt;19,30%,IF(G114&gt;9,20%,IF(G114&gt;2,10%,0)))</f>
        <v>0.3</v>
      </c>
      <c r="AK114" s="76"/>
      <c r="AL114" s="536">
        <f>IF(I116=8,SUM(K114:M117),0)</f>
        <v>0</v>
      </c>
      <c r="AM114" s="539">
        <f>IF(AL114&gt;0,SUM(O114:Q117),0)</f>
        <v>0</v>
      </c>
      <c r="AN114" s="539">
        <f>AM114*AJ114</f>
        <v>0</v>
      </c>
      <c r="AO114" s="539">
        <f>AM114*AI114</f>
        <v>0</v>
      </c>
      <c r="AP114" s="539">
        <f>IF(AM114&gt;0,SUM(S118:U118),0)</f>
        <v>0</v>
      </c>
      <c r="AQ114" s="539">
        <f>IF(AM114&gt;0,V118+W118,0)</f>
        <v>0</v>
      </c>
      <c r="AR114" s="542">
        <f>IF(AM114&gt;0,SUM(X118:AG118),0)</f>
        <v>0</v>
      </c>
      <c r="AS114" s="536"/>
      <c r="AT114" s="539">
        <f>IF(AS114&gt;0,SUM(V114:X117),0)</f>
        <v>0</v>
      </c>
      <c r="AU114" s="539">
        <f>IF(AT114&gt;0,AQ115,0)</f>
        <v>0</v>
      </c>
      <c r="AV114" s="539">
        <f>IF(AT114&gt;0,AP115,0)</f>
        <v>0</v>
      </c>
      <c r="AW114" s="539">
        <f>IF(AT114&gt;0,SUM(Z118:AB118),0)</f>
        <v>0</v>
      </c>
      <c r="AX114" s="539">
        <f>IF(AT114&gt;0,AC118+AD118,0)</f>
        <v>0</v>
      </c>
      <c r="AY114" s="542">
        <f>IF(AT114&gt;0,SUM(AE118:AN118),0)</f>
        <v>0</v>
      </c>
      <c r="AZ114" s="536">
        <f>IF(I115=9,SUM(K114:M117),0)</f>
        <v>0</v>
      </c>
      <c r="BA114" s="539">
        <f>IF(I115=9,SUM(O114:Q117),0)</f>
        <v>0</v>
      </c>
      <c r="BB114" s="491">
        <f>BA114*AJ114</f>
        <v>0</v>
      </c>
      <c r="BC114" s="491">
        <f>BA114*AI114</f>
        <v>0</v>
      </c>
      <c r="BD114" s="539">
        <f>IF(BA114&gt;0,SUM(S118:U118),0)</f>
        <v>0</v>
      </c>
      <c r="BE114" s="539">
        <f>IF(BA114&gt;0,V118+W118,0)</f>
        <v>0</v>
      </c>
      <c r="BF114" s="542"/>
      <c r="BG114" s="464"/>
      <c r="BH114" s="464"/>
      <c r="BI114" s="464"/>
      <c r="BJ114" s="464"/>
      <c r="BK114" s="464"/>
      <c r="BL114" s="464"/>
      <c r="BM114" s="464"/>
      <c r="BN114" s="536"/>
      <c r="BO114" s="539">
        <f>IF(BN114&gt;0,SUM(AJ114:AL117),0)</f>
        <v>0</v>
      </c>
      <c r="BP114" s="539">
        <f>BO114*AJ114</f>
        <v>0</v>
      </c>
      <c r="BQ114" s="539">
        <f>BO114*AI114</f>
        <v>0</v>
      </c>
      <c r="BR114" s="539">
        <f>IF(BO114&gt;0,SUM(AN118:AP118),0)</f>
        <v>0</v>
      </c>
      <c r="BS114" s="539">
        <f>IF(BO114&gt;0,AQ118+AR118,0)</f>
        <v>0</v>
      </c>
      <c r="BT114" s="542">
        <f>IF(BO114&gt;0,SUM(AS118:BB118),0)</f>
        <v>0</v>
      </c>
      <c r="BU114" s="554">
        <f>IF(I116=10,SUM(K114:M117),0)</f>
        <v>0</v>
      </c>
      <c r="BV114" s="539">
        <f>IF(I116=10,SUM(O114:Q117),0)</f>
        <v>0</v>
      </c>
      <c r="BW114" s="539">
        <f>BV114*AJ114</f>
        <v>0</v>
      </c>
      <c r="BX114" s="539">
        <f>BV114*AI114</f>
        <v>0</v>
      </c>
      <c r="BY114" s="539">
        <f>IF(BV114&gt;0,SUM(S118:U118),0)</f>
        <v>0</v>
      </c>
      <c r="BZ114" s="539">
        <f>IF(BV114&gt;0,V118+W118,0)</f>
        <v>0</v>
      </c>
      <c r="CA114" s="545">
        <f>IF(BV114&gt;0,SUM(X118:AG118),0)</f>
        <v>0</v>
      </c>
      <c r="CB114" s="536"/>
      <c r="CC114" s="539">
        <f>IF(CB114&gt;0,SUM(O114:Q117),0)</f>
        <v>0</v>
      </c>
      <c r="CD114" s="539">
        <f>IF(CC114&gt;0,AJ118,0)</f>
        <v>0</v>
      </c>
      <c r="CE114" s="539">
        <f>IF(CC114&gt;0,AI118,0)</f>
        <v>0</v>
      </c>
      <c r="CF114" s="539">
        <f>IF(CC114&gt;0,SUM(S118:U118),0)</f>
        <v>0</v>
      </c>
      <c r="CG114" s="539">
        <f>IF(CC114&gt;0,V118+W118,0)</f>
        <v>0</v>
      </c>
      <c r="CH114" s="542">
        <f>IF(CC114&gt;0,SUM(X118:AG118),0)</f>
        <v>0</v>
      </c>
      <c r="CI114" s="536">
        <f>IF(I116=11,SUM(K114:M114),0)</f>
        <v>0</v>
      </c>
      <c r="CJ114" s="539">
        <f>IF(I116=11,SUM(O114:Q114),0)</f>
        <v>0</v>
      </c>
      <c r="CK114" s="539">
        <f>CJ114*AJ114</f>
        <v>0</v>
      </c>
      <c r="CL114" s="539">
        <f>CJ114*AI114</f>
        <v>0</v>
      </c>
      <c r="CM114" s="539">
        <f>IF(CJ114&gt;0,SUM(S118:U118),0)</f>
        <v>0</v>
      </c>
      <c r="CN114" s="539">
        <f>IF(CJ114&gt;0,V118+W118,0)</f>
        <v>0</v>
      </c>
      <c r="CO114" s="542">
        <f>IF(CJ114&gt;0,SUM(X118:AG118),0)</f>
        <v>0</v>
      </c>
      <c r="CP114" s="536">
        <v>0</v>
      </c>
      <c r="CQ114" s="539">
        <f>IF(CP114&gt;0,SUM(O115:Q117),0)</f>
        <v>0</v>
      </c>
      <c r="CR114" s="539">
        <f>CQ114*AJ114</f>
        <v>0</v>
      </c>
      <c r="CS114" s="539">
        <f>CQ114*AI114</f>
        <v>0</v>
      </c>
      <c r="CT114" s="539">
        <f>T117</f>
        <v>0</v>
      </c>
      <c r="CU114" s="539"/>
      <c r="CV114" s="542">
        <f>IF(CQ114&gt;0,SUM(X118:AG118),0)</f>
        <v>0</v>
      </c>
      <c r="CW114" s="536"/>
      <c r="CX114" s="539">
        <f>IF(CW114&gt;0,SUM(H114:J119),0)</f>
        <v>0</v>
      </c>
      <c r="CY114" s="539">
        <f>IF(CX114&gt;0,AJ115,0)</f>
        <v>0</v>
      </c>
      <c r="CZ114" s="539">
        <f>IF(CX114&gt;0,AI115,0)</f>
        <v>0</v>
      </c>
      <c r="DA114" s="539">
        <f>IF(CX114&gt;0,SUM(S120:U120),0)</f>
        <v>0</v>
      </c>
      <c r="DB114" s="539">
        <f>IF(CX114&gt;0,V120+W120,0)</f>
        <v>0</v>
      </c>
      <c r="DC114" s="542">
        <f>IF(CX114&gt;0,SUM(X120:AG120),0)</f>
        <v>0</v>
      </c>
      <c r="DD114" s="536">
        <f>IF(AND(H115="старший вчитель",I116=12),SUM(K114:M117),0)</f>
        <v>16</v>
      </c>
      <c r="DE114" s="539">
        <f>IF(DD114&gt;0,SUM(O114:Q117),0)</f>
        <v>1765.8666666666666</v>
      </c>
      <c r="DF114" s="539">
        <f>IF(DE114&gt;0,DE114*AJ114,0)</f>
        <v>529.76</v>
      </c>
      <c r="DG114" s="539">
        <f>IF(DE114&gt;0,DE114*AI114,0)</f>
        <v>176.58666666666667</v>
      </c>
      <c r="DH114" s="539">
        <f>IF(DE114&gt;0,SUM(S118:U118),0)</f>
        <v>33.11</v>
      </c>
      <c r="DI114" s="539">
        <f>IF(DE114&gt;0,V118+W118,0)</f>
        <v>0</v>
      </c>
      <c r="DJ114" s="542">
        <f>IF(DE114&gt;0,SUM(X118:AG118),0)</f>
        <v>0</v>
      </c>
      <c r="DK114" s="536">
        <f>IF(AND(H115="вчитель методист",I116=12),SUM(K114:M117),0)</f>
        <v>0</v>
      </c>
      <c r="DL114" s="539">
        <f>IF(DK114&gt;0,SUM(O114:Q117),0)</f>
        <v>0</v>
      </c>
      <c r="DM114" s="539">
        <f>IF(DL114&gt;0,AJ118,0)</f>
        <v>0</v>
      </c>
      <c r="DN114" s="539">
        <f>IF(DL114&gt;0,AI118,0)</f>
        <v>0</v>
      </c>
      <c r="DO114" s="539">
        <f>IF(DL114&gt;0,SUM(S118:U118),0)</f>
        <v>0</v>
      </c>
      <c r="DP114" s="539">
        <f>IF(DL114&gt;0,V118+W118,0)</f>
        <v>0</v>
      </c>
      <c r="DQ114" s="542">
        <f>IF(DL114&gt;0,SUM(X118:AG118),0)</f>
        <v>0</v>
      </c>
      <c r="DR114" s="536"/>
      <c r="DS114" s="539">
        <f>IF(DR114&gt;0,SUM(O114:Q117),0)</f>
        <v>0</v>
      </c>
      <c r="DT114" s="539">
        <f>IF(DS114&gt;0,AJ118,0)</f>
        <v>0</v>
      </c>
      <c r="DU114" s="539">
        <f>IF(DS114&gt;0,AI118,0)</f>
        <v>0</v>
      </c>
      <c r="DV114" s="539">
        <f>IF(DS114&gt;0,SUM(S118:U118),0)</f>
        <v>0</v>
      </c>
      <c r="DW114" s="539">
        <f>IF(DS114&gt;0,V118+W118,0)</f>
        <v>0</v>
      </c>
      <c r="DX114" s="542">
        <f>IF(DS114&gt;0,SUM(X118:AG118),0)</f>
        <v>0</v>
      </c>
      <c r="DY114" s="536"/>
      <c r="DZ114" s="539">
        <f>IF(DY114&gt;0,SUM(O117:Q117),0)</f>
        <v>0</v>
      </c>
      <c r="EA114" s="539">
        <f>DZ114*AJ114</f>
        <v>0</v>
      </c>
      <c r="EB114" s="539">
        <f>DZ114*AI114</f>
        <v>0</v>
      </c>
      <c r="EC114" s="539"/>
      <c r="ED114" s="539"/>
      <c r="EE114" s="542">
        <f>IF(DZ114&gt;0,SUM(X118:AG118),0)</f>
        <v>0</v>
      </c>
      <c r="EF114" s="536">
        <f>IF(AJ115="старший вчитель",SUM(AM114:AO117),0)</f>
        <v>0</v>
      </c>
      <c r="EG114" s="539">
        <f>IF(EF114&gt;0,SUM(O114:Q117),0)</f>
        <v>0</v>
      </c>
      <c r="EH114" s="539">
        <f>IF(EG114&gt;0,AJ118,0)</f>
        <v>0</v>
      </c>
      <c r="EI114" s="539">
        <f>IF(EG114&gt;0,AI118,0)</f>
        <v>0</v>
      </c>
      <c r="EJ114" s="539">
        <f>IF(EG114&gt;0,SUM(S118:U118),0)</f>
        <v>0</v>
      </c>
      <c r="EK114" s="539">
        <f>IF(EG114&gt;0,V118+W118,0)</f>
        <v>0</v>
      </c>
      <c r="EL114" s="542">
        <f>IF(EG114&gt;0,SUM(X118:AG118),0)</f>
        <v>0</v>
      </c>
      <c r="EM114" s="536">
        <f>IF(AQ115="старший вчитель",SUM(AT114:AV117),0)</f>
        <v>0</v>
      </c>
      <c r="EN114" s="539">
        <f>IF(EM114&gt;0,SUM(V114:X117),0)</f>
        <v>0</v>
      </c>
      <c r="EO114" s="539">
        <f>IF(EN114&gt;0,AQ118,0)</f>
        <v>0</v>
      </c>
      <c r="EP114" s="539">
        <f>IF(EN114&gt;0,AP118,0)</f>
        <v>0</v>
      </c>
      <c r="EQ114" s="539">
        <f>IF(EN114&gt;0,SUM(Z118:AB118),0)</f>
        <v>0</v>
      </c>
      <c r="ER114" s="539">
        <f>IF(EN114&gt;0,AC118+AD118,0)</f>
        <v>0</v>
      </c>
      <c r="ES114" s="542">
        <f>IF(EN114&gt;0,SUM(AE118:AN118),0)</f>
        <v>0</v>
      </c>
      <c r="EW114" s="536">
        <f>IF(AF115="старший вчитель",SUM(AI114:AK117),0)</f>
        <v>0</v>
      </c>
      <c r="EX114" s="539"/>
      <c r="EY114" s="539">
        <f>EX114*V114</f>
        <v>0</v>
      </c>
      <c r="EZ114" s="539">
        <f>EX114*U114</f>
        <v>0</v>
      </c>
      <c r="FA114" s="536">
        <f>IF(AM115="старший вчитель",SUM(AP114:AR117),0)</f>
        <v>0</v>
      </c>
      <c r="FB114" s="539"/>
      <c r="FC114" s="539">
        <f>FB114*AC114</f>
        <v>0</v>
      </c>
      <c r="FD114" s="539">
        <f>FB114*AB114</f>
        <v>0</v>
      </c>
      <c r="FE114" s="536">
        <f>IF(AP115="старший вчитель",SUM(AS114:AU117),0)</f>
        <v>0</v>
      </c>
      <c r="FF114" s="539"/>
      <c r="FG114" s="539">
        <f>FF114*AF114</f>
        <v>0</v>
      </c>
      <c r="FH114" s="539">
        <f>FF114*AE114</f>
        <v>0</v>
      </c>
      <c r="FI114" s="536">
        <f>IF(AT115="старший вчитель",SUM(AW114:AY117),0)</f>
        <v>0</v>
      </c>
      <c r="FJ114" s="539"/>
      <c r="FK114" s="539">
        <f>FJ114*AJ114</f>
        <v>0</v>
      </c>
      <c r="FL114" s="539">
        <f>FJ114*AI114</f>
        <v>0</v>
      </c>
      <c r="FM114" s="536"/>
      <c r="FN114" s="539">
        <f>IF(FM114&gt;0,SUM(AH114),0)</f>
        <v>0</v>
      </c>
      <c r="FO114" s="539">
        <f>FN114*AJ114</f>
        <v>0</v>
      </c>
      <c r="FP114" s="539">
        <f>FN114*AI114</f>
        <v>0</v>
      </c>
      <c r="FQ114" s="536"/>
      <c r="FR114" s="539">
        <f>IF(FQ114&gt;0,SUM(AO114),0)</f>
        <v>0</v>
      </c>
      <c r="FS114" s="539">
        <f>FR114*AQ114</f>
        <v>0</v>
      </c>
      <c r="FT114" s="542">
        <f>FR114*AP114</f>
        <v>0</v>
      </c>
      <c r="FU114" s="536"/>
      <c r="FV114" s="539">
        <f>IF(FU114&gt;0,SUM(AD114),0)</f>
        <v>0</v>
      </c>
      <c r="FW114" s="539">
        <f>FV114*AF114</f>
        <v>0</v>
      </c>
      <c r="FX114" s="542">
        <f>FV114*AE114</f>
        <v>0</v>
      </c>
      <c r="FY114" s="536"/>
      <c r="FZ114" s="539">
        <f>IF(FY114&gt;0,SUM(AH114),0)</f>
        <v>0</v>
      </c>
      <c r="GA114" s="539">
        <f>FZ114*AJ114</f>
        <v>0</v>
      </c>
      <c r="GB114" s="542">
        <f>FZ114*AI114</f>
        <v>0</v>
      </c>
      <c r="GC114" s="536"/>
      <c r="GD114" s="539">
        <f>IF(GC114&gt;0,SUM(AL114),0)</f>
        <v>0</v>
      </c>
      <c r="GE114" s="539">
        <f>GD114*AN114</f>
        <v>0</v>
      </c>
      <c r="GF114" s="542">
        <f>GD114*AM114</f>
        <v>0</v>
      </c>
      <c r="GG114" s="536"/>
      <c r="GH114" s="539">
        <f>IF(GG114&gt;0,SUM(AP114),0)</f>
        <v>0</v>
      </c>
      <c r="GI114" s="539">
        <f>GH114*AR114</f>
        <v>0</v>
      </c>
      <c r="GJ114" s="542">
        <f>GH114*AQ114</f>
        <v>0</v>
      </c>
      <c r="GK114" s="536"/>
      <c r="GL114" s="539">
        <f>IF(GK114&gt;0,SUM(AD114),0)</f>
        <v>0</v>
      </c>
      <c r="GM114" s="539">
        <f>GL114*AF114</f>
        <v>0</v>
      </c>
      <c r="GN114" s="542">
        <f>GL114*AE114</f>
        <v>0</v>
      </c>
      <c r="GO114" s="536"/>
      <c r="GP114" s="539">
        <f>IF(GO114&gt;0,SUM(AH114),0)</f>
        <v>0</v>
      </c>
      <c r="GQ114" s="539">
        <f>GP114*AJ114</f>
        <v>0</v>
      </c>
      <c r="GR114" s="542">
        <f>GP114*AI114</f>
        <v>0</v>
      </c>
      <c r="GS114" s="536"/>
      <c r="GT114" s="539">
        <f>IF(GS114&gt;0,SUM(AL114),0)</f>
        <v>0</v>
      </c>
      <c r="GU114" s="539">
        <f>GT114*AN114</f>
        <v>0</v>
      </c>
      <c r="GV114" s="542">
        <f>GT114*AM114</f>
        <v>0</v>
      </c>
      <c r="GW114" s="536"/>
      <c r="GX114" s="539">
        <f>IF(GW114&gt;0,SUM(AP114),0)</f>
        <v>0</v>
      </c>
      <c r="GY114" s="539">
        <f>GX114*AR114</f>
        <v>0</v>
      </c>
      <c r="GZ114" s="542">
        <f>GX114*AQ114</f>
        <v>0</v>
      </c>
      <c r="HA114" s="536"/>
      <c r="HB114" s="539">
        <f>IF(HA114&gt;0,SUM(Z114),0)</f>
        <v>0</v>
      </c>
      <c r="HC114" s="539">
        <f>HB114*AB114</f>
        <v>0</v>
      </c>
      <c r="HD114" s="542">
        <f>HB114*AA114</f>
        <v>0</v>
      </c>
      <c r="HE114" s="536"/>
      <c r="HF114" s="539">
        <f>IF(HE114&gt;0,SUM(AD114),0)</f>
        <v>0</v>
      </c>
      <c r="HG114" s="539">
        <f>HF114*AF114</f>
        <v>0</v>
      </c>
      <c r="HH114" s="542">
        <f>HF114*AE114</f>
        <v>0</v>
      </c>
      <c r="HI114" s="536"/>
      <c r="HJ114" s="539">
        <f>IF(HI114&gt;0,SUM(AH114),0)</f>
        <v>0</v>
      </c>
      <c r="HK114" s="539">
        <f>HJ114*AJ114</f>
        <v>0</v>
      </c>
      <c r="HL114" s="542">
        <f>HJ114*AI114</f>
        <v>0</v>
      </c>
      <c r="HM114" s="536"/>
      <c r="HN114" s="539">
        <f>IF(HM114&gt;0,SUM(AL114),0)</f>
        <v>0</v>
      </c>
      <c r="HO114" s="539">
        <f>HN114*AN114</f>
        <v>0</v>
      </c>
      <c r="HP114" s="542">
        <f>HN114*AM114</f>
        <v>0</v>
      </c>
      <c r="HQ114" s="536"/>
      <c r="HR114" s="539">
        <f>IF(HQ114&gt;0,SUM(AD114),0)</f>
        <v>0</v>
      </c>
      <c r="HS114" s="539">
        <f>HR114*AF114</f>
        <v>0</v>
      </c>
      <c r="HT114" s="542">
        <f>HR114*AE114</f>
        <v>0</v>
      </c>
      <c r="HU114" s="536"/>
      <c r="HV114" s="539">
        <f>IF(HU114&gt;0,SUM(AH114),0)</f>
        <v>0</v>
      </c>
      <c r="HW114" s="539">
        <f>HV114*AJ114</f>
        <v>0</v>
      </c>
      <c r="HX114" s="542">
        <f>HV114*AI114</f>
        <v>0</v>
      </c>
      <c r="HY114" s="536"/>
      <c r="HZ114" s="539">
        <f>IF(HY114&gt;0,SUM(AH114),0)</f>
        <v>0</v>
      </c>
      <c r="IA114" s="539">
        <f>HZ114*AJ114</f>
        <v>0</v>
      </c>
      <c r="IB114" s="542">
        <f>HZ114*AI114</f>
        <v>0</v>
      </c>
      <c r="IC114" s="536"/>
      <c r="ID114" s="539">
        <f>IF(IC114&gt;0,SUM(AL114),0)</f>
        <v>0</v>
      </c>
      <c r="IE114" s="539">
        <f>ID114*AN114</f>
        <v>0</v>
      </c>
      <c r="IF114" s="542">
        <f>ID114*AM114</f>
        <v>0</v>
      </c>
      <c r="IG114" s="536"/>
      <c r="IH114" s="539">
        <f>IF(IG114&gt;0,SUM(AP114),0)</f>
        <v>0</v>
      </c>
      <c r="II114" s="539">
        <f>IH114*AR114</f>
        <v>0</v>
      </c>
      <c r="IJ114" s="542">
        <f>IH114*AQ114</f>
        <v>0</v>
      </c>
      <c r="IK114" s="536"/>
      <c r="IL114" s="539">
        <f>IF(IK114&gt;0,SUM(AD114),0)</f>
        <v>0</v>
      </c>
      <c r="IM114" s="539">
        <f>IL114*AF114</f>
        <v>0</v>
      </c>
      <c r="IN114" s="542"/>
      <c r="IO114" s="536"/>
      <c r="IP114" s="539">
        <f>IF(IO114&gt;0,SUM(AH114),0)</f>
        <v>0</v>
      </c>
      <c r="IQ114" s="539">
        <f>IP114*AJ114</f>
        <v>0</v>
      </c>
      <c r="IR114" s="542"/>
      <c r="IS114" s="464"/>
      <c r="IT114" s="464"/>
      <c r="IU114" s="464"/>
      <c r="IV114" s="464"/>
      <c r="IW114" s="536"/>
      <c r="IX114" s="539">
        <f>IF(IW114&gt;0,SUM(AH114),0)</f>
        <v>0</v>
      </c>
      <c r="IY114" s="539">
        <f>IX114*AJ114</f>
        <v>0</v>
      </c>
      <c r="IZ114" s="539">
        <f>IX114*AI114</f>
        <v>0</v>
      </c>
      <c r="JA114" s="542">
        <f>AC118</f>
        <v>0</v>
      </c>
      <c r="JB114" s="464"/>
      <c r="JC114" s="464"/>
      <c r="JD114" s="464"/>
      <c r="JE114" s="464"/>
      <c r="JF114" s="464"/>
      <c r="JG114" s="536"/>
      <c r="JH114" s="539">
        <f>IF(JG114&gt;0,SUM(AQ114),0)</f>
        <v>0</v>
      </c>
      <c r="JI114" s="539">
        <f>JH114*AS114</f>
        <v>0</v>
      </c>
      <c r="JJ114" s="542"/>
      <c r="JK114" s="536"/>
      <c r="JL114" s="539">
        <f>IF(JK114&gt;0,SUM(AU114),0)</f>
        <v>0</v>
      </c>
      <c r="JM114" s="539">
        <f>JL114*AW114</f>
        <v>0</v>
      </c>
      <c r="JN114" s="542"/>
      <c r="JO114" s="536"/>
      <c r="JP114" s="539">
        <f>IF(JO114&gt;0,SUM(AM114),0)</f>
        <v>0</v>
      </c>
      <c r="JQ114" s="539">
        <f>JP114*AO114</f>
        <v>0</v>
      </c>
      <c r="JR114" s="539">
        <f>JP114*AN114</f>
        <v>0</v>
      </c>
      <c r="JS114" s="542">
        <f>AH118</f>
        <v>0</v>
      </c>
      <c r="JT114" s="536">
        <f>IF(CT115="старший вчитель",SUM(CW114:CY117),0)</f>
        <v>0</v>
      </c>
      <c r="JU114" s="539">
        <f>IF(JT114&gt;0,SUM(BY114:CA117),0)</f>
        <v>0</v>
      </c>
      <c r="JV114" s="539">
        <f>IF(JU114&gt;0,CT118,0)</f>
        <v>0</v>
      </c>
      <c r="JW114" s="539">
        <f>IF(JU114&gt;0,CS118,0)</f>
        <v>0</v>
      </c>
      <c r="JX114" s="539">
        <f>IF(JU114&gt;0,SUM(CC118:CE118),0)</f>
        <v>0</v>
      </c>
      <c r="JY114" s="539">
        <f>IF(JU114&gt;0,CF118+CG118,0)</f>
        <v>0</v>
      </c>
      <c r="JZ114" s="545">
        <f>IF(JU114&gt;0,SUM(CH118:CQ118),0)</f>
        <v>0</v>
      </c>
      <c r="KC114" s="769">
        <f>IZ114+IR114+IN114+HX114+HP114+HL114+GR114+GB114+FT114+FP114+FL114+FD114+EZ114+EP114+EI114+EB114+DU114+DN114+DG114+CZ114+CS114+CL114+CE114+BX114+BQ114+BC114+AV114+AO114</f>
        <v>176.58666666666667</v>
      </c>
      <c r="KD114" s="769">
        <f>IY114+IQ114+IM114+HW114+HO114+HK114+GQ114+GA114+FS114+FO114+FK114+FC114+EY114+EO114+EH114+EA114+DT114+DM114+DF114+CY114+CR114+CK114+CD114+BW114+BP114+BB114+AU114+AN114</f>
        <v>529.76</v>
      </c>
    </row>
    <row r="115" spans="1:292" ht="20.100000000000001" customHeight="1" x14ac:dyDescent="0.2">
      <c r="A115" s="616"/>
      <c r="B115" s="576"/>
      <c r="C115" s="2" t="s">
        <v>69</v>
      </c>
      <c r="D115" s="46">
        <f>SUM(K115:N115)</f>
        <v>10</v>
      </c>
      <c r="E115" s="564"/>
      <c r="F115" s="581"/>
      <c r="G115" s="584"/>
      <c r="H115" s="604" t="s">
        <v>28</v>
      </c>
      <c r="I115" s="60"/>
      <c r="J115" s="65">
        <f>J116+J117</f>
        <v>1986.6</v>
      </c>
      <c r="K115" s="248"/>
      <c r="L115" s="249">
        <v>4</v>
      </c>
      <c r="M115" s="249">
        <v>6</v>
      </c>
      <c r="N115" s="250"/>
      <c r="O115" s="42">
        <f>J115/18*K115</f>
        <v>0</v>
      </c>
      <c r="P115" s="42">
        <f>J115/18*L115</f>
        <v>441.46666666666664</v>
      </c>
      <c r="Q115" s="42">
        <f>J115/18*M115</f>
        <v>662.19999999999993</v>
      </c>
      <c r="R115" s="42">
        <f>J115/18*N115</f>
        <v>0</v>
      </c>
      <c r="S115" s="32"/>
      <c r="T115" s="57">
        <v>0.5</v>
      </c>
      <c r="U115" s="128"/>
      <c r="V115" s="32"/>
      <c r="W115" s="128">
        <v>0</v>
      </c>
      <c r="X115" s="195">
        <v>0</v>
      </c>
      <c r="Y115" s="7"/>
      <c r="Z115" s="7"/>
      <c r="AA115" s="7"/>
      <c r="AB115" s="7"/>
      <c r="AC115" s="7"/>
      <c r="AD115" s="7"/>
      <c r="AE115" s="7"/>
      <c r="AF115" s="7"/>
      <c r="AG115" s="12"/>
      <c r="AH115" s="32"/>
      <c r="AI115" s="43">
        <f>SUM(O114:R117,AH114:AH117)*AI114</f>
        <v>176.58666666666667</v>
      </c>
      <c r="AJ115" s="43">
        <f>SUM(O114:R117,AH114:AH117)*AJ114</f>
        <v>529.76</v>
      </c>
      <c r="AK115" s="45">
        <f>SUM(O114:R117,S116:AG116,AH114:AH117,AI115:AJ115)</f>
        <v>2505.3233333333328</v>
      </c>
      <c r="AL115" s="537"/>
      <c r="AM115" s="540"/>
      <c r="AN115" s="540"/>
      <c r="AO115" s="540"/>
      <c r="AP115" s="540"/>
      <c r="AQ115" s="540"/>
      <c r="AR115" s="543"/>
      <c r="AS115" s="537"/>
      <c r="AT115" s="540"/>
      <c r="AU115" s="540"/>
      <c r="AV115" s="540"/>
      <c r="AW115" s="540"/>
      <c r="AX115" s="540"/>
      <c r="AY115" s="543"/>
      <c r="AZ115" s="537"/>
      <c r="BA115" s="540"/>
      <c r="BB115" s="492"/>
      <c r="BC115" s="492"/>
      <c r="BD115" s="540"/>
      <c r="BE115" s="540"/>
      <c r="BF115" s="543"/>
      <c r="BG115" s="518"/>
      <c r="BH115" s="518"/>
      <c r="BI115" s="518"/>
      <c r="BJ115" s="518"/>
      <c r="BK115" s="518"/>
      <c r="BL115" s="518"/>
      <c r="BM115" s="518"/>
      <c r="BN115" s="537"/>
      <c r="BO115" s="540"/>
      <c r="BP115" s="540"/>
      <c r="BQ115" s="540"/>
      <c r="BR115" s="540"/>
      <c r="BS115" s="540"/>
      <c r="BT115" s="543"/>
      <c r="BU115" s="555"/>
      <c r="BV115" s="540"/>
      <c r="BW115" s="540"/>
      <c r="BX115" s="540"/>
      <c r="BY115" s="540"/>
      <c r="BZ115" s="540"/>
      <c r="CA115" s="546"/>
      <c r="CB115" s="537"/>
      <c r="CC115" s="540"/>
      <c r="CD115" s="540"/>
      <c r="CE115" s="540"/>
      <c r="CF115" s="540"/>
      <c r="CG115" s="540"/>
      <c r="CH115" s="543"/>
      <c r="CI115" s="537"/>
      <c r="CJ115" s="540"/>
      <c r="CK115" s="540"/>
      <c r="CL115" s="540"/>
      <c r="CM115" s="540"/>
      <c r="CN115" s="540"/>
      <c r="CO115" s="543"/>
      <c r="CP115" s="537"/>
      <c r="CQ115" s="540"/>
      <c r="CR115" s="540"/>
      <c r="CS115" s="540"/>
      <c r="CT115" s="540"/>
      <c r="CU115" s="540"/>
      <c r="CV115" s="543"/>
      <c r="CW115" s="537"/>
      <c r="CX115" s="540"/>
      <c r="CY115" s="540"/>
      <c r="CZ115" s="540"/>
      <c r="DA115" s="540"/>
      <c r="DB115" s="540"/>
      <c r="DC115" s="543"/>
      <c r="DD115" s="537">
        <f>IF(AND(DB115=3,DB116=4),SUM(DC118:DC120),0)</f>
        <v>0</v>
      </c>
      <c r="DE115" s="540"/>
      <c r="DF115" s="540"/>
      <c r="DG115" s="540"/>
      <c r="DH115" s="540"/>
      <c r="DI115" s="540"/>
      <c r="DJ115" s="543"/>
      <c r="DK115" s="537">
        <f>IF(AND(DI115=3,DI116=4),SUM(DJ118:DJ120),0)</f>
        <v>0</v>
      </c>
      <c r="DL115" s="540"/>
      <c r="DM115" s="540"/>
      <c r="DN115" s="540"/>
      <c r="DO115" s="540"/>
      <c r="DP115" s="540"/>
      <c r="DQ115" s="543"/>
      <c r="DR115" s="537"/>
      <c r="DS115" s="540"/>
      <c r="DT115" s="540"/>
      <c r="DU115" s="540"/>
      <c r="DV115" s="540"/>
      <c r="DW115" s="540"/>
      <c r="DX115" s="543"/>
      <c r="DY115" s="537"/>
      <c r="DZ115" s="540"/>
      <c r="EA115" s="540"/>
      <c r="EB115" s="540"/>
      <c r="EC115" s="540"/>
      <c r="ED115" s="540"/>
      <c r="EE115" s="543"/>
      <c r="EF115" s="537"/>
      <c r="EG115" s="540"/>
      <c r="EH115" s="540"/>
      <c r="EI115" s="540"/>
      <c r="EJ115" s="540"/>
      <c r="EK115" s="540"/>
      <c r="EL115" s="543"/>
      <c r="EM115" s="537"/>
      <c r="EN115" s="540"/>
      <c r="EO115" s="540"/>
      <c r="EP115" s="540"/>
      <c r="EQ115" s="540"/>
      <c r="ER115" s="540"/>
      <c r="ES115" s="543"/>
      <c r="ET115" s="225">
        <f>EF114+DY114+DR114+DK114+DD114+CW114+CP114+CI114+CB114+BU114+BN114+AZ114+AS114+AL114</f>
        <v>16</v>
      </c>
      <c r="EU115" s="157">
        <f>D118</f>
        <v>16</v>
      </c>
      <c r="EV115" s="480">
        <f>ET115-EU115</f>
        <v>0</v>
      </c>
      <c r="EW115" s="537"/>
      <c r="EX115" s="540"/>
      <c r="EY115" s="540"/>
      <c r="EZ115" s="540"/>
      <c r="FA115" s="537"/>
      <c r="FB115" s="540"/>
      <c r="FC115" s="540"/>
      <c r="FD115" s="540"/>
      <c r="FE115" s="537"/>
      <c r="FF115" s="540"/>
      <c r="FG115" s="540"/>
      <c r="FH115" s="540"/>
      <c r="FI115" s="537"/>
      <c r="FJ115" s="540"/>
      <c r="FK115" s="540"/>
      <c r="FL115" s="540"/>
      <c r="FM115" s="537"/>
      <c r="FN115" s="540"/>
      <c r="FO115" s="540"/>
      <c r="FP115" s="540"/>
      <c r="FQ115" s="537"/>
      <c r="FR115" s="540"/>
      <c r="FS115" s="540"/>
      <c r="FT115" s="543"/>
      <c r="FU115" s="537"/>
      <c r="FV115" s="540"/>
      <c r="FW115" s="540"/>
      <c r="FX115" s="543"/>
      <c r="FY115" s="537"/>
      <c r="FZ115" s="540"/>
      <c r="GA115" s="540"/>
      <c r="GB115" s="543"/>
      <c r="GC115" s="537"/>
      <c r="GD115" s="540"/>
      <c r="GE115" s="540"/>
      <c r="GF115" s="543"/>
      <c r="GG115" s="537"/>
      <c r="GH115" s="540"/>
      <c r="GI115" s="540"/>
      <c r="GJ115" s="543"/>
      <c r="GK115" s="537"/>
      <c r="GL115" s="540"/>
      <c r="GM115" s="540"/>
      <c r="GN115" s="543"/>
      <c r="GO115" s="537"/>
      <c r="GP115" s="540"/>
      <c r="GQ115" s="540"/>
      <c r="GR115" s="543"/>
      <c r="GS115" s="537"/>
      <c r="GT115" s="540"/>
      <c r="GU115" s="540"/>
      <c r="GV115" s="543"/>
      <c r="GW115" s="537"/>
      <c r="GX115" s="540"/>
      <c r="GY115" s="540"/>
      <c r="GZ115" s="543"/>
      <c r="HA115" s="537"/>
      <c r="HB115" s="540"/>
      <c r="HC115" s="540"/>
      <c r="HD115" s="543"/>
      <c r="HE115" s="537"/>
      <c r="HF115" s="540"/>
      <c r="HG115" s="540"/>
      <c r="HH115" s="543"/>
      <c r="HI115" s="537"/>
      <c r="HJ115" s="540"/>
      <c r="HK115" s="540"/>
      <c r="HL115" s="543"/>
      <c r="HM115" s="537"/>
      <c r="HN115" s="540"/>
      <c r="HO115" s="540"/>
      <c r="HP115" s="543"/>
      <c r="HQ115" s="537"/>
      <c r="HR115" s="540"/>
      <c r="HS115" s="540"/>
      <c r="HT115" s="543"/>
      <c r="HU115" s="537"/>
      <c r="HV115" s="540"/>
      <c r="HW115" s="540"/>
      <c r="HX115" s="543"/>
      <c r="HY115" s="537"/>
      <c r="HZ115" s="540"/>
      <c r="IA115" s="540"/>
      <c r="IB115" s="543"/>
      <c r="IC115" s="537"/>
      <c r="ID115" s="540"/>
      <c r="IE115" s="540"/>
      <c r="IF115" s="543"/>
      <c r="IG115" s="537"/>
      <c r="IH115" s="540"/>
      <c r="II115" s="540"/>
      <c r="IJ115" s="543"/>
      <c r="IK115" s="537"/>
      <c r="IL115" s="540"/>
      <c r="IM115" s="540"/>
      <c r="IN115" s="543"/>
      <c r="IO115" s="537"/>
      <c r="IP115" s="540"/>
      <c r="IQ115" s="540"/>
      <c r="IR115" s="543"/>
      <c r="IS115" s="513"/>
      <c r="IT115" s="513"/>
      <c r="IU115" s="513"/>
      <c r="IV115" s="513"/>
      <c r="IW115" s="537"/>
      <c r="IX115" s="540"/>
      <c r="IY115" s="540"/>
      <c r="IZ115" s="540"/>
      <c r="JA115" s="543"/>
      <c r="JB115" s="499"/>
      <c r="JC115" s="499"/>
      <c r="JD115" s="499"/>
      <c r="JE115" s="499"/>
      <c r="JF115" s="499"/>
      <c r="JG115" s="537"/>
      <c r="JH115" s="540"/>
      <c r="JI115" s="540"/>
      <c r="JJ115" s="543"/>
      <c r="JK115" s="537"/>
      <c r="JL115" s="540"/>
      <c r="JM115" s="540"/>
      <c r="JN115" s="543"/>
      <c r="JO115" s="537"/>
      <c r="JP115" s="540"/>
      <c r="JQ115" s="540"/>
      <c r="JR115" s="540"/>
      <c r="JS115" s="543"/>
      <c r="JT115" s="537"/>
      <c r="JU115" s="540"/>
      <c r="JV115" s="540"/>
      <c r="JW115" s="540"/>
      <c r="JX115" s="540"/>
      <c r="JY115" s="540"/>
      <c r="JZ115" s="546"/>
      <c r="KC115" s="769"/>
      <c r="KD115" s="769"/>
    </row>
    <row r="116" spans="1:292" ht="20.100000000000001" customHeight="1" x14ac:dyDescent="0.3">
      <c r="A116" s="617"/>
      <c r="B116" s="620"/>
      <c r="C116" s="52" t="s">
        <v>104</v>
      </c>
      <c r="D116" s="46">
        <f>SUM(K116:N116)</f>
        <v>5</v>
      </c>
      <c r="E116" s="564"/>
      <c r="F116" s="581"/>
      <c r="G116" s="584"/>
      <c r="H116" s="604"/>
      <c r="I116" s="61">
        <f>IF(H114="вища",12,IF(H114="І кат.",11,IF(H114="ІІ кат.",10,IF(H114="спец.",9))))</f>
        <v>12</v>
      </c>
      <c r="J116" s="48">
        <f>IF(I116=12,'тарифна сітка'!$C$15,IF(I116=11,'тарифна сітка'!$C$14,IF(I116=10,'тарифна сітка'!$C$13,IF(I116=9,'тарифна сітка'!$C$12,IF(I116=8,'тарифна сітка'!$C$11)))))</f>
        <v>1806</v>
      </c>
      <c r="K116" s="248"/>
      <c r="L116" s="249">
        <v>5</v>
      </c>
      <c r="M116" s="249"/>
      <c r="N116" s="250"/>
      <c r="O116" s="42">
        <f>J115/18*K116</f>
        <v>0</v>
      </c>
      <c r="P116" s="42">
        <f>J115/18*L116</f>
        <v>551.83333333333326</v>
      </c>
      <c r="Q116" s="42">
        <f>J115/18*M116</f>
        <v>0</v>
      </c>
      <c r="R116" s="42">
        <f>J115/18*N116</f>
        <v>0</v>
      </c>
      <c r="S116" s="34"/>
      <c r="T116" s="43">
        <f>J115/18*T114*15%*T115</f>
        <v>33.11</v>
      </c>
      <c r="U116" s="28"/>
      <c r="V116" s="34"/>
      <c r="W116" s="149">
        <f>J115*W114*W115</f>
        <v>0</v>
      </c>
      <c r="X116" s="145">
        <f>J115*X115</f>
        <v>0</v>
      </c>
      <c r="Y116" s="7"/>
      <c r="Z116" s="7"/>
      <c r="AA116" s="7"/>
      <c r="AB116" s="7"/>
      <c r="AC116" s="7"/>
      <c r="AD116" s="7"/>
      <c r="AE116" s="7"/>
      <c r="AF116" s="7"/>
      <c r="AG116" s="12"/>
      <c r="AH116" s="32"/>
      <c r="AI116" s="7"/>
      <c r="AJ116" s="7"/>
      <c r="AK116" s="12"/>
      <c r="AL116" s="537"/>
      <c r="AM116" s="540"/>
      <c r="AN116" s="540"/>
      <c r="AO116" s="540"/>
      <c r="AP116" s="540"/>
      <c r="AQ116" s="540"/>
      <c r="AR116" s="543"/>
      <c r="AS116" s="537"/>
      <c r="AT116" s="540"/>
      <c r="AU116" s="540"/>
      <c r="AV116" s="540"/>
      <c r="AW116" s="540"/>
      <c r="AX116" s="540"/>
      <c r="AY116" s="543"/>
      <c r="AZ116" s="537"/>
      <c r="BA116" s="540"/>
      <c r="BB116" s="492"/>
      <c r="BC116" s="492"/>
      <c r="BD116" s="540"/>
      <c r="BE116" s="540"/>
      <c r="BF116" s="543"/>
      <c r="BG116" s="518"/>
      <c r="BH116" s="518"/>
      <c r="BI116" s="518"/>
      <c r="BJ116" s="518"/>
      <c r="BK116" s="518"/>
      <c r="BL116" s="518"/>
      <c r="BM116" s="518"/>
      <c r="BN116" s="537"/>
      <c r="BO116" s="540"/>
      <c r="BP116" s="540"/>
      <c r="BQ116" s="540"/>
      <c r="BR116" s="540"/>
      <c r="BS116" s="540"/>
      <c r="BT116" s="543"/>
      <c r="BU116" s="555"/>
      <c r="BV116" s="540"/>
      <c r="BW116" s="540"/>
      <c r="BX116" s="540"/>
      <c r="BY116" s="540"/>
      <c r="BZ116" s="540"/>
      <c r="CA116" s="546"/>
      <c r="CB116" s="537"/>
      <c r="CC116" s="540"/>
      <c r="CD116" s="540"/>
      <c r="CE116" s="540"/>
      <c r="CF116" s="540"/>
      <c r="CG116" s="540"/>
      <c r="CH116" s="543"/>
      <c r="CI116" s="537"/>
      <c r="CJ116" s="540"/>
      <c r="CK116" s="540"/>
      <c r="CL116" s="540"/>
      <c r="CM116" s="540"/>
      <c r="CN116" s="540"/>
      <c r="CO116" s="543"/>
      <c r="CP116" s="537"/>
      <c r="CQ116" s="540"/>
      <c r="CR116" s="540"/>
      <c r="CS116" s="540"/>
      <c r="CT116" s="540"/>
      <c r="CU116" s="540"/>
      <c r="CV116" s="543"/>
      <c r="CW116" s="537"/>
      <c r="CX116" s="540"/>
      <c r="CY116" s="540"/>
      <c r="CZ116" s="540"/>
      <c r="DA116" s="540"/>
      <c r="DB116" s="540"/>
      <c r="DC116" s="543"/>
      <c r="DD116" s="537">
        <f>IF(AND(DB116=3,DB117=4),SUM(DC119:DC121),0)</f>
        <v>0</v>
      </c>
      <c r="DE116" s="540"/>
      <c r="DF116" s="540"/>
      <c r="DG116" s="540"/>
      <c r="DH116" s="540"/>
      <c r="DI116" s="540"/>
      <c r="DJ116" s="543"/>
      <c r="DK116" s="537">
        <f>IF(AND(DI116=3,DI117=4),SUM(DJ119:DJ121),0)</f>
        <v>0</v>
      </c>
      <c r="DL116" s="540"/>
      <c r="DM116" s="540"/>
      <c r="DN116" s="540"/>
      <c r="DO116" s="540"/>
      <c r="DP116" s="540"/>
      <c r="DQ116" s="543"/>
      <c r="DR116" s="537"/>
      <c r="DS116" s="540"/>
      <c r="DT116" s="540"/>
      <c r="DU116" s="540"/>
      <c r="DV116" s="540"/>
      <c r="DW116" s="540"/>
      <c r="DX116" s="543"/>
      <c r="DY116" s="537"/>
      <c r="DZ116" s="540"/>
      <c r="EA116" s="540"/>
      <c r="EB116" s="540"/>
      <c r="EC116" s="540"/>
      <c r="ED116" s="540"/>
      <c r="EE116" s="543"/>
      <c r="EF116" s="537"/>
      <c r="EG116" s="540"/>
      <c r="EH116" s="540"/>
      <c r="EI116" s="540"/>
      <c r="EJ116" s="540"/>
      <c r="EK116" s="540"/>
      <c r="EL116" s="543"/>
      <c r="EM116" s="537"/>
      <c r="EN116" s="540"/>
      <c r="EO116" s="540"/>
      <c r="EP116" s="540"/>
      <c r="EQ116" s="540"/>
      <c r="ER116" s="540"/>
      <c r="ES116" s="543"/>
      <c r="ET116" s="225">
        <f>SUM(EG114:EL118,DZ114:EE118,DS114:DX118,DL114:DQ118,DE114:DJ118,CX114:DC118,CQ114:CV118,CJ114:CO118,CC114:CH118,BV114:CA118,BO114:BT118,BA114:BF118,AT114:AY118,AM114:AR118,EX114:EZ118,FB114:FD118,FJ114:FL118,FN114:FP118,FR114:FT118,FZ114:GB118,HJ114:HL118,HV114:HX118,IP114:IR118,IX114:JA118,GP114:GR118)</f>
        <v>2505.3233333333333</v>
      </c>
      <c r="EU116" s="225">
        <f>AK115</f>
        <v>2505.3233333333328</v>
      </c>
      <c r="EV116" s="177">
        <f>EU116-ET116</f>
        <v>0</v>
      </c>
      <c r="EW116" s="537"/>
      <c r="EX116" s="540"/>
      <c r="EY116" s="540"/>
      <c r="EZ116" s="540"/>
      <c r="FA116" s="537"/>
      <c r="FB116" s="540"/>
      <c r="FC116" s="540"/>
      <c r="FD116" s="540"/>
      <c r="FE116" s="537"/>
      <c r="FF116" s="540"/>
      <c r="FG116" s="540"/>
      <c r="FH116" s="540"/>
      <c r="FI116" s="537"/>
      <c r="FJ116" s="540"/>
      <c r="FK116" s="540"/>
      <c r="FL116" s="540"/>
      <c r="FM116" s="537"/>
      <c r="FN116" s="540"/>
      <c r="FO116" s="540"/>
      <c r="FP116" s="540"/>
      <c r="FQ116" s="537"/>
      <c r="FR116" s="540"/>
      <c r="FS116" s="540"/>
      <c r="FT116" s="543"/>
      <c r="FU116" s="537"/>
      <c r="FV116" s="540"/>
      <c r="FW116" s="540"/>
      <c r="FX116" s="543"/>
      <c r="FY116" s="537"/>
      <c r="FZ116" s="540"/>
      <c r="GA116" s="540"/>
      <c r="GB116" s="543"/>
      <c r="GC116" s="537"/>
      <c r="GD116" s="540"/>
      <c r="GE116" s="540"/>
      <c r="GF116" s="543"/>
      <c r="GG116" s="537"/>
      <c r="GH116" s="540"/>
      <c r="GI116" s="540"/>
      <c r="GJ116" s="543"/>
      <c r="GK116" s="537"/>
      <c r="GL116" s="540"/>
      <c r="GM116" s="540"/>
      <c r="GN116" s="543"/>
      <c r="GO116" s="537"/>
      <c r="GP116" s="540"/>
      <c r="GQ116" s="540"/>
      <c r="GR116" s="543"/>
      <c r="GS116" s="537"/>
      <c r="GT116" s="540"/>
      <c r="GU116" s="540"/>
      <c r="GV116" s="543"/>
      <c r="GW116" s="537"/>
      <c r="GX116" s="540"/>
      <c r="GY116" s="540"/>
      <c r="GZ116" s="543"/>
      <c r="HA116" s="537"/>
      <c r="HB116" s="540"/>
      <c r="HC116" s="540"/>
      <c r="HD116" s="543"/>
      <c r="HE116" s="537"/>
      <c r="HF116" s="540"/>
      <c r="HG116" s="540"/>
      <c r="HH116" s="543"/>
      <c r="HI116" s="537"/>
      <c r="HJ116" s="540"/>
      <c r="HK116" s="540"/>
      <c r="HL116" s="543"/>
      <c r="HM116" s="537"/>
      <c r="HN116" s="540"/>
      <c r="HO116" s="540"/>
      <c r="HP116" s="543"/>
      <c r="HQ116" s="537"/>
      <c r="HR116" s="540"/>
      <c r="HS116" s="540"/>
      <c r="HT116" s="543"/>
      <c r="HU116" s="537"/>
      <c r="HV116" s="540"/>
      <c r="HW116" s="540"/>
      <c r="HX116" s="543"/>
      <c r="HY116" s="537"/>
      <c r="HZ116" s="540"/>
      <c r="IA116" s="540"/>
      <c r="IB116" s="543"/>
      <c r="IC116" s="537"/>
      <c r="ID116" s="540"/>
      <c r="IE116" s="540"/>
      <c r="IF116" s="543"/>
      <c r="IG116" s="537"/>
      <c r="IH116" s="540"/>
      <c r="II116" s="540"/>
      <c r="IJ116" s="543"/>
      <c r="IK116" s="537"/>
      <c r="IL116" s="540"/>
      <c r="IM116" s="540"/>
      <c r="IN116" s="543"/>
      <c r="IO116" s="537"/>
      <c r="IP116" s="540"/>
      <c r="IQ116" s="540"/>
      <c r="IR116" s="543"/>
      <c r="IS116" s="513"/>
      <c r="IT116" s="513"/>
      <c r="IU116" s="513"/>
      <c r="IV116" s="513"/>
      <c r="IW116" s="537"/>
      <c r="IX116" s="540"/>
      <c r="IY116" s="540"/>
      <c r="IZ116" s="540"/>
      <c r="JA116" s="543"/>
      <c r="JB116" s="499"/>
      <c r="JC116" s="499"/>
      <c r="JD116" s="499"/>
      <c r="JE116" s="499"/>
      <c r="JF116" s="499"/>
      <c r="JG116" s="537"/>
      <c r="JH116" s="540"/>
      <c r="JI116" s="540"/>
      <c r="JJ116" s="543"/>
      <c r="JK116" s="537"/>
      <c r="JL116" s="540"/>
      <c r="JM116" s="540"/>
      <c r="JN116" s="543"/>
      <c r="JO116" s="537"/>
      <c r="JP116" s="540"/>
      <c r="JQ116" s="540"/>
      <c r="JR116" s="540"/>
      <c r="JS116" s="543"/>
      <c r="JT116" s="537"/>
      <c r="JU116" s="540"/>
      <c r="JV116" s="540"/>
      <c r="JW116" s="540"/>
      <c r="JX116" s="540"/>
      <c r="JY116" s="540"/>
      <c r="JZ116" s="546"/>
      <c r="KB116" s="771">
        <v>5</v>
      </c>
      <c r="KC116" s="769"/>
      <c r="KD116" s="769"/>
      <c r="KE116" s="770">
        <f>AJ115</f>
        <v>529.76</v>
      </c>
      <c r="KF116" s="770">
        <f>AI115</f>
        <v>176.58666666666667</v>
      </c>
    </row>
    <row r="117" spans="1:292" ht="20.100000000000001" customHeight="1" thickBot="1" x14ac:dyDescent="0.25">
      <c r="A117" s="618"/>
      <c r="B117" s="577"/>
      <c r="C117" s="53" t="s">
        <v>127</v>
      </c>
      <c r="D117" s="50">
        <f>SUM(K117:N117)</f>
        <v>1</v>
      </c>
      <c r="E117" s="579"/>
      <c r="F117" s="582"/>
      <c r="G117" s="585"/>
      <c r="H117" s="605"/>
      <c r="I117" s="219">
        <v>0.1</v>
      </c>
      <c r="J117" s="71">
        <f>J116*I117</f>
        <v>180.60000000000002</v>
      </c>
      <c r="K117" s="251"/>
      <c r="L117" s="252">
        <v>0.5</v>
      </c>
      <c r="M117" s="252">
        <v>0.5</v>
      </c>
      <c r="N117" s="253"/>
      <c r="O117" s="54">
        <f>J115/18*K117</f>
        <v>0</v>
      </c>
      <c r="P117" s="55">
        <f>J115/18*L117</f>
        <v>55.18333333333333</v>
      </c>
      <c r="Q117" s="55">
        <f>J115/18*M117</f>
        <v>55.18333333333333</v>
      </c>
      <c r="R117" s="56">
        <f>J115/18*N117</f>
        <v>0</v>
      </c>
      <c r="S117" s="35"/>
      <c r="T117" s="13"/>
      <c r="U117" s="14"/>
      <c r="V117" s="35"/>
      <c r="W117" s="14"/>
      <c r="X117" s="31"/>
      <c r="Y117" s="13"/>
      <c r="Z117" s="13"/>
      <c r="AA117" s="13"/>
      <c r="AB117" s="13"/>
      <c r="AC117" s="13"/>
      <c r="AD117" s="13"/>
      <c r="AE117" s="13"/>
      <c r="AF117" s="13"/>
      <c r="AG117" s="14"/>
      <c r="AH117" s="35"/>
      <c r="AI117" s="13"/>
      <c r="AJ117" s="13"/>
      <c r="AK117" s="89"/>
      <c r="AL117" s="537"/>
      <c r="AM117" s="540"/>
      <c r="AN117" s="540"/>
      <c r="AO117" s="540"/>
      <c r="AP117" s="540"/>
      <c r="AQ117" s="540"/>
      <c r="AR117" s="543"/>
      <c r="AS117" s="537"/>
      <c r="AT117" s="540"/>
      <c r="AU117" s="540"/>
      <c r="AV117" s="540"/>
      <c r="AW117" s="540"/>
      <c r="AX117" s="540"/>
      <c r="AY117" s="543"/>
      <c r="AZ117" s="537"/>
      <c r="BA117" s="540"/>
      <c r="BB117" s="492"/>
      <c r="BC117" s="492"/>
      <c r="BD117" s="540"/>
      <c r="BE117" s="540"/>
      <c r="BF117" s="543"/>
      <c r="BG117" s="518"/>
      <c r="BH117" s="518"/>
      <c r="BI117" s="518"/>
      <c r="BJ117" s="518"/>
      <c r="BK117" s="518"/>
      <c r="BL117" s="518"/>
      <c r="BM117" s="518"/>
      <c r="BN117" s="537"/>
      <c r="BO117" s="540"/>
      <c r="BP117" s="540"/>
      <c r="BQ117" s="540"/>
      <c r="BR117" s="540"/>
      <c r="BS117" s="540"/>
      <c r="BT117" s="543"/>
      <c r="BU117" s="555"/>
      <c r="BV117" s="540"/>
      <c r="BW117" s="540"/>
      <c r="BX117" s="540"/>
      <c r="BY117" s="540"/>
      <c r="BZ117" s="540"/>
      <c r="CA117" s="546"/>
      <c r="CB117" s="537"/>
      <c r="CC117" s="540"/>
      <c r="CD117" s="540"/>
      <c r="CE117" s="540"/>
      <c r="CF117" s="540"/>
      <c r="CG117" s="540"/>
      <c r="CH117" s="543"/>
      <c r="CI117" s="537"/>
      <c r="CJ117" s="540"/>
      <c r="CK117" s="540"/>
      <c r="CL117" s="540"/>
      <c r="CM117" s="540"/>
      <c r="CN117" s="540"/>
      <c r="CO117" s="543"/>
      <c r="CP117" s="537"/>
      <c r="CQ117" s="540"/>
      <c r="CR117" s="540"/>
      <c r="CS117" s="540"/>
      <c r="CT117" s="540"/>
      <c r="CU117" s="540"/>
      <c r="CV117" s="543"/>
      <c r="CW117" s="537"/>
      <c r="CX117" s="540"/>
      <c r="CY117" s="540"/>
      <c r="CZ117" s="540"/>
      <c r="DA117" s="540"/>
      <c r="DB117" s="540"/>
      <c r="DC117" s="543"/>
      <c r="DD117" s="537">
        <f>IF(AND(DB117=3,DB118=4),SUM(DC120:DC122),0)</f>
        <v>0</v>
      </c>
      <c r="DE117" s="540"/>
      <c r="DF117" s="540"/>
      <c r="DG117" s="540"/>
      <c r="DH117" s="540"/>
      <c r="DI117" s="540"/>
      <c r="DJ117" s="543"/>
      <c r="DK117" s="537">
        <f>IF(AND(DI117=3,DI118=4),SUM(DJ120:DJ122),0)</f>
        <v>0</v>
      </c>
      <c r="DL117" s="540"/>
      <c r="DM117" s="540"/>
      <c r="DN117" s="540"/>
      <c r="DO117" s="540"/>
      <c r="DP117" s="540"/>
      <c r="DQ117" s="543"/>
      <c r="DR117" s="537"/>
      <c r="DS117" s="540"/>
      <c r="DT117" s="540"/>
      <c r="DU117" s="540"/>
      <c r="DV117" s="540"/>
      <c r="DW117" s="540"/>
      <c r="DX117" s="543"/>
      <c r="DY117" s="537"/>
      <c r="DZ117" s="540"/>
      <c r="EA117" s="540"/>
      <c r="EB117" s="540"/>
      <c r="EC117" s="540"/>
      <c r="ED117" s="540"/>
      <c r="EE117" s="543"/>
      <c r="EF117" s="537"/>
      <c r="EG117" s="540"/>
      <c r="EH117" s="540"/>
      <c r="EI117" s="540"/>
      <c r="EJ117" s="540"/>
      <c r="EK117" s="540"/>
      <c r="EL117" s="543"/>
      <c r="EM117" s="537"/>
      <c r="EN117" s="540"/>
      <c r="EO117" s="540"/>
      <c r="EP117" s="540"/>
      <c r="EQ117" s="540"/>
      <c r="ER117" s="540"/>
      <c r="ES117" s="543"/>
      <c r="EW117" s="537"/>
      <c r="EX117" s="540"/>
      <c r="EY117" s="540"/>
      <c r="EZ117" s="540"/>
      <c r="FA117" s="537"/>
      <c r="FB117" s="540"/>
      <c r="FC117" s="540"/>
      <c r="FD117" s="540"/>
      <c r="FE117" s="537"/>
      <c r="FF117" s="540"/>
      <c r="FG117" s="540"/>
      <c r="FH117" s="540"/>
      <c r="FI117" s="537"/>
      <c r="FJ117" s="540"/>
      <c r="FK117" s="540"/>
      <c r="FL117" s="540"/>
      <c r="FM117" s="537"/>
      <c r="FN117" s="540"/>
      <c r="FO117" s="540"/>
      <c r="FP117" s="540"/>
      <c r="FQ117" s="537"/>
      <c r="FR117" s="540"/>
      <c r="FS117" s="540"/>
      <c r="FT117" s="543"/>
      <c r="FU117" s="537"/>
      <c r="FV117" s="540"/>
      <c r="FW117" s="540"/>
      <c r="FX117" s="543"/>
      <c r="FY117" s="537"/>
      <c r="FZ117" s="540"/>
      <c r="GA117" s="540"/>
      <c r="GB117" s="543"/>
      <c r="GC117" s="537"/>
      <c r="GD117" s="540"/>
      <c r="GE117" s="540"/>
      <c r="GF117" s="543"/>
      <c r="GG117" s="537"/>
      <c r="GH117" s="540"/>
      <c r="GI117" s="540"/>
      <c r="GJ117" s="543"/>
      <c r="GK117" s="537"/>
      <c r="GL117" s="540"/>
      <c r="GM117" s="540"/>
      <c r="GN117" s="543"/>
      <c r="GO117" s="537"/>
      <c r="GP117" s="540"/>
      <c r="GQ117" s="540"/>
      <c r="GR117" s="543"/>
      <c r="GS117" s="537"/>
      <c r="GT117" s="540"/>
      <c r="GU117" s="540"/>
      <c r="GV117" s="543"/>
      <c r="GW117" s="537"/>
      <c r="GX117" s="540"/>
      <c r="GY117" s="540"/>
      <c r="GZ117" s="543"/>
      <c r="HA117" s="537"/>
      <c r="HB117" s="540"/>
      <c r="HC117" s="540"/>
      <c r="HD117" s="543"/>
      <c r="HE117" s="537"/>
      <c r="HF117" s="540"/>
      <c r="HG117" s="540"/>
      <c r="HH117" s="543"/>
      <c r="HI117" s="537"/>
      <c r="HJ117" s="540"/>
      <c r="HK117" s="540"/>
      <c r="HL117" s="543"/>
      <c r="HM117" s="537"/>
      <c r="HN117" s="540"/>
      <c r="HO117" s="540"/>
      <c r="HP117" s="543"/>
      <c r="HQ117" s="537"/>
      <c r="HR117" s="540"/>
      <c r="HS117" s="540"/>
      <c r="HT117" s="543"/>
      <c r="HU117" s="537"/>
      <c r="HV117" s="540"/>
      <c r="HW117" s="540"/>
      <c r="HX117" s="543"/>
      <c r="HY117" s="537"/>
      <c r="HZ117" s="540"/>
      <c r="IA117" s="540"/>
      <c r="IB117" s="543"/>
      <c r="IC117" s="537"/>
      <c r="ID117" s="540"/>
      <c r="IE117" s="540"/>
      <c r="IF117" s="543"/>
      <c r="IG117" s="537"/>
      <c r="IH117" s="540"/>
      <c r="II117" s="540"/>
      <c r="IJ117" s="543"/>
      <c r="IK117" s="537"/>
      <c r="IL117" s="540"/>
      <c r="IM117" s="540"/>
      <c r="IN117" s="543"/>
      <c r="IO117" s="537"/>
      <c r="IP117" s="540"/>
      <c r="IQ117" s="540"/>
      <c r="IR117" s="543"/>
      <c r="IS117" s="513"/>
      <c r="IT117" s="513"/>
      <c r="IU117" s="513"/>
      <c r="IV117" s="513"/>
      <c r="IW117" s="537"/>
      <c r="IX117" s="540"/>
      <c r="IY117" s="540"/>
      <c r="IZ117" s="540"/>
      <c r="JA117" s="543"/>
      <c r="JB117" s="499"/>
      <c r="JC117" s="499"/>
      <c r="JD117" s="499"/>
      <c r="JE117" s="499"/>
      <c r="JF117" s="499"/>
      <c r="JG117" s="537"/>
      <c r="JH117" s="540"/>
      <c r="JI117" s="540"/>
      <c r="JJ117" s="543"/>
      <c r="JK117" s="537"/>
      <c r="JL117" s="540"/>
      <c r="JM117" s="540"/>
      <c r="JN117" s="543"/>
      <c r="JO117" s="537"/>
      <c r="JP117" s="540"/>
      <c r="JQ117" s="540"/>
      <c r="JR117" s="540"/>
      <c r="JS117" s="543"/>
      <c r="JT117" s="537"/>
      <c r="JU117" s="540"/>
      <c r="JV117" s="540"/>
      <c r="JW117" s="540"/>
      <c r="JX117" s="540"/>
      <c r="JY117" s="540"/>
      <c r="JZ117" s="546"/>
      <c r="KC117" s="769"/>
      <c r="KD117" s="769"/>
      <c r="KE117" s="770">
        <f>KE116-KD114</f>
        <v>0</v>
      </c>
      <c r="KF117" s="770">
        <f>KF116-KC114</f>
        <v>0</v>
      </c>
    </row>
    <row r="118" spans="1:292" ht="20.100000000000001" customHeight="1" thickBot="1" x14ac:dyDescent="0.25">
      <c r="A118" s="621" t="s">
        <v>60</v>
      </c>
      <c r="B118" s="622"/>
      <c r="C118" s="205">
        <f>SUM(O118:Q118)</f>
        <v>1765.8666666666666</v>
      </c>
      <c r="D118" s="124">
        <f>SUM(D114:D117)</f>
        <v>16</v>
      </c>
      <c r="E118" s="125">
        <f>D118/18</f>
        <v>0.88888888888888884</v>
      </c>
      <c r="F118" s="126"/>
      <c r="G118" s="267"/>
      <c r="H118" s="274" t="s">
        <v>61</v>
      </c>
      <c r="I118" s="188" t="s">
        <v>61</v>
      </c>
      <c r="J118" s="221" t="s">
        <v>61</v>
      </c>
      <c r="K118" s="110">
        <f>SUM(K114:K117)</f>
        <v>0</v>
      </c>
      <c r="L118" s="99">
        <f t="shared" ref="L118:R118" si="48">SUM(L114:L117)</f>
        <v>9.5</v>
      </c>
      <c r="M118" s="99">
        <f t="shared" si="48"/>
        <v>6.5</v>
      </c>
      <c r="N118" s="111">
        <f t="shared" si="48"/>
        <v>0</v>
      </c>
      <c r="O118" s="109">
        <f t="shared" si="48"/>
        <v>0</v>
      </c>
      <c r="P118" s="100">
        <f t="shared" si="48"/>
        <v>1048.4833333333333</v>
      </c>
      <c r="Q118" s="100">
        <f t="shared" si="48"/>
        <v>717.38333333333321</v>
      </c>
      <c r="R118" s="103">
        <f t="shared" si="48"/>
        <v>0</v>
      </c>
      <c r="S118" s="105">
        <f t="shared" ref="S118:X118" si="49">SUM(S116:S117)</f>
        <v>0</v>
      </c>
      <c r="T118" s="100">
        <f t="shared" si="49"/>
        <v>33.11</v>
      </c>
      <c r="U118" s="106">
        <f t="shared" si="49"/>
        <v>0</v>
      </c>
      <c r="V118" s="105">
        <f t="shared" si="49"/>
        <v>0</v>
      </c>
      <c r="W118" s="106">
        <f t="shared" si="49"/>
        <v>0</v>
      </c>
      <c r="X118" s="104">
        <f t="shared" si="49"/>
        <v>0</v>
      </c>
      <c r="Y118" s="100">
        <f t="shared" ref="Y118:AH118" si="50">SUM(Y114:Y117)</f>
        <v>0</v>
      </c>
      <c r="Z118" s="100">
        <f t="shared" si="50"/>
        <v>0</v>
      </c>
      <c r="AA118" s="100">
        <f t="shared" si="50"/>
        <v>0</v>
      </c>
      <c r="AB118" s="100">
        <f t="shared" si="50"/>
        <v>0</v>
      </c>
      <c r="AC118" s="100">
        <f t="shared" si="50"/>
        <v>0</v>
      </c>
      <c r="AD118" s="100">
        <f t="shared" si="50"/>
        <v>0</v>
      </c>
      <c r="AE118" s="100">
        <f t="shared" si="50"/>
        <v>0</v>
      </c>
      <c r="AF118" s="100">
        <f t="shared" si="50"/>
        <v>0</v>
      </c>
      <c r="AG118" s="100">
        <f t="shared" si="50"/>
        <v>0</v>
      </c>
      <c r="AH118" s="185">
        <f t="shared" si="50"/>
        <v>0</v>
      </c>
      <c r="AI118" s="139">
        <f>SUM(AI115:AI117)</f>
        <v>176.58666666666667</v>
      </c>
      <c r="AJ118" s="139">
        <f>SUM(AJ115:AJ117)</f>
        <v>529.76</v>
      </c>
      <c r="AK118" s="186">
        <f>SUM(O118:AJ118)</f>
        <v>2505.3233333333328</v>
      </c>
      <c r="AL118" s="538"/>
      <c r="AM118" s="541"/>
      <c r="AN118" s="541"/>
      <c r="AO118" s="541"/>
      <c r="AP118" s="541"/>
      <c r="AQ118" s="541"/>
      <c r="AR118" s="544"/>
      <c r="AS118" s="538"/>
      <c r="AT118" s="541"/>
      <c r="AU118" s="541"/>
      <c r="AV118" s="541"/>
      <c r="AW118" s="541"/>
      <c r="AX118" s="541"/>
      <c r="AY118" s="544"/>
      <c r="AZ118" s="538"/>
      <c r="BA118" s="541"/>
      <c r="BB118" s="173"/>
      <c r="BC118" s="173"/>
      <c r="BD118" s="541"/>
      <c r="BE118" s="541"/>
      <c r="BF118" s="544"/>
      <c r="BG118" s="465"/>
      <c r="BH118" s="465"/>
      <c r="BI118" s="465"/>
      <c r="BJ118" s="465"/>
      <c r="BK118" s="465"/>
      <c r="BL118" s="465"/>
      <c r="BM118" s="465"/>
      <c r="BN118" s="538"/>
      <c r="BO118" s="541"/>
      <c r="BP118" s="541"/>
      <c r="BQ118" s="541"/>
      <c r="BR118" s="541"/>
      <c r="BS118" s="541"/>
      <c r="BT118" s="544"/>
      <c r="BU118" s="556"/>
      <c r="BV118" s="541"/>
      <c r="BW118" s="541"/>
      <c r="BX118" s="541"/>
      <c r="BY118" s="541"/>
      <c r="BZ118" s="541"/>
      <c r="CA118" s="547"/>
      <c r="CB118" s="538"/>
      <c r="CC118" s="541"/>
      <c r="CD118" s="541"/>
      <c r="CE118" s="541"/>
      <c r="CF118" s="541"/>
      <c r="CG118" s="541"/>
      <c r="CH118" s="544"/>
      <c r="CI118" s="538"/>
      <c r="CJ118" s="541"/>
      <c r="CK118" s="541"/>
      <c r="CL118" s="541"/>
      <c r="CM118" s="541"/>
      <c r="CN118" s="541"/>
      <c r="CO118" s="544"/>
      <c r="CP118" s="538"/>
      <c r="CQ118" s="541"/>
      <c r="CR118" s="541"/>
      <c r="CS118" s="541"/>
      <c r="CT118" s="541"/>
      <c r="CU118" s="541"/>
      <c r="CV118" s="544"/>
      <c r="CW118" s="538"/>
      <c r="CX118" s="541"/>
      <c r="CY118" s="541"/>
      <c r="CZ118" s="541"/>
      <c r="DA118" s="541"/>
      <c r="DB118" s="541"/>
      <c r="DC118" s="544"/>
      <c r="DD118" s="538">
        <f>IF(AND(DB118=3,DB119=4),SUM(DC121:DC123),0)</f>
        <v>0</v>
      </c>
      <c r="DE118" s="541"/>
      <c r="DF118" s="541"/>
      <c r="DG118" s="541"/>
      <c r="DH118" s="541"/>
      <c r="DI118" s="541"/>
      <c r="DJ118" s="544"/>
      <c r="DK118" s="538">
        <f>IF(AND(DI118=3,DI119=4),SUM(DJ121:DJ123),0)</f>
        <v>0</v>
      </c>
      <c r="DL118" s="541"/>
      <c r="DM118" s="541"/>
      <c r="DN118" s="541"/>
      <c r="DO118" s="541"/>
      <c r="DP118" s="541"/>
      <c r="DQ118" s="544"/>
      <c r="DR118" s="538"/>
      <c r="DS118" s="541"/>
      <c r="DT118" s="541"/>
      <c r="DU118" s="541"/>
      <c r="DV118" s="541"/>
      <c r="DW118" s="541"/>
      <c r="DX118" s="544"/>
      <c r="DY118" s="538"/>
      <c r="DZ118" s="541"/>
      <c r="EA118" s="541"/>
      <c r="EB118" s="541"/>
      <c r="EC118" s="541"/>
      <c r="ED118" s="541"/>
      <c r="EE118" s="544"/>
      <c r="EF118" s="538"/>
      <c r="EG118" s="541"/>
      <c r="EH118" s="541"/>
      <c r="EI118" s="541"/>
      <c r="EJ118" s="541"/>
      <c r="EK118" s="541"/>
      <c r="EL118" s="544"/>
      <c r="EM118" s="538"/>
      <c r="EN118" s="541"/>
      <c r="EO118" s="541"/>
      <c r="EP118" s="541"/>
      <c r="EQ118" s="541"/>
      <c r="ER118" s="541"/>
      <c r="ES118" s="544"/>
      <c r="EW118" s="538"/>
      <c r="EX118" s="541"/>
      <c r="EY118" s="541"/>
      <c r="EZ118" s="541"/>
      <c r="FA118" s="538"/>
      <c r="FB118" s="541"/>
      <c r="FC118" s="541"/>
      <c r="FD118" s="541"/>
      <c r="FE118" s="538"/>
      <c r="FF118" s="541"/>
      <c r="FG118" s="541"/>
      <c r="FH118" s="541"/>
      <c r="FI118" s="538"/>
      <c r="FJ118" s="541"/>
      <c r="FK118" s="541"/>
      <c r="FL118" s="541"/>
      <c r="FM118" s="538"/>
      <c r="FN118" s="541"/>
      <c r="FO118" s="541"/>
      <c r="FP118" s="541"/>
      <c r="FQ118" s="538"/>
      <c r="FR118" s="541"/>
      <c r="FS118" s="541"/>
      <c r="FT118" s="544"/>
      <c r="FU118" s="538"/>
      <c r="FV118" s="541"/>
      <c r="FW118" s="541"/>
      <c r="FX118" s="544"/>
      <c r="FY118" s="538"/>
      <c r="FZ118" s="541"/>
      <c r="GA118" s="541"/>
      <c r="GB118" s="544"/>
      <c r="GC118" s="538"/>
      <c r="GD118" s="541"/>
      <c r="GE118" s="541"/>
      <c r="GF118" s="544"/>
      <c r="GG118" s="538"/>
      <c r="GH118" s="541"/>
      <c r="GI118" s="541"/>
      <c r="GJ118" s="544"/>
      <c r="GK118" s="538"/>
      <c r="GL118" s="541"/>
      <c r="GM118" s="541"/>
      <c r="GN118" s="544"/>
      <c r="GO118" s="538"/>
      <c r="GP118" s="541"/>
      <c r="GQ118" s="541"/>
      <c r="GR118" s="544"/>
      <c r="GS118" s="538"/>
      <c r="GT118" s="541"/>
      <c r="GU118" s="541"/>
      <c r="GV118" s="544"/>
      <c r="GW118" s="538"/>
      <c r="GX118" s="541"/>
      <c r="GY118" s="541"/>
      <c r="GZ118" s="544"/>
      <c r="HA118" s="538"/>
      <c r="HB118" s="541"/>
      <c r="HC118" s="541"/>
      <c r="HD118" s="544"/>
      <c r="HE118" s="538"/>
      <c r="HF118" s="541"/>
      <c r="HG118" s="541"/>
      <c r="HH118" s="544"/>
      <c r="HI118" s="538"/>
      <c r="HJ118" s="541"/>
      <c r="HK118" s="541"/>
      <c r="HL118" s="544"/>
      <c r="HM118" s="538"/>
      <c r="HN118" s="541"/>
      <c r="HO118" s="541"/>
      <c r="HP118" s="544"/>
      <c r="HQ118" s="538"/>
      <c r="HR118" s="541"/>
      <c r="HS118" s="541"/>
      <c r="HT118" s="544"/>
      <c r="HU118" s="538"/>
      <c r="HV118" s="541"/>
      <c r="HW118" s="541"/>
      <c r="HX118" s="544"/>
      <c r="HY118" s="538"/>
      <c r="HZ118" s="541"/>
      <c r="IA118" s="541"/>
      <c r="IB118" s="544"/>
      <c r="IC118" s="538"/>
      <c r="ID118" s="541"/>
      <c r="IE118" s="541"/>
      <c r="IF118" s="544"/>
      <c r="IG118" s="538"/>
      <c r="IH118" s="541"/>
      <c r="II118" s="541"/>
      <c r="IJ118" s="544"/>
      <c r="IK118" s="538"/>
      <c r="IL118" s="541"/>
      <c r="IM118" s="541"/>
      <c r="IN118" s="544"/>
      <c r="IO118" s="538"/>
      <c r="IP118" s="541"/>
      <c r="IQ118" s="541"/>
      <c r="IR118" s="544"/>
      <c r="IS118" s="465"/>
      <c r="IT118" s="465"/>
      <c r="IU118" s="465"/>
      <c r="IV118" s="465"/>
      <c r="IW118" s="538"/>
      <c r="IX118" s="541"/>
      <c r="IY118" s="541"/>
      <c r="IZ118" s="541"/>
      <c r="JA118" s="544"/>
      <c r="JB118" s="465"/>
      <c r="JC118" s="465"/>
      <c r="JD118" s="465"/>
      <c r="JE118" s="465"/>
      <c r="JF118" s="465"/>
      <c r="JG118" s="538"/>
      <c r="JH118" s="541"/>
      <c r="JI118" s="541"/>
      <c r="JJ118" s="544"/>
      <c r="JK118" s="538"/>
      <c r="JL118" s="541"/>
      <c r="JM118" s="541"/>
      <c r="JN118" s="544"/>
      <c r="JO118" s="538"/>
      <c r="JP118" s="541"/>
      <c r="JQ118" s="541"/>
      <c r="JR118" s="541"/>
      <c r="JS118" s="544"/>
      <c r="JT118" s="538"/>
      <c r="JU118" s="541"/>
      <c r="JV118" s="541"/>
      <c r="JW118" s="541"/>
      <c r="JX118" s="541"/>
      <c r="JY118" s="541"/>
      <c r="JZ118" s="547"/>
      <c r="KC118" s="769"/>
      <c r="KD118" s="769"/>
    </row>
    <row r="119" spans="1:292" ht="21.95" customHeight="1" x14ac:dyDescent="0.2">
      <c r="A119" s="642">
        <v>19</v>
      </c>
      <c r="B119" s="665" t="s">
        <v>227</v>
      </c>
      <c r="C119" s="165" t="s">
        <v>64</v>
      </c>
      <c r="D119" s="72">
        <f>SUM(K119:N119)</f>
        <v>0</v>
      </c>
      <c r="E119" s="594" t="s">
        <v>129</v>
      </c>
      <c r="F119" s="580"/>
      <c r="G119" s="583">
        <v>26</v>
      </c>
      <c r="H119" s="391" t="s">
        <v>27</v>
      </c>
      <c r="I119" s="97"/>
      <c r="J119" s="168"/>
      <c r="K119" s="301"/>
      <c r="L119" s="302"/>
      <c r="M119" s="302"/>
      <c r="N119" s="303"/>
      <c r="O119" s="84">
        <f>J120/18*K119</f>
        <v>0</v>
      </c>
      <c r="P119" s="93">
        <f>J120/18*L119</f>
        <v>0</v>
      </c>
      <c r="Q119" s="93">
        <f>J120/18*M119</f>
        <v>0</v>
      </c>
      <c r="R119" s="289">
        <f>J120/18*N119</f>
        <v>0</v>
      </c>
      <c r="S119" s="151">
        <v>0.15</v>
      </c>
      <c r="T119" s="94"/>
      <c r="U119" s="76"/>
      <c r="V119" s="146">
        <v>0.2</v>
      </c>
      <c r="W119" s="142"/>
      <c r="X119" s="138"/>
      <c r="Y119" s="94"/>
      <c r="Z119" s="94"/>
      <c r="AA119" s="94"/>
      <c r="AB119" s="94"/>
      <c r="AC119" s="94"/>
      <c r="AD119" s="94"/>
      <c r="AE119" s="94"/>
      <c r="AF119" s="94"/>
      <c r="AG119" s="76"/>
      <c r="AH119" s="84"/>
      <c r="AI119" s="90">
        <v>0.1</v>
      </c>
      <c r="AJ119" s="90">
        <f>IF(G119&gt;19,30%,IF(G119&gt;9,20%,IF(G119&gt;2,10%,0)))</f>
        <v>0.3</v>
      </c>
      <c r="AK119" s="76"/>
      <c r="AL119" s="536">
        <f>IF(I121=8,SUM(K119:M122),0)</f>
        <v>0</v>
      </c>
      <c r="AM119" s="539">
        <f>IF(AL119&gt;0,SUM(O119:Q122),0)</f>
        <v>0</v>
      </c>
      <c r="AN119" s="539">
        <f>AM119*AJ119</f>
        <v>0</v>
      </c>
      <c r="AO119" s="539">
        <f>AM119*AI119</f>
        <v>0</v>
      </c>
      <c r="AP119" s="539">
        <f>IF(AM119&gt;0,SUM(S123:U123),0)</f>
        <v>0</v>
      </c>
      <c r="AQ119" s="539">
        <f>IF(AM119&gt;0,V123+W123,0)</f>
        <v>0</v>
      </c>
      <c r="AR119" s="542">
        <f>IF(AM119&gt;0,SUM(X123:AG123),0)</f>
        <v>0</v>
      </c>
      <c r="AS119" s="536"/>
      <c r="AT119" s="539">
        <f>IF(AS119&gt;0,SUM(V119:X122),0)</f>
        <v>0</v>
      </c>
      <c r="AU119" s="539">
        <f>IF(AT119&gt;0,AQ120,0)</f>
        <v>0</v>
      </c>
      <c r="AV119" s="539">
        <f>IF(AT119&gt;0,AP120,0)</f>
        <v>0</v>
      </c>
      <c r="AW119" s="539">
        <f>IF(AT119&gt;0,SUM(Z123:AB123),0)</f>
        <v>0</v>
      </c>
      <c r="AX119" s="539">
        <f>IF(AT119&gt;0,AC123+AD123,0)</f>
        <v>0</v>
      </c>
      <c r="AY119" s="542">
        <f>IF(AT119&gt;0,SUM(AE123:AN123),0)</f>
        <v>0</v>
      </c>
      <c r="AZ119" s="536">
        <f>IF(I120=9,SUM(K119:M122),0)</f>
        <v>0</v>
      </c>
      <c r="BA119" s="539">
        <f>IF(I120=9,SUM(O119:Q122),0)</f>
        <v>0</v>
      </c>
      <c r="BB119" s="491">
        <f>BA119*AJ119</f>
        <v>0</v>
      </c>
      <c r="BC119" s="491">
        <f>BA119*AI119</f>
        <v>0</v>
      </c>
      <c r="BD119" s="539">
        <f>IF(BA119&gt;0,SUM(S123:U123),0)</f>
        <v>0</v>
      </c>
      <c r="BE119" s="539">
        <f>IF(BA119&gt;0,V123+W123,0)</f>
        <v>0</v>
      </c>
      <c r="BF119" s="542"/>
      <c r="BG119" s="464"/>
      <c r="BH119" s="464"/>
      <c r="BI119" s="464"/>
      <c r="BJ119" s="464"/>
      <c r="BK119" s="464"/>
      <c r="BL119" s="464"/>
      <c r="BM119" s="464"/>
      <c r="BN119" s="536"/>
      <c r="BO119" s="539">
        <f>IF(BN119&gt;0,SUM(AJ119:AL122),0)</f>
        <v>0</v>
      </c>
      <c r="BP119" s="539">
        <f>BO119*AJ119</f>
        <v>0</v>
      </c>
      <c r="BQ119" s="539">
        <f>BO119*AI119</f>
        <v>0</v>
      </c>
      <c r="BR119" s="539">
        <f>IF(BO119&gt;0,SUM(AN123:AP123),0)</f>
        <v>0</v>
      </c>
      <c r="BS119" s="539">
        <f>IF(BO119&gt;0,AQ123+AR123,0)</f>
        <v>0</v>
      </c>
      <c r="BT119" s="542">
        <f>IF(BO119&gt;0,SUM(AS123:BB123),0)</f>
        <v>0</v>
      </c>
      <c r="BU119" s="554">
        <f>IF(I121=10,SUM(K119:M122),0)</f>
        <v>0</v>
      </c>
      <c r="BV119" s="539">
        <f>IF(I121=10,SUM(O119:Q122),0)</f>
        <v>0</v>
      </c>
      <c r="BW119" s="539">
        <f>BV119*AJ119</f>
        <v>0</v>
      </c>
      <c r="BX119" s="539">
        <f>BV119*AI119</f>
        <v>0</v>
      </c>
      <c r="BY119" s="539">
        <f>IF(BV119&gt;0,SUM(S123:U123),0)</f>
        <v>0</v>
      </c>
      <c r="BZ119" s="539">
        <f>IF(BV119&gt;0,V123+W123,0)</f>
        <v>0</v>
      </c>
      <c r="CA119" s="545">
        <f>IF(BV119&gt;0,SUM(X123:AG123),0)</f>
        <v>0</v>
      </c>
      <c r="CB119" s="536"/>
      <c r="CC119" s="539">
        <f>IF(CB119&gt;0,SUM(O119:Q122),0)</f>
        <v>0</v>
      </c>
      <c r="CD119" s="539">
        <f>IF(CC119&gt;0,AJ123,0)</f>
        <v>0</v>
      </c>
      <c r="CE119" s="539">
        <f>IF(CC119&gt;0,AI123,0)</f>
        <v>0</v>
      </c>
      <c r="CF119" s="539">
        <f>IF(CC119&gt;0,SUM(S123:U123),0)</f>
        <v>0</v>
      </c>
      <c r="CG119" s="539">
        <f>IF(CC119&gt;0,V123+W123,0)</f>
        <v>0</v>
      </c>
      <c r="CH119" s="542">
        <f>IF(CC119&gt;0,SUM(X123:AG123),0)</f>
        <v>0</v>
      </c>
      <c r="CI119" s="536">
        <f>IF(I121=11,SUM(K119:M119),0)</f>
        <v>0</v>
      </c>
      <c r="CJ119" s="539">
        <f>IF(I121=11,SUM(O119:Q119),0)</f>
        <v>0</v>
      </c>
      <c r="CK119" s="539">
        <f>CJ119*AJ119</f>
        <v>0</v>
      </c>
      <c r="CL119" s="539">
        <f>CJ119*AI119</f>
        <v>0</v>
      </c>
      <c r="CM119" s="539">
        <f>IF(CJ119&gt;0,SUM(S123:U123),0)</f>
        <v>0</v>
      </c>
      <c r="CN119" s="539">
        <f>IF(CJ119&gt;0,V123+W123,0)</f>
        <v>0</v>
      </c>
      <c r="CO119" s="542">
        <f>IF(CJ119&gt;0,SUM(X123:AG123),0)</f>
        <v>0</v>
      </c>
      <c r="CP119" s="536">
        <v>0</v>
      </c>
      <c r="CQ119" s="539">
        <f>IF(CP119&gt;0,SUM(O120:Q122),0)</f>
        <v>0</v>
      </c>
      <c r="CR119" s="539">
        <f>CQ119*AJ119</f>
        <v>0</v>
      </c>
      <c r="CS119" s="539">
        <f>CQ119*AI119</f>
        <v>0</v>
      </c>
      <c r="CT119" s="539">
        <f>T122</f>
        <v>0</v>
      </c>
      <c r="CU119" s="539"/>
      <c r="CV119" s="542">
        <f>IF(CQ119&gt;0,SUM(X123:AG123),0)</f>
        <v>0</v>
      </c>
      <c r="CW119" s="536"/>
      <c r="CX119" s="539">
        <f>IF(CW119&gt;0,SUM(H119:J124),0)</f>
        <v>0</v>
      </c>
      <c r="CY119" s="539">
        <f>IF(CX119&gt;0,AJ120,0)</f>
        <v>0</v>
      </c>
      <c r="CZ119" s="539">
        <f>IF(CX119&gt;0,AI120,0)</f>
        <v>0</v>
      </c>
      <c r="DA119" s="539">
        <f>IF(CX119&gt;0,SUM(S125:U125),0)</f>
        <v>0</v>
      </c>
      <c r="DB119" s="539">
        <f>IF(CX119&gt;0,V125+W125,0)</f>
        <v>0</v>
      </c>
      <c r="DC119" s="542">
        <f>IF(CX119&gt;0,SUM(X125:AG125),0)</f>
        <v>0</v>
      </c>
      <c r="DD119" s="536">
        <f>IF(AND(H120="старший вчитель",I121=12),SUM(K119:M122),0)</f>
        <v>22</v>
      </c>
      <c r="DE119" s="539">
        <f>IF(DD119&gt;0,SUM(O119:Q122),0)</f>
        <v>2428.0666666666666</v>
      </c>
      <c r="DF119" s="539">
        <f>IF(DE119&gt;0,DE119*AJ119,0)</f>
        <v>728.42</v>
      </c>
      <c r="DG119" s="539">
        <f>IF(DE119&gt;0,DE119*AI119,0)</f>
        <v>242.80666666666667</v>
      </c>
      <c r="DH119" s="539">
        <f>IF(DE119&gt;0,SUM(S123:U123),0)</f>
        <v>148.99499999999998</v>
      </c>
      <c r="DI119" s="539">
        <f>IF(DE119&gt;0,V123+W123,0)</f>
        <v>198.66</v>
      </c>
      <c r="DJ119" s="542">
        <f>IF(DE119&gt;0,SUM(X123:AG123),0)</f>
        <v>0</v>
      </c>
      <c r="DK119" s="536">
        <f>IF(AND(H120="вчитель методист",I121=12),SUM(K119:M122),0)</f>
        <v>0</v>
      </c>
      <c r="DL119" s="539">
        <f>IF(DK119&gt;0,SUM(O119:Q122),0)</f>
        <v>0</v>
      </c>
      <c r="DM119" s="539">
        <f>IF(DL119&gt;0,AJ123,0)</f>
        <v>0</v>
      </c>
      <c r="DN119" s="539">
        <f>IF(DL119&gt;0,AI123,0)</f>
        <v>0</v>
      </c>
      <c r="DO119" s="539">
        <f>IF(DL119&gt;0,SUM(S123:U123),0)</f>
        <v>0</v>
      </c>
      <c r="DP119" s="539">
        <f>IF(DL119&gt;0,V123+W123,0)</f>
        <v>0</v>
      </c>
      <c r="DQ119" s="542">
        <f>IF(DL119&gt;0,SUM(X123:AG123),0)</f>
        <v>0</v>
      </c>
      <c r="DR119" s="536"/>
      <c r="DS119" s="539">
        <f>IF(DR119&gt;0,SUM(O119:Q122),0)</f>
        <v>0</v>
      </c>
      <c r="DT119" s="539">
        <f>IF(DS119&gt;0,AJ123,0)</f>
        <v>0</v>
      </c>
      <c r="DU119" s="539">
        <f>IF(DS119&gt;0,AI123,0)</f>
        <v>0</v>
      </c>
      <c r="DV119" s="539">
        <f>IF(DS119&gt;0,SUM(S123:U123),0)</f>
        <v>0</v>
      </c>
      <c r="DW119" s="539">
        <f>IF(DS119&gt;0,V123+W123,0)</f>
        <v>0</v>
      </c>
      <c r="DX119" s="542">
        <f>IF(DS119&gt;0,SUM(X123:AG123),0)</f>
        <v>0</v>
      </c>
      <c r="DY119" s="536"/>
      <c r="DZ119" s="539">
        <f>IF(DY119&gt;0,SUM(O122:Q122),0)</f>
        <v>0</v>
      </c>
      <c r="EA119" s="539">
        <f>DZ119*AJ119</f>
        <v>0</v>
      </c>
      <c r="EB119" s="539">
        <f>DZ119*AI119</f>
        <v>0</v>
      </c>
      <c r="EC119" s="539"/>
      <c r="ED119" s="539"/>
      <c r="EE119" s="542">
        <f>IF(DZ119&gt;0,SUM(X123:AG123),0)</f>
        <v>0</v>
      </c>
      <c r="EF119" s="536">
        <f>IF(AJ120="старший вчитель",SUM(AM119:AO122),0)</f>
        <v>0</v>
      </c>
      <c r="EG119" s="539">
        <f>IF(EF119&gt;0,SUM(O119:Q122),0)</f>
        <v>0</v>
      </c>
      <c r="EH119" s="539">
        <f>IF(EG119&gt;0,AJ123,0)</f>
        <v>0</v>
      </c>
      <c r="EI119" s="539">
        <f>IF(EG119&gt;0,AI123,0)</f>
        <v>0</v>
      </c>
      <c r="EJ119" s="539">
        <f>IF(EG119&gt;0,SUM(S123:U123),0)</f>
        <v>0</v>
      </c>
      <c r="EK119" s="539">
        <f>IF(EG119&gt;0,V123+W123,0)</f>
        <v>0</v>
      </c>
      <c r="EL119" s="542">
        <f>IF(EG119&gt;0,SUM(X123:AG123),0)</f>
        <v>0</v>
      </c>
      <c r="EM119" s="536">
        <f>IF(AQ120="старший вчитель",SUM(AT119:AV122),0)</f>
        <v>0</v>
      </c>
      <c r="EN119" s="539">
        <f>IF(EM119&gt;0,SUM(V119:X122),0)</f>
        <v>0</v>
      </c>
      <c r="EO119" s="539">
        <f>IF(EN119&gt;0,AQ123,0)</f>
        <v>0</v>
      </c>
      <c r="EP119" s="539">
        <f>IF(EN119&gt;0,AP123,0)</f>
        <v>0</v>
      </c>
      <c r="EQ119" s="539">
        <f>IF(EN119&gt;0,SUM(Z123:AB123),0)</f>
        <v>0</v>
      </c>
      <c r="ER119" s="539">
        <f>IF(EN119&gt;0,AC123+AD123,0)</f>
        <v>0</v>
      </c>
      <c r="ES119" s="542">
        <f>IF(EN119&gt;0,SUM(AE123:AN123),0)</f>
        <v>0</v>
      </c>
      <c r="EW119" s="536">
        <f>IF(AF120="старший вчитель",SUM(AI119:AK122),0)</f>
        <v>0</v>
      </c>
      <c r="EX119" s="539"/>
      <c r="EY119" s="539">
        <f>EX119*V119</f>
        <v>0</v>
      </c>
      <c r="EZ119" s="539">
        <f>EX119*U119</f>
        <v>0</v>
      </c>
      <c r="FA119" s="536">
        <f>IF(AM120="старший вчитель",SUM(AP119:AR122),0)</f>
        <v>0</v>
      </c>
      <c r="FB119" s="539"/>
      <c r="FC119" s="539">
        <f>FB119*AC119</f>
        <v>0</v>
      </c>
      <c r="FD119" s="539">
        <f>FB119*AB119</f>
        <v>0</v>
      </c>
      <c r="FE119" s="536">
        <f>IF(AP120="старший вчитель",SUM(AS119:AU122),0)</f>
        <v>0</v>
      </c>
      <c r="FF119" s="539"/>
      <c r="FG119" s="539">
        <f>FF119*AF119</f>
        <v>0</v>
      </c>
      <c r="FH119" s="539">
        <f>FF119*AE119</f>
        <v>0</v>
      </c>
      <c r="FI119" s="536">
        <f>IF(AT120="старший вчитель",SUM(AW119:AY122),0)</f>
        <v>0</v>
      </c>
      <c r="FJ119" s="539"/>
      <c r="FK119" s="539">
        <f>FJ119*AJ119</f>
        <v>0</v>
      </c>
      <c r="FL119" s="539">
        <f>FJ119*AI119</f>
        <v>0</v>
      </c>
      <c r="FM119" s="536"/>
      <c r="FN119" s="539">
        <f>IF(FM119&gt;0,SUM(AH119),0)</f>
        <v>0</v>
      </c>
      <c r="FO119" s="539">
        <f>FN119*AJ119</f>
        <v>0</v>
      </c>
      <c r="FP119" s="539">
        <f>FN119*AI119</f>
        <v>0</v>
      </c>
      <c r="FQ119" s="536"/>
      <c r="FR119" s="539">
        <f>IF(FQ119&gt;0,SUM(AO119),0)</f>
        <v>0</v>
      </c>
      <c r="FS119" s="539">
        <f>FR119*AQ119</f>
        <v>0</v>
      </c>
      <c r="FT119" s="542">
        <f>FR119*AP119</f>
        <v>0</v>
      </c>
      <c r="FU119" s="536"/>
      <c r="FV119" s="539">
        <f>IF(FU119&gt;0,SUM(AD119),0)</f>
        <v>0</v>
      </c>
      <c r="FW119" s="539">
        <f>FV119*AF119</f>
        <v>0</v>
      </c>
      <c r="FX119" s="542">
        <f>FV119*AE119</f>
        <v>0</v>
      </c>
      <c r="FY119" s="536"/>
      <c r="FZ119" s="539">
        <f>IF(FY119&gt;0,SUM(AH119),0)</f>
        <v>0</v>
      </c>
      <c r="GA119" s="539">
        <f>FZ119*AJ119</f>
        <v>0</v>
      </c>
      <c r="GB119" s="542">
        <f>FZ119*AI119</f>
        <v>0</v>
      </c>
      <c r="GC119" s="536"/>
      <c r="GD119" s="539">
        <f>IF(GC119&gt;0,SUM(AL119),0)</f>
        <v>0</v>
      </c>
      <c r="GE119" s="539">
        <f>GD119*AN119</f>
        <v>0</v>
      </c>
      <c r="GF119" s="542">
        <f>GD119*AM119</f>
        <v>0</v>
      </c>
      <c r="GG119" s="536"/>
      <c r="GH119" s="539">
        <f>IF(GG119&gt;0,SUM(AP119),0)</f>
        <v>0</v>
      </c>
      <c r="GI119" s="539">
        <f>GH119*AR119</f>
        <v>0</v>
      </c>
      <c r="GJ119" s="542">
        <f>GH119*AQ119</f>
        <v>0</v>
      </c>
      <c r="GK119" s="536"/>
      <c r="GL119" s="539">
        <f>IF(GK119&gt;0,SUM(AD119),0)</f>
        <v>0</v>
      </c>
      <c r="GM119" s="539">
        <f>GL119*AF119</f>
        <v>0</v>
      </c>
      <c r="GN119" s="542">
        <f>GL119*AE119</f>
        <v>0</v>
      </c>
      <c r="GO119" s="536"/>
      <c r="GP119" s="539">
        <f>IF(GO119&gt;0,SUM(AH119),0)</f>
        <v>0</v>
      </c>
      <c r="GQ119" s="539">
        <f>GP119*AJ119</f>
        <v>0</v>
      </c>
      <c r="GR119" s="542">
        <f>GP119*AI119</f>
        <v>0</v>
      </c>
      <c r="GS119" s="536"/>
      <c r="GT119" s="539">
        <f>IF(GS119&gt;0,SUM(AL119),0)</f>
        <v>0</v>
      </c>
      <c r="GU119" s="539">
        <f>GT119*AN119</f>
        <v>0</v>
      </c>
      <c r="GV119" s="542">
        <f>GT119*AM119</f>
        <v>0</v>
      </c>
      <c r="GW119" s="536"/>
      <c r="GX119" s="539">
        <f>IF(GW119&gt;0,SUM(AP119),0)</f>
        <v>0</v>
      </c>
      <c r="GY119" s="539">
        <f>GX119*AR119</f>
        <v>0</v>
      </c>
      <c r="GZ119" s="542">
        <f>GX119*AQ119</f>
        <v>0</v>
      </c>
      <c r="HA119" s="536"/>
      <c r="HB119" s="539">
        <f>IF(HA119&gt;0,SUM(Z119),0)</f>
        <v>0</v>
      </c>
      <c r="HC119" s="539">
        <f>HB119*AB119</f>
        <v>0</v>
      </c>
      <c r="HD119" s="542">
        <f>HB119*AA119</f>
        <v>0</v>
      </c>
      <c r="HE119" s="536"/>
      <c r="HF119" s="539">
        <f>IF(HE119&gt;0,SUM(AD119),0)</f>
        <v>0</v>
      </c>
      <c r="HG119" s="539">
        <f>HF119*AF119</f>
        <v>0</v>
      </c>
      <c r="HH119" s="542">
        <f>HF119*AE119</f>
        <v>0</v>
      </c>
      <c r="HI119" s="536"/>
      <c r="HJ119" s="539">
        <f>IF(HI119&gt;0,SUM(AH119),0)</f>
        <v>0</v>
      </c>
      <c r="HK119" s="539">
        <f>HJ119*AJ119</f>
        <v>0</v>
      </c>
      <c r="HL119" s="542">
        <f>HJ119*AI119</f>
        <v>0</v>
      </c>
      <c r="HM119" s="536"/>
      <c r="HN119" s="539">
        <f>IF(HM119&gt;0,SUM(AL119),0)</f>
        <v>0</v>
      </c>
      <c r="HO119" s="539">
        <f>HN119*AN119</f>
        <v>0</v>
      </c>
      <c r="HP119" s="542">
        <f>HN119*AM119</f>
        <v>0</v>
      </c>
      <c r="HQ119" s="536"/>
      <c r="HR119" s="539">
        <f>IF(HQ119&gt;0,SUM(AD119),0)</f>
        <v>0</v>
      </c>
      <c r="HS119" s="539">
        <f>HR119*AF119</f>
        <v>0</v>
      </c>
      <c r="HT119" s="542">
        <f>HR119*AE119</f>
        <v>0</v>
      </c>
      <c r="HU119" s="536"/>
      <c r="HV119" s="539">
        <f>IF(HU119&gt;0,SUM(AH119),0)</f>
        <v>0</v>
      </c>
      <c r="HW119" s="539">
        <f>HV119*AJ119</f>
        <v>0</v>
      </c>
      <c r="HX119" s="542">
        <f>HV119*AI119</f>
        <v>0</v>
      </c>
      <c r="HY119" s="536"/>
      <c r="HZ119" s="539">
        <f>IF(HY119&gt;0,SUM(AH119),0)</f>
        <v>0</v>
      </c>
      <c r="IA119" s="539">
        <f>HZ119*AJ119</f>
        <v>0</v>
      </c>
      <c r="IB119" s="542">
        <f>HZ119*AI119</f>
        <v>0</v>
      </c>
      <c r="IC119" s="536"/>
      <c r="ID119" s="539">
        <f>IF(IC119&gt;0,SUM(AL119),0)</f>
        <v>0</v>
      </c>
      <c r="IE119" s="539">
        <f>ID119*AN119</f>
        <v>0</v>
      </c>
      <c r="IF119" s="542">
        <f>ID119*AM119</f>
        <v>0</v>
      </c>
      <c r="IG119" s="536"/>
      <c r="IH119" s="539">
        <f>IF(IG119&gt;0,SUM(AP119),0)</f>
        <v>0</v>
      </c>
      <c r="II119" s="539">
        <f>IH119*AR119</f>
        <v>0</v>
      </c>
      <c r="IJ119" s="542">
        <f>IH119*AQ119</f>
        <v>0</v>
      </c>
      <c r="IK119" s="536"/>
      <c r="IL119" s="539">
        <f>IF(IK119&gt;0,SUM(AD119),0)</f>
        <v>0</v>
      </c>
      <c r="IM119" s="539">
        <f>IL119*AF119</f>
        <v>0</v>
      </c>
      <c r="IN119" s="542"/>
      <c r="IO119" s="536"/>
      <c r="IP119" s="539">
        <f>IF(IO119&gt;0,SUM(AH119),0)</f>
        <v>0</v>
      </c>
      <c r="IQ119" s="539">
        <f>IP119*AJ119</f>
        <v>0</v>
      </c>
      <c r="IR119" s="542"/>
      <c r="IS119" s="464"/>
      <c r="IT119" s="464"/>
      <c r="IU119" s="464"/>
      <c r="IV119" s="464"/>
      <c r="IW119" s="536"/>
      <c r="IX119" s="539">
        <f>IF(IW119&gt;0,SUM(AH119),0)</f>
        <v>0</v>
      </c>
      <c r="IY119" s="539">
        <f>IX119*AJ119</f>
        <v>0</v>
      </c>
      <c r="IZ119" s="539">
        <f>IX119*AI119</f>
        <v>0</v>
      </c>
      <c r="JA119" s="542">
        <f>AC123</f>
        <v>0</v>
      </c>
      <c r="JB119" s="464"/>
      <c r="JC119" s="464"/>
      <c r="JD119" s="464"/>
      <c r="JE119" s="464"/>
      <c r="JF119" s="464"/>
      <c r="JG119" s="536"/>
      <c r="JH119" s="539">
        <f>IF(JG119&gt;0,SUM(AQ119),0)</f>
        <v>0</v>
      </c>
      <c r="JI119" s="539">
        <f>JH119*AS119</f>
        <v>0</v>
      </c>
      <c r="JJ119" s="542"/>
      <c r="JK119" s="536"/>
      <c r="JL119" s="539">
        <f>IF(JK119&gt;0,SUM(AU119),0)</f>
        <v>0</v>
      </c>
      <c r="JM119" s="539">
        <f>JL119*AW119</f>
        <v>0</v>
      </c>
      <c r="JN119" s="542"/>
      <c r="JO119" s="536"/>
      <c r="JP119" s="539">
        <f>IF(JO119&gt;0,SUM(AM119),0)</f>
        <v>0</v>
      </c>
      <c r="JQ119" s="539">
        <f>JP119*AO119</f>
        <v>0</v>
      </c>
      <c r="JR119" s="539">
        <f>JP119*AN119</f>
        <v>0</v>
      </c>
      <c r="JS119" s="542">
        <f>AH123</f>
        <v>0</v>
      </c>
      <c r="JT119" s="536">
        <f>IF(CT120="старший вчитель",SUM(CW119:CY122),0)</f>
        <v>0</v>
      </c>
      <c r="JU119" s="539">
        <f>IF(JT119&gt;0,SUM(BY119:CA122),0)</f>
        <v>0</v>
      </c>
      <c r="JV119" s="539">
        <f>IF(JU119&gt;0,CT123,0)</f>
        <v>0</v>
      </c>
      <c r="JW119" s="539">
        <f>IF(JU119&gt;0,CS123,0)</f>
        <v>0</v>
      </c>
      <c r="JX119" s="539">
        <f>IF(JU119&gt;0,SUM(CC123:CE123),0)</f>
        <v>0</v>
      </c>
      <c r="JY119" s="539">
        <f>IF(JU119&gt;0,CF123+CG123,0)</f>
        <v>0</v>
      </c>
      <c r="JZ119" s="545">
        <f>IF(JU119&gt;0,SUM(CH123:CQ123),0)</f>
        <v>0</v>
      </c>
      <c r="KC119" s="769">
        <f>IZ119+IR119+IN119+HX119+HP119+HL119+GR119+GB119+FT119+FP119+FL119+FD119+EZ119+EP119+EI119+EB119+DU119+DN119+DG119+CZ119+CS119+CL119+CE119+BX119+BQ119+BC119+AV119+AO119</f>
        <v>242.80666666666667</v>
      </c>
      <c r="KD119" s="769">
        <f>IY119+IQ119+IM119+HW119+HO119+HK119+GQ119+GA119+FS119+FO119+FK119+FC119+EY119+EO119+EH119+EA119+DT119+DM119+DF119+CY119+CR119+CK119+CD119+BW119+BP119+BB119+AU119+AN119</f>
        <v>728.42</v>
      </c>
    </row>
    <row r="120" spans="1:292" ht="21.95" customHeight="1" x14ac:dyDescent="0.2">
      <c r="A120" s="616"/>
      <c r="B120" s="653"/>
      <c r="C120" s="392">
        <v>3</v>
      </c>
      <c r="D120" s="46">
        <f>SUM(K120:N120)</f>
        <v>22</v>
      </c>
      <c r="E120" s="595"/>
      <c r="F120" s="581"/>
      <c r="G120" s="584"/>
      <c r="H120" s="604" t="s">
        <v>28</v>
      </c>
      <c r="I120" s="60"/>
      <c r="J120" s="65">
        <f>J121+J122</f>
        <v>1986.6</v>
      </c>
      <c r="K120" s="248">
        <v>22</v>
      </c>
      <c r="L120" s="249"/>
      <c r="M120" s="249"/>
      <c r="N120" s="250"/>
      <c r="O120" s="153">
        <f>J120/18*K120</f>
        <v>2428.0666666666666</v>
      </c>
      <c r="P120" s="42">
        <f>J120/18*L120</f>
        <v>0</v>
      </c>
      <c r="Q120" s="42">
        <f>J120/18*M120</f>
        <v>0</v>
      </c>
      <c r="R120" s="290">
        <f>J120/18*N120</f>
        <v>0</v>
      </c>
      <c r="S120" s="127">
        <v>0.5</v>
      </c>
      <c r="T120" s="57"/>
      <c r="U120" s="128"/>
      <c r="V120" s="147">
        <v>0.5</v>
      </c>
      <c r="W120" s="128"/>
      <c r="X120" s="11"/>
      <c r="Y120" s="7"/>
      <c r="Z120" s="7"/>
      <c r="AA120" s="7"/>
      <c r="AB120" s="7"/>
      <c r="AC120" s="7"/>
      <c r="AD120" s="7"/>
      <c r="AE120" s="7"/>
      <c r="AF120" s="7"/>
      <c r="AG120" s="12"/>
      <c r="AH120" s="32"/>
      <c r="AI120" s="43">
        <f>SUM(O119:R122,AH119:AH122)*AI119</f>
        <v>242.80666666666667</v>
      </c>
      <c r="AJ120" s="43">
        <f>SUM(O119:R122,AH119:AH122)*AJ119</f>
        <v>728.42</v>
      </c>
      <c r="AK120" s="45">
        <f>SUM(O119:R122,S121:AG121,AH119:AH122,AI120:AJ120)</f>
        <v>3746.9483333333333</v>
      </c>
      <c r="AL120" s="537"/>
      <c r="AM120" s="540"/>
      <c r="AN120" s="540"/>
      <c r="AO120" s="540"/>
      <c r="AP120" s="540"/>
      <c r="AQ120" s="540"/>
      <c r="AR120" s="543"/>
      <c r="AS120" s="537"/>
      <c r="AT120" s="540"/>
      <c r="AU120" s="540"/>
      <c r="AV120" s="540"/>
      <c r="AW120" s="540"/>
      <c r="AX120" s="540"/>
      <c r="AY120" s="543"/>
      <c r="AZ120" s="537"/>
      <c r="BA120" s="540"/>
      <c r="BB120" s="492"/>
      <c r="BC120" s="492"/>
      <c r="BD120" s="540"/>
      <c r="BE120" s="540"/>
      <c r="BF120" s="543"/>
      <c r="BG120" s="518"/>
      <c r="BH120" s="518"/>
      <c r="BI120" s="518"/>
      <c r="BJ120" s="518"/>
      <c r="BK120" s="518"/>
      <c r="BL120" s="518"/>
      <c r="BM120" s="518"/>
      <c r="BN120" s="537"/>
      <c r="BO120" s="540"/>
      <c r="BP120" s="540"/>
      <c r="BQ120" s="540"/>
      <c r="BR120" s="540"/>
      <c r="BS120" s="540"/>
      <c r="BT120" s="543"/>
      <c r="BU120" s="555"/>
      <c r="BV120" s="540"/>
      <c r="BW120" s="540"/>
      <c r="BX120" s="540"/>
      <c r="BY120" s="540"/>
      <c r="BZ120" s="540"/>
      <c r="CA120" s="546"/>
      <c r="CB120" s="537"/>
      <c r="CC120" s="540"/>
      <c r="CD120" s="540"/>
      <c r="CE120" s="540"/>
      <c r="CF120" s="540"/>
      <c r="CG120" s="540"/>
      <c r="CH120" s="543"/>
      <c r="CI120" s="537"/>
      <c r="CJ120" s="540"/>
      <c r="CK120" s="540"/>
      <c r="CL120" s="540"/>
      <c r="CM120" s="540"/>
      <c r="CN120" s="540"/>
      <c r="CO120" s="543"/>
      <c r="CP120" s="537"/>
      <c r="CQ120" s="540"/>
      <c r="CR120" s="540"/>
      <c r="CS120" s="540"/>
      <c r="CT120" s="540"/>
      <c r="CU120" s="540"/>
      <c r="CV120" s="543"/>
      <c r="CW120" s="537"/>
      <c r="CX120" s="540"/>
      <c r="CY120" s="540"/>
      <c r="CZ120" s="540"/>
      <c r="DA120" s="540"/>
      <c r="DB120" s="540"/>
      <c r="DC120" s="543"/>
      <c r="DD120" s="537">
        <f>IF(AND(DB120=3,DB121=4),SUM(DC123:DC125),0)</f>
        <v>0</v>
      </c>
      <c r="DE120" s="540"/>
      <c r="DF120" s="540"/>
      <c r="DG120" s="540"/>
      <c r="DH120" s="540"/>
      <c r="DI120" s="540"/>
      <c r="DJ120" s="543"/>
      <c r="DK120" s="537">
        <f>IF(AND(DI120=3,DI121=4),SUM(DJ123:DJ125),0)</f>
        <v>0</v>
      </c>
      <c r="DL120" s="540"/>
      <c r="DM120" s="540"/>
      <c r="DN120" s="540"/>
      <c r="DO120" s="540"/>
      <c r="DP120" s="540"/>
      <c r="DQ120" s="543"/>
      <c r="DR120" s="537"/>
      <c r="DS120" s="540"/>
      <c r="DT120" s="540"/>
      <c r="DU120" s="540"/>
      <c r="DV120" s="540"/>
      <c r="DW120" s="540"/>
      <c r="DX120" s="543"/>
      <c r="DY120" s="537"/>
      <c r="DZ120" s="540"/>
      <c r="EA120" s="540"/>
      <c r="EB120" s="540"/>
      <c r="EC120" s="540"/>
      <c r="ED120" s="540"/>
      <c r="EE120" s="543"/>
      <c r="EF120" s="537"/>
      <c r="EG120" s="540"/>
      <c r="EH120" s="540"/>
      <c r="EI120" s="540"/>
      <c r="EJ120" s="540"/>
      <c r="EK120" s="540"/>
      <c r="EL120" s="543"/>
      <c r="EM120" s="537"/>
      <c r="EN120" s="540"/>
      <c r="EO120" s="540"/>
      <c r="EP120" s="540"/>
      <c r="EQ120" s="540"/>
      <c r="ER120" s="540"/>
      <c r="ES120" s="543"/>
      <c r="ET120" s="225">
        <f>EF119+DY119+DR119+DK119+DD119+CW119+CP119+CI119+CB119+BU119+BN119+AZ119+AS119+AL119</f>
        <v>22</v>
      </c>
      <c r="EU120" s="157">
        <f>D123</f>
        <v>22</v>
      </c>
      <c r="EV120" s="480">
        <f>ET120-EU120</f>
        <v>0</v>
      </c>
      <c r="EW120" s="537"/>
      <c r="EX120" s="540"/>
      <c r="EY120" s="540"/>
      <c r="EZ120" s="540"/>
      <c r="FA120" s="537"/>
      <c r="FB120" s="540"/>
      <c r="FC120" s="540"/>
      <c r="FD120" s="540"/>
      <c r="FE120" s="537"/>
      <c r="FF120" s="540"/>
      <c r="FG120" s="540"/>
      <c r="FH120" s="540"/>
      <c r="FI120" s="537"/>
      <c r="FJ120" s="540"/>
      <c r="FK120" s="540"/>
      <c r="FL120" s="540"/>
      <c r="FM120" s="537"/>
      <c r="FN120" s="540"/>
      <c r="FO120" s="540"/>
      <c r="FP120" s="540"/>
      <c r="FQ120" s="537"/>
      <c r="FR120" s="540"/>
      <c r="FS120" s="540"/>
      <c r="FT120" s="543"/>
      <c r="FU120" s="537"/>
      <c r="FV120" s="540"/>
      <c r="FW120" s="540"/>
      <c r="FX120" s="543"/>
      <c r="FY120" s="537"/>
      <c r="FZ120" s="540"/>
      <c r="GA120" s="540"/>
      <c r="GB120" s="543"/>
      <c r="GC120" s="537"/>
      <c r="GD120" s="540"/>
      <c r="GE120" s="540"/>
      <c r="GF120" s="543"/>
      <c r="GG120" s="537"/>
      <c r="GH120" s="540"/>
      <c r="GI120" s="540"/>
      <c r="GJ120" s="543"/>
      <c r="GK120" s="537"/>
      <c r="GL120" s="540"/>
      <c r="GM120" s="540"/>
      <c r="GN120" s="543"/>
      <c r="GO120" s="537"/>
      <c r="GP120" s="540"/>
      <c r="GQ120" s="540"/>
      <c r="GR120" s="543"/>
      <c r="GS120" s="537"/>
      <c r="GT120" s="540"/>
      <c r="GU120" s="540"/>
      <c r="GV120" s="543"/>
      <c r="GW120" s="537"/>
      <c r="GX120" s="540"/>
      <c r="GY120" s="540"/>
      <c r="GZ120" s="543"/>
      <c r="HA120" s="537"/>
      <c r="HB120" s="540"/>
      <c r="HC120" s="540"/>
      <c r="HD120" s="543"/>
      <c r="HE120" s="537"/>
      <c r="HF120" s="540"/>
      <c r="HG120" s="540"/>
      <c r="HH120" s="543"/>
      <c r="HI120" s="537"/>
      <c r="HJ120" s="540"/>
      <c r="HK120" s="540"/>
      <c r="HL120" s="543"/>
      <c r="HM120" s="537"/>
      <c r="HN120" s="540"/>
      <c r="HO120" s="540"/>
      <c r="HP120" s="543"/>
      <c r="HQ120" s="537"/>
      <c r="HR120" s="540"/>
      <c r="HS120" s="540"/>
      <c r="HT120" s="543"/>
      <c r="HU120" s="537"/>
      <c r="HV120" s="540"/>
      <c r="HW120" s="540"/>
      <c r="HX120" s="543"/>
      <c r="HY120" s="537"/>
      <c r="HZ120" s="540"/>
      <c r="IA120" s="540"/>
      <c r="IB120" s="543"/>
      <c r="IC120" s="537"/>
      <c r="ID120" s="540"/>
      <c r="IE120" s="540"/>
      <c r="IF120" s="543"/>
      <c r="IG120" s="537"/>
      <c r="IH120" s="540"/>
      <c r="II120" s="540"/>
      <c r="IJ120" s="543"/>
      <c r="IK120" s="537"/>
      <c r="IL120" s="540"/>
      <c r="IM120" s="540"/>
      <c r="IN120" s="543"/>
      <c r="IO120" s="537"/>
      <c r="IP120" s="540"/>
      <c r="IQ120" s="540"/>
      <c r="IR120" s="543"/>
      <c r="IS120" s="513"/>
      <c r="IT120" s="513"/>
      <c r="IU120" s="513"/>
      <c r="IV120" s="513"/>
      <c r="IW120" s="537"/>
      <c r="IX120" s="540"/>
      <c r="IY120" s="540"/>
      <c r="IZ120" s="540"/>
      <c r="JA120" s="543"/>
      <c r="JB120" s="499"/>
      <c r="JC120" s="499"/>
      <c r="JD120" s="499"/>
      <c r="JE120" s="499"/>
      <c r="JF120" s="499"/>
      <c r="JG120" s="537"/>
      <c r="JH120" s="540"/>
      <c r="JI120" s="540"/>
      <c r="JJ120" s="543"/>
      <c r="JK120" s="537"/>
      <c r="JL120" s="540"/>
      <c r="JM120" s="540"/>
      <c r="JN120" s="543"/>
      <c r="JO120" s="537"/>
      <c r="JP120" s="540"/>
      <c r="JQ120" s="540"/>
      <c r="JR120" s="540"/>
      <c r="JS120" s="543"/>
      <c r="JT120" s="537"/>
      <c r="JU120" s="540"/>
      <c r="JV120" s="540"/>
      <c r="JW120" s="540"/>
      <c r="JX120" s="540"/>
      <c r="JY120" s="540"/>
      <c r="JZ120" s="546"/>
      <c r="KC120" s="769"/>
      <c r="KD120" s="769"/>
    </row>
    <row r="121" spans="1:292" ht="21.95" customHeight="1" x14ac:dyDescent="0.3">
      <c r="A121" s="617"/>
      <c r="B121" s="653"/>
      <c r="C121" s="52" t="s">
        <v>65</v>
      </c>
      <c r="D121" s="46">
        <f>SUM(K121:N121)</f>
        <v>0</v>
      </c>
      <c r="E121" s="595"/>
      <c r="F121" s="581"/>
      <c r="G121" s="584"/>
      <c r="H121" s="604"/>
      <c r="I121" s="61">
        <f>IF(H119="вища",12,IF(H119="І кат.",11,IF(H119="ІІ кат.",10,IF(H119="спец.",9))))</f>
        <v>12</v>
      </c>
      <c r="J121" s="48">
        <f>IF(I121=12,'тарифна сітка'!$C$15,IF(I121=11,'тарифна сітка'!$C$14,IF(I121=10,'тарифна сітка'!$C$13,IF(I121=9,'тарифна сітка'!$C$12,IF(I121=8,'тарифна сітка'!$C$11)))))</f>
        <v>1806</v>
      </c>
      <c r="K121" s="248"/>
      <c r="L121" s="249"/>
      <c r="M121" s="249"/>
      <c r="N121" s="250"/>
      <c r="O121" s="153">
        <f>J120/18*K121</f>
        <v>0</v>
      </c>
      <c r="P121" s="42">
        <f>J120/18*L121</f>
        <v>0</v>
      </c>
      <c r="Q121" s="42">
        <f>J120/18*M121</f>
        <v>0</v>
      </c>
      <c r="R121" s="290">
        <f>J120/18*N121</f>
        <v>0</v>
      </c>
      <c r="S121" s="82">
        <f>J120*S119*S120</f>
        <v>148.99499999999998</v>
      </c>
      <c r="T121" s="27">
        <f>J119/18*T119*20%*T120</f>
        <v>0</v>
      </c>
      <c r="U121" s="28">
        <f>J119/18*U119*20%*U120</f>
        <v>0</v>
      </c>
      <c r="V121" s="148">
        <f>J120*V119*V120</f>
        <v>198.66</v>
      </c>
      <c r="W121" s="149">
        <f>J120*W119*W120</f>
        <v>0</v>
      </c>
      <c r="X121" s="11"/>
      <c r="Y121" s="7"/>
      <c r="Z121" s="7"/>
      <c r="AA121" s="7"/>
      <c r="AB121" s="7"/>
      <c r="AC121" s="7"/>
      <c r="AD121" s="7"/>
      <c r="AE121" s="7"/>
      <c r="AF121" s="7"/>
      <c r="AG121" s="12"/>
      <c r="AH121" s="32"/>
      <c r="AI121" s="7"/>
      <c r="AJ121" s="7"/>
      <c r="AK121" s="12"/>
      <c r="AL121" s="537"/>
      <c r="AM121" s="540"/>
      <c r="AN121" s="540"/>
      <c r="AO121" s="540"/>
      <c r="AP121" s="540"/>
      <c r="AQ121" s="540"/>
      <c r="AR121" s="543"/>
      <c r="AS121" s="537"/>
      <c r="AT121" s="540"/>
      <c r="AU121" s="540"/>
      <c r="AV121" s="540"/>
      <c r="AW121" s="540"/>
      <c r="AX121" s="540"/>
      <c r="AY121" s="543"/>
      <c r="AZ121" s="537"/>
      <c r="BA121" s="540"/>
      <c r="BB121" s="492"/>
      <c r="BC121" s="492"/>
      <c r="BD121" s="540"/>
      <c r="BE121" s="540"/>
      <c r="BF121" s="543"/>
      <c r="BG121" s="518"/>
      <c r="BH121" s="518"/>
      <c r="BI121" s="518"/>
      <c r="BJ121" s="518"/>
      <c r="BK121" s="518"/>
      <c r="BL121" s="518"/>
      <c r="BM121" s="518"/>
      <c r="BN121" s="537"/>
      <c r="BO121" s="540"/>
      <c r="BP121" s="540"/>
      <c r="BQ121" s="540"/>
      <c r="BR121" s="540"/>
      <c r="BS121" s="540"/>
      <c r="BT121" s="543"/>
      <c r="BU121" s="555"/>
      <c r="BV121" s="540"/>
      <c r="BW121" s="540"/>
      <c r="BX121" s="540"/>
      <c r="BY121" s="540"/>
      <c r="BZ121" s="540"/>
      <c r="CA121" s="546"/>
      <c r="CB121" s="537"/>
      <c r="CC121" s="540"/>
      <c r="CD121" s="540"/>
      <c r="CE121" s="540"/>
      <c r="CF121" s="540"/>
      <c r="CG121" s="540"/>
      <c r="CH121" s="543"/>
      <c r="CI121" s="537"/>
      <c r="CJ121" s="540"/>
      <c r="CK121" s="540"/>
      <c r="CL121" s="540"/>
      <c r="CM121" s="540"/>
      <c r="CN121" s="540"/>
      <c r="CO121" s="543"/>
      <c r="CP121" s="537"/>
      <c r="CQ121" s="540"/>
      <c r="CR121" s="540"/>
      <c r="CS121" s="540"/>
      <c r="CT121" s="540"/>
      <c r="CU121" s="540"/>
      <c r="CV121" s="543"/>
      <c r="CW121" s="537"/>
      <c r="CX121" s="540"/>
      <c r="CY121" s="540"/>
      <c r="CZ121" s="540"/>
      <c r="DA121" s="540"/>
      <c r="DB121" s="540"/>
      <c r="DC121" s="543"/>
      <c r="DD121" s="537">
        <f>IF(AND(DB121=3,DB122=4),SUM(DC124:DC126),0)</f>
        <v>0</v>
      </c>
      <c r="DE121" s="540"/>
      <c r="DF121" s="540"/>
      <c r="DG121" s="540"/>
      <c r="DH121" s="540"/>
      <c r="DI121" s="540"/>
      <c r="DJ121" s="543"/>
      <c r="DK121" s="537">
        <f>IF(AND(DI121=3,DI122=4),SUM(DJ124:DJ126),0)</f>
        <v>0</v>
      </c>
      <c r="DL121" s="540"/>
      <c r="DM121" s="540"/>
      <c r="DN121" s="540"/>
      <c r="DO121" s="540"/>
      <c r="DP121" s="540"/>
      <c r="DQ121" s="543"/>
      <c r="DR121" s="537"/>
      <c r="DS121" s="540"/>
      <c r="DT121" s="540"/>
      <c r="DU121" s="540"/>
      <c r="DV121" s="540"/>
      <c r="DW121" s="540"/>
      <c r="DX121" s="543"/>
      <c r="DY121" s="537"/>
      <c r="DZ121" s="540"/>
      <c r="EA121" s="540"/>
      <c r="EB121" s="540"/>
      <c r="EC121" s="540"/>
      <c r="ED121" s="540"/>
      <c r="EE121" s="543"/>
      <c r="EF121" s="537"/>
      <c r="EG121" s="540"/>
      <c r="EH121" s="540"/>
      <c r="EI121" s="540"/>
      <c r="EJ121" s="540"/>
      <c r="EK121" s="540"/>
      <c r="EL121" s="543"/>
      <c r="EM121" s="537"/>
      <c r="EN121" s="540"/>
      <c r="EO121" s="540"/>
      <c r="EP121" s="540"/>
      <c r="EQ121" s="540"/>
      <c r="ER121" s="540"/>
      <c r="ES121" s="543"/>
      <c r="ET121" s="225">
        <f>SUM(EG119:EL123,DZ119:EE123,DS119:DX123,DL119:DQ123,DE119:DJ123,CX119:DC123,CQ119:CV123,CJ119:CO123,CC119:CH123,BV119:CA123,BO119:BT123,BA119:BF123,AT119:AY123,AM119:AR123,EX119:EZ123,FB119:FD123,FJ119:FL123,FN119:FP123,FR119:FT123,FZ119:GB123,HJ119:HL123,HV119:HX123,IP119:IR123,IX119:JA123,GP119:GR123)</f>
        <v>3746.9483333333333</v>
      </c>
      <c r="EU121" s="225">
        <f>AK120</f>
        <v>3746.9483333333333</v>
      </c>
      <c r="EV121" s="177">
        <f>EU121-ET121</f>
        <v>0</v>
      </c>
      <c r="EW121" s="537"/>
      <c r="EX121" s="540"/>
      <c r="EY121" s="540"/>
      <c r="EZ121" s="540"/>
      <c r="FA121" s="537"/>
      <c r="FB121" s="540"/>
      <c r="FC121" s="540"/>
      <c r="FD121" s="540"/>
      <c r="FE121" s="537"/>
      <c r="FF121" s="540"/>
      <c r="FG121" s="540"/>
      <c r="FH121" s="540"/>
      <c r="FI121" s="537"/>
      <c r="FJ121" s="540"/>
      <c r="FK121" s="540"/>
      <c r="FL121" s="540"/>
      <c r="FM121" s="537"/>
      <c r="FN121" s="540"/>
      <c r="FO121" s="540"/>
      <c r="FP121" s="540"/>
      <c r="FQ121" s="537"/>
      <c r="FR121" s="540"/>
      <c r="FS121" s="540"/>
      <c r="FT121" s="543"/>
      <c r="FU121" s="537"/>
      <c r="FV121" s="540"/>
      <c r="FW121" s="540"/>
      <c r="FX121" s="543"/>
      <c r="FY121" s="537"/>
      <c r="FZ121" s="540"/>
      <c r="GA121" s="540"/>
      <c r="GB121" s="543"/>
      <c r="GC121" s="537"/>
      <c r="GD121" s="540"/>
      <c r="GE121" s="540"/>
      <c r="GF121" s="543"/>
      <c r="GG121" s="537"/>
      <c r="GH121" s="540"/>
      <c r="GI121" s="540"/>
      <c r="GJ121" s="543"/>
      <c r="GK121" s="537"/>
      <c r="GL121" s="540"/>
      <c r="GM121" s="540"/>
      <c r="GN121" s="543"/>
      <c r="GO121" s="537"/>
      <c r="GP121" s="540"/>
      <c r="GQ121" s="540"/>
      <c r="GR121" s="543"/>
      <c r="GS121" s="537"/>
      <c r="GT121" s="540"/>
      <c r="GU121" s="540"/>
      <c r="GV121" s="543"/>
      <c r="GW121" s="537"/>
      <c r="GX121" s="540"/>
      <c r="GY121" s="540"/>
      <c r="GZ121" s="543"/>
      <c r="HA121" s="537"/>
      <c r="HB121" s="540"/>
      <c r="HC121" s="540"/>
      <c r="HD121" s="543"/>
      <c r="HE121" s="537"/>
      <c r="HF121" s="540"/>
      <c r="HG121" s="540"/>
      <c r="HH121" s="543"/>
      <c r="HI121" s="537"/>
      <c r="HJ121" s="540"/>
      <c r="HK121" s="540"/>
      <c r="HL121" s="543"/>
      <c r="HM121" s="537"/>
      <c r="HN121" s="540"/>
      <c r="HO121" s="540"/>
      <c r="HP121" s="543"/>
      <c r="HQ121" s="537"/>
      <c r="HR121" s="540"/>
      <c r="HS121" s="540"/>
      <c r="HT121" s="543"/>
      <c r="HU121" s="537"/>
      <c r="HV121" s="540"/>
      <c r="HW121" s="540"/>
      <c r="HX121" s="543"/>
      <c r="HY121" s="537"/>
      <c r="HZ121" s="540"/>
      <c r="IA121" s="540"/>
      <c r="IB121" s="543"/>
      <c r="IC121" s="537"/>
      <c r="ID121" s="540"/>
      <c r="IE121" s="540"/>
      <c r="IF121" s="543"/>
      <c r="IG121" s="537"/>
      <c r="IH121" s="540"/>
      <c r="II121" s="540"/>
      <c r="IJ121" s="543"/>
      <c r="IK121" s="537"/>
      <c r="IL121" s="540"/>
      <c r="IM121" s="540"/>
      <c r="IN121" s="543"/>
      <c r="IO121" s="537"/>
      <c r="IP121" s="540"/>
      <c r="IQ121" s="540"/>
      <c r="IR121" s="543"/>
      <c r="IS121" s="513"/>
      <c r="IT121" s="513"/>
      <c r="IU121" s="513"/>
      <c r="IV121" s="513"/>
      <c r="IW121" s="537"/>
      <c r="IX121" s="540"/>
      <c r="IY121" s="540"/>
      <c r="IZ121" s="540"/>
      <c r="JA121" s="543"/>
      <c r="JB121" s="499"/>
      <c r="JC121" s="499"/>
      <c r="JD121" s="499"/>
      <c r="JE121" s="499"/>
      <c r="JF121" s="499"/>
      <c r="JG121" s="537"/>
      <c r="JH121" s="540"/>
      <c r="JI121" s="540"/>
      <c r="JJ121" s="543"/>
      <c r="JK121" s="537"/>
      <c r="JL121" s="540"/>
      <c r="JM121" s="540"/>
      <c r="JN121" s="543"/>
      <c r="JO121" s="537"/>
      <c r="JP121" s="540"/>
      <c r="JQ121" s="540"/>
      <c r="JR121" s="540"/>
      <c r="JS121" s="543"/>
      <c r="JT121" s="537"/>
      <c r="JU121" s="540"/>
      <c r="JV121" s="540"/>
      <c r="JW121" s="540"/>
      <c r="JX121" s="540"/>
      <c r="JY121" s="540"/>
      <c r="JZ121" s="546"/>
      <c r="KB121" s="771">
        <v>5</v>
      </c>
      <c r="KC121" s="769"/>
      <c r="KD121" s="769"/>
      <c r="KE121" s="770">
        <f>AJ120</f>
        <v>728.42</v>
      </c>
      <c r="KF121" s="770">
        <f>AI120</f>
        <v>242.80666666666667</v>
      </c>
    </row>
    <row r="122" spans="1:292" ht="21.95" customHeight="1" thickBot="1" x14ac:dyDescent="0.25">
      <c r="A122" s="618"/>
      <c r="B122" s="654"/>
      <c r="C122" s="53"/>
      <c r="D122" s="46">
        <f>SUM(K122:N122)</f>
        <v>0</v>
      </c>
      <c r="E122" s="596"/>
      <c r="F122" s="582"/>
      <c r="G122" s="585"/>
      <c r="H122" s="605"/>
      <c r="I122" s="219">
        <v>0.1</v>
      </c>
      <c r="J122" s="71">
        <f>J121*I122</f>
        <v>180.60000000000002</v>
      </c>
      <c r="K122" s="251"/>
      <c r="L122" s="252"/>
      <c r="M122" s="252"/>
      <c r="N122" s="253"/>
      <c r="O122" s="54">
        <f>J120/18*K122</f>
        <v>0</v>
      </c>
      <c r="P122" s="55">
        <f>J120/18*L122</f>
        <v>0</v>
      </c>
      <c r="Q122" s="55">
        <f>J120/18*M122</f>
        <v>0</v>
      </c>
      <c r="R122" s="56">
        <f>J120/18*N122</f>
        <v>0</v>
      </c>
      <c r="S122" s="35"/>
      <c r="T122" s="13"/>
      <c r="U122" s="14"/>
      <c r="V122" s="35"/>
      <c r="W122" s="14"/>
      <c r="X122" s="31"/>
      <c r="Y122" s="13"/>
      <c r="Z122" s="13"/>
      <c r="AA122" s="13"/>
      <c r="AB122" s="13"/>
      <c r="AC122" s="13"/>
      <c r="AD122" s="13"/>
      <c r="AE122" s="13"/>
      <c r="AF122" s="13"/>
      <c r="AG122" s="14"/>
      <c r="AH122" s="32"/>
      <c r="AI122" s="7"/>
      <c r="AJ122" s="7"/>
      <c r="AK122" s="45"/>
      <c r="AL122" s="537"/>
      <c r="AM122" s="540"/>
      <c r="AN122" s="540"/>
      <c r="AO122" s="540"/>
      <c r="AP122" s="540"/>
      <c r="AQ122" s="540"/>
      <c r="AR122" s="543"/>
      <c r="AS122" s="537"/>
      <c r="AT122" s="540"/>
      <c r="AU122" s="540"/>
      <c r="AV122" s="540"/>
      <c r="AW122" s="540"/>
      <c r="AX122" s="540"/>
      <c r="AY122" s="543"/>
      <c r="AZ122" s="537"/>
      <c r="BA122" s="540"/>
      <c r="BB122" s="492"/>
      <c r="BC122" s="492"/>
      <c r="BD122" s="540"/>
      <c r="BE122" s="540"/>
      <c r="BF122" s="543"/>
      <c r="BG122" s="518"/>
      <c r="BH122" s="518"/>
      <c r="BI122" s="518"/>
      <c r="BJ122" s="518"/>
      <c r="BK122" s="518"/>
      <c r="BL122" s="518"/>
      <c r="BM122" s="518"/>
      <c r="BN122" s="537"/>
      <c r="BO122" s="540"/>
      <c r="BP122" s="540"/>
      <c r="BQ122" s="540"/>
      <c r="BR122" s="540"/>
      <c r="BS122" s="540"/>
      <c r="BT122" s="543"/>
      <c r="BU122" s="555"/>
      <c r="BV122" s="540"/>
      <c r="BW122" s="540"/>
      <c r="BX122" s="540"/>
      <c r="BY122" s="540"/>
      <c r="BZ122" s="540"/>
      <c r="CA122" s="546"/>
      <c r="CB122" s="537"/>
      <c r="CC122" s="540"/>
      <c r="CD122" s="540"/>
      <c r="CE122" s="540"/>
      <c r="CF122" s="540"/>
      <c r="CG122" s="540"/>
      <c r="CH122" s="543"/>
      <c r="CI122" s="537"/>
      <c r="CJ122" s="540"/>
      <c r="CK122" s="540"/>
      <c r="CL122" s="540"/>
      <c r="CM122" s="540"/>
      <c r="CN122" s="540"/>
      <c r="CO122" s="543"/>
      <c r="CP122" s="537"/>
      <c r="CQ122" s="540"/>
      <c r="CR122" s="540"/>
      <c r="CS122" s="540"/>
      <c r="CT122" s="540"/>
      <c r="CU122" s="540"/>
      <c r="CV122" s="543"/>
      <c r="CW122" s="537"/>
      <c r="CX122" s="540"/>
      <c r="CY122" s="540"/>
      <c r="CZ122" s="540"/>
      <c r="DA122" s="540"/>
      <c r="DB122" s="540"/>
      <c r="DC122" s="543"/>
      <c r="DD122" s="537">
        <f>IF(AND(DB122=3,DB123=4),SUM(DC125:DC127),0)</f>
        <v>0</v>
      </c>
      <c r="DE122" s="540"/>
      <c r="DF122" s="540"/>
      <c r="DG122" s="540"/>
      <c r="DH122" s="540"/>
      <c r="DI122" s="540"/>
      <c r="DJ122" s="543"/>
      <c r="DK122" s="537">
        <f>IF(AND(DI122=3,DI123=4),SUM(DJ125:DJ127),0)</f>
        <v>0</v>
      </c>
      <c r="DL122" s="540"/>
      <c r="DM122" s="540"/>
      <c r="DN122" s="540"/>
      <c r="DO122" s="540"/>
      <c r="DP122" s="540"/>
      <c r="DQ122" s="543"/>
      <c r="DR122" s="537"/>
      <c r="DS122" s="540"/>
      <c r="DT122" s="540"/>
      <c r="DU122" s="540"/>
      <c r="DV122" s="540"/>
      <c r="DW122" s="540"/>
      <c r="DX122" s="543"/>
      <c r="DY122" s="537"/>
      <c r="DZ122" s="540"/>
      <c r="EA122" s="540"/>
      <c r="EB122" s="540"/>
      <c r="EC122" s="540"/>
      <c r="ED122" s="540"/>
      <c r="EE122" s="543"/>
      <c r="EF122" s="537"/>
      <c r="EG122" s="540"/>
      <c r="EH122" s="540"/>
      <c r="EI122" s="540"/>
      <c r="EJ122" s="540"/>
      <c r="EK122" s="540"/>
      <c r="EL122" s="543"/>
      <c r="EM122" s="537"/>
      <c r="EN122" s="540"/>
      <c r="EO122" s="540"/>
      <c r="EP122" s="540"/>
      <c r="EQ122" s="540"/>
      <c r="ER122" s="540"/>
      <c r="ES122" s="543"/>
      <c r="EW122" s="537"/>
      <c r="EX122" s="540"/>
      <c r="EY122" s="540"/>
      <c r="EZ122" s="540"/>
      <c r="FA122" s="537"/>
      <c r="FB122" s="540"/>
      <c r="FC122" s="540"/>
      <c r="FD122" s="540"/>
      <c r="FE122" s="537"/>
      <c r="FF122" s="540"/>
      <c r="FG122" s="540"/>
      <c r="FH122" s="540"/>
      <c r="FI122" s="537"/>
      <c r="FJ122" s="540"/>
      <c r="FK122" s="540"/>
      <c r="FL122" s="540"/>
      <c r="FM122" s="537"/>
      <c r="FN122" s="540"/>
      <c r="FO122" s="540"/>
      <c r="FP122" s="540"/>
      <c r="FQ122" s="537"/>
      <c r="FR122" s="540"/>
      <c r="FS122" s="540"/>
      <c r="FT122" s="543"/>
      <c r="FU122" s="537"/>
      <c r="FV122" s="540"/>
      <c r="FW122" s="540"/>
      <c r="FX122" s="543"/>
      <c r="FY122" s="537"/>
      <c r="FZ122" s="540"/>
      <c r="GA122" s="540"/>
      <c r="GB122" s="543"/>
      <c r="GC122" s="537"/>
      <c r="GD122" s="540"/>
      <c r="GE122" s="540"/>
      <c r="GF122" s="543"/>
      <c r="GG122" s="537"/>
      <c r="GH122" s="540"/>
      <c r="GI122" s="540"/>
      <c r="GJ122" s="543"/>
      <c r="GK122" s="537"/>
      <c r="GL122" s="540"/>
      <c r="GM122" s="540"/>
      <c r="GN122" s="543"/>
      <c r="GO122" s="537"/>
      <c r="GP122" s="540"/>
      <c r="GQ122" s="540"/>
      <c r="GR122" s="543"/>
      <c r="GS122" s="537"/>
      <c r="GT122" s="540"/>
      <c r="GU122" s="540"/>
      <c r="GV122" s="543"/>
      <c r="GW122" s="537"/>
      <c r="GX122" s="540"/>
      <c r="GY122" s="540"/>
      <c r="GZ122" s="543"/>
      <c r="HA122" s="537"/>
      <c r="HB122" s="540"/>
      <c r="HC122" s="540"/>
      <c r="HD122" s="543"/>
      <c r="HE122" s="537"/>
      <c r="HF122" s="540"/>
      <c r="HG122" s="540"/>
      <c r="HH122" s="543"/>
      <c r="HI122" s="537"/>
      <c r="HJ122" s="540"/>
      <c r="HK122" s="540"/>
      <c r="HL122" s="543"/>
      <c r="HM122" s="537"/>
      <c r="HN122" s="540"/>
      <c r="HO122" s="540"/>
      <c r="HP122" s="543"/>
      <c r="HQ122" s="537"/>
      <c r="HR122" s="540"/>
      <c r="HS122" s="540"/>
      <c r="HT122" s="543"/>
      <c r="HU122" s="537"/>
      <c r="HV122" s="540"/>
      <c r="HW122" s="540"/>
      <c r="HX122" s="543"/>
      <c r="HY122" s="537"/>
      <c r="HZ122" s="540"/>
      <c r="IA122" s="540"/>
      <c r="IB122" s="543"/>
      <c r="IC122" s="537"/>
      <c r="ID122" s="540"/>
      <c r="IE122" s="540"/>
      <c r="IF122" s="543"/>
      <c r="IG122" s="537"/>
      <c r="IH122" s="540"/>
      <c r="II122" s="540"/>
      <c r="IJ122" s="543"/>
      <c r="IK122" s="537"/>
      <c r="IL122" s="540"/>
      <c r="IM122" s="540"/>
      <c r="IN122" s="543"/>
      <c r="IO122" s="537"/>
      <c r="IP122" s="540"/>
      <c r="IQ122" s="540"/>
      <c r="IR122" s="543"/>
      <c r="IS122" s="513"/>
      <c r="IT122" s="513"/>
      <c r="IU122" s="513"/>
      <c r="IV122" s="513"/>
      <c r="IW122" s="537"/>
      <c r="IX122" s="540"/>
      <c r="IY122" s="540"/>
      <c r="IZ122" s="540"/>
      <c r="JA122" s="543"/>
      <c r="JB122" s="499"/>
      <c r="JC122" s="499"/>
      <c r="JD122" s="499"/>
      <c r="JE122" s="499"/>
      <c r="JF122" s="499"/>
      <c r="JG122" s="537"/>
      <c r="JH122" s="540"/>
      <c r="JI122" s="540"/>
      <c r="JJ122" s="543"/>
      <c r="JK122" s="537"/>
      <c r="JL122" s="540"/>
      <c r="JM122" s="540"/>
      <c r="JN122" s="543"/>
      <c r="JO122" s="537"/>
      <c r="JP122" s="540"/>
      <c r="JQ122" s="540"/>
      <c r="JR122" s="540"/>
      <c r="JS122" s="543"/>
      <c r="JT122" s="537"/>
      <c r="JU122" s="540"/>
      <c r="JV122" s="540"/>
      <c r="JW122" s="540"/>
      <c r="JX122" s="540"/>
      <c r="JY122" s="540"/>
      <c r="JZ122" s="546"/>
      <c r="KC122" s="769"/>
      <c r="KD122" s="769"/>
      <c r="KE122" s="770">
        <f>KE121-KD119</f>
        <v>0</v>
      </c>
      <c r="KF122" s="770">
        <f>KF121-KC119</f>
        <v>0</v>
      </c>
    </row>
    <row r="123" spans="1:292" ht="21.95" customHeight="1" thickBot="1" x14ac:dyDescent="0.25">
      <c r="A123" s="621" t="s">
        <v>60</v>
      </c>
      <c r="B123" s="622"/>
      <c r="C123" s="220">
        <f>SUM(O123:Q123)</f>
        <v>2428.0666666666666</v>
      </c>
      <c r="D123" s="198">
        <f>SUM(D119:D122)</f>
        <v>22</v>
      </c>
      <c r="E123" s="199">
        <f>D123/18</f>
        <v>1.2222222222222223</v>
      </c>
      <c r="F123" s="223"/>
      <c r="G123" s="201"/>
      <c r="H123" s="188" t="s">
        <v>61</v>
      </c>
      <c r="I123" s="188" t="s">
        <v>61</v>
      </c>
      <c r="J123" s="221" t="s">
        <v>61</v>
      </c>
      <c r="K123" s="113">
        <f>SUM(K119:K122)</f>
        <v>22</v>
      </c>
      <c r="L123" s="114">
        <f t="shared" ref="L123:R123" si="51">SUM(L119:L122)</f>
        <v>0</v>
      </c>
      <c r="M123" s="114">
        <f t="shared" si="51"/>
        <v>0</v>
      </c>
      <c r="N123" s="189">
        <f t="shared" si="51"/>
        <v>0</v>
      </c>
      <c r="O123" s="116">
        <f t="shared" si="51"/>
        <v>2428.0666666666666</v>
      </c>
      <c r="P123" s="117">
        <f t="shared" si="51"/>
        <v>0</v>
      </c>
      <c r="Q123" s="117">
        <f t="shared" si="51"/>
        <v>0</v>
      </c>
      <c r="R123" s="118">
        <f t="shared" si="51"/>
        <v>0</v>
      </c>
      <c r="S123" s="203">
        <f>SUM(S121:S122)</f>
        <v>148.99499999999998</v>
      </c>
      <c r="T123" s="117">
        <f>SUM(T121:T122)</f>
        <v>0</v>
      </c>
      <c r="U123" s="118">
        <f>SUM(U121:U122)</f>
        <v>0</v>
      </c>
      <c r="V123" s="116">
        <f>SUM(V121:V122)</f>
        <v>198.66</v>
      </c>
      <c r="W123" s="118">
        <f>SUM(W121:W122)</f>
        <v>0</v>
      </c>
      <c r="X123" s="203">
        <f t="shared" ref="X123:AH123" si="52">SUM(X119:X122)</f>
        <v>0</v>
      </c>
      <c r="Y123" s="117">
        <f t="shared" si="52"/>
        <v>0</v>
      </c>
      <c r="Z123" s="117">
        <f t="shared" si="52"/>
        <v>0</v>
      </c>
      <c r="AA123" s="117">
        <f t="shared" si="52"/>
        <v>0</v>
      </c>
      <c r="AB123" s="117">
        <f t="shared" si="52"/>
        <v>0</v>
      </c>
      <c r="AC123" s="117">
        <f t="shared" si="52"/>
        <v>0</v>
      </c>
      <c r="AD123" s="117">
        <f t="shared" si="52"/>
        <v>0</v>
      </c>
      <c r="AE123" s="117">
        <f t="shared" si="52"/>
        <v>0</v>
      </c>
      <c r="AF123" s="117">
        <f t="shared" si="52"/>
        <v>0</v>
      </c>
      <c r="AG123" s="117">
        <f t="shared" si="52"/>
        <v>0</v>
      </c>
      <c r="AH123" s="203">
        <f t="shared" si="52"/>
        <v>0</v>
      </c>
      <c r="AI123" s="117">
        <f>SUM(AI120:AI122)</f>
        <v>242.80666666666667</v>
      </c>
      <c r="AJ123" s="117">
        <f>SUM(AJ120:AJ122)</f>
        <v>728.42</v>
      </c>
      <c r="AK123" s="118">
        <f>SUM(O123:AJ123)</f>
        <v>3746.9483333333333</v>
      </c>
      <c r="AL123" s="538"/>
      <c r="AM123" s="541"/>
      <c r="AN123" s="541"/>
      <c r="AO123" s="541"/>
      <c r="AP123" s="541"/>
      <c r="AQ123" s="541"/>
      <c r="AR123" s="544"/>
      <c r="AS123" s="538"/>
      <c r="AT123" s="541"/>
      <c r="AU123" s="541"/>
      <c r="AV123" s="541"/>
      <c r="AW123" s="541"/>
      <c r="AX123" s="541"/>
      <c r="AY123" s="544"/>
      <c r="AZ123" s="538"/>
      <c r="BA123" s="541"/>
      <c r="BB123" s="173"/>
      <c r="BC123" s="173"/>
      <c r="BD123" s="541"/>
      <c r="BE123" s="541"/>
      <c r="BF123" s="544"/>
      <c r="BG123" s="465"/>
      <c r="BH123" s="465"/>
      <c r="BI123" s="465"/>
      <c r="BJ123" s="465"/>
      <c r="BK123" s="465"/>
      <c r="BL123" s="465"/>
      <c r="BM123" s="465"/>
      <c r="BN123" s="538"/>
      <c r="BO123" s="541"/>
      <c r="BP123" s="541"/>
      <c r="BQ123" s="541"/>
      <c r="BR123" s="541"/>
      <c r="BS123" s="541"/>
      <c r="BT123" s="544"/>
      <c r="BU123" s="556"/>
      <c r="BV123" s="541"/>
      <c r="BW123" s="541"/>
      <c r="BX123" s="541"/>
      <c r="BY123" s="541"/>
      <c r="BZ123" s="541"/>
      <c r="CA123" s="547"/>
      <c r="CB123" s="538"/>
      <c r="CC123" s="541"/>
      <c r="CD123" s="541"/>
      <c r="CE123" s="541"/>
      <c r="CF123" s="541"/>
      <c r="CG123" s="541"/>
      <c r="CH123" s="544"/>
      <c r="CI123" s="538"/>
      <c r="CJ123" s="541"/>
      <c r="CK123" s="541"/>
      <c r="CL123" s="541"/>
      <c r="CM123" s="541"/>
      <c r="CN123" s="541"/>
      <c r="CO123" s="544"/>
      <c r="CP123" s="538"/>
      <c r="CQ123" s="541"/>
      <c r="CR123" s="541"/>
      <c r="CS123" s="541"/>
      <c r="CT123" s="541"/>
      <c r="CU123" s="541"/>
      <c r="CV123" s="544"/>
      <c r="CW123" s="538"/>
      <c r="CX123" s="541"/>
      <c r="CY123" s="541"/>
      <c r="CZ123" s="541"/>
      <c r="DA123" s="541"/>
      <c r="DB123" s="541"/>
      <c r="DC123" s="544"/>
      <c r="DD123" s="538">
        <f>IF(AND(DB123=3,DB124=4),SUM(DC126:DC128),0)</f>
        <v>0</v>
      </c>
      <c r="DE123" s="541"/>
      <c r="DF123" s="541"/>
      <c r="DG123" s="541"/>
      <c r="DH123" s="541"/>
      <c r="DI123" s="541"/>
      <c r="DJ123" s="544"/>
      <c r="DK123" s="538">
        <f>IF(AND(DI123=3,DI124=4),SUM(DJ126:DJ128),0)</f>
        <v>0</v>
      </c>
      <c r="DL123" s="541"/>
      <c r="DM123" s="541"/>
      <c r="DN123" s="541"/>
      <c r="DO123" s="541"/>
      <c r="DP123" s="541"/>
      <c r="DQ123" s="544"/>
      <c r="DR123" s="538"/>
      <c r="DS123" s="541"/>
      <c r="DT123" s="541"/>
      <c r="DU123" s="541"/>
      <c r="DV123" s="541"/>
      <c r="DW123" s="541"/>
      <c r="DX123" s="544"/>
      <c r="DY123" s="538"/>
      <c r="DZ123" s="541"/>
      <c r="EA123" s="541"/>
      <c r="EB123" s="541"/>
      <c r="EC123" s="541"/>
      <c r="ED123" s="541"/>
      <c r="EE123" s="544"/>
      <c r="EF123" s="538"/>
      <c r="EG123" s="541"/>
      <c r="EH123" s="541"/>
      <c r="EI123" s="541"/>
      <c r="EJ123" s="541"/>
      <c r="EK123" s="541"/>
      <c r="EL123" s="544"/>
      <c r="EM123" s="538"/>
      <c r="EN123" s="541"/>
      <c r="EO123" s="541"/>
      <c r="EP123" s="541"/>
      <c r="EQ123" s="541"/>
      <c r="ER123" s="541"/>
      <c r="ES123" s="544"/>
      <c r="EW123" s="538"/>
      <c r="EX123" s="541"/>
      <c r="EY123" s="541"/>
      <c r="EZ123" s="541"/>
      <c r="FA123" s="538"/>
      <c r="FB123" s="541"/>
      <c r="FC123" s="541"/>
      <c r="FD123" s="541"/>
      <c r="FE123" s="538"/>
      <c r="FF123" s="541"/>
      <c r="FG123" s="541"/>
      <c r="FH123" s="541"/>
      <c r="FI123" s="538"/>
      <c r="FJ123" s="541"/>
      <c r="FK123" s="541"/>
      <c r="FL123" s="541"/>
      <c r="FM123" s="538"/>
      <c r="FN123" s="541"/>
      <c r="FO123" s="541"/>
      <c r="FP123" s="541"/>
      <c r="FQ123" s="538"/>
      <c r="FR123" s="541"/>
      <c r="FS123" s="541"/>
      <c r="FT123" s="544"/>
      <c r="FU123" s="538"/>
      <c r="FV123" s="541"/>
      <c r="FW123" s="541"/>
      <c r="FX123" s="544"/>
      <c r="FY123" s="538"/>
      <c r="FZ123" s="541"/>
      <c r="GA123" s="541"/>
      <c r="GB123" s="544"/>
      <c r="GC123" s="538"/>
      <c r="GD123" s="541"/>
      <c r="GE123" s="541"/>
      <c r="GF123" s="544"/>
      <c r="GG123" s="538"/>
      <c r="GH123" s="541"/>
      <c r="GI123" s="541"/>
      <c r="GJ123" s="544"/>
      <c r="GK123" s="538"/>
      <c r="GL123" s="541"/>
      <c r="GM123" s="541"/>
      <c r="GN123" s="544"/>
      <c r="GO123" s="538"/>
      <c r="GP123" s="541"/>
      <c r="GQ123" s="541"/>
      <c r="GR123" s="544"/>
      <c r="GS123" s="538"/>
      <c r="GT123" s="541"/>
      <c r="GU123" s="541"/>
      <c r="GV123" s="544"/>
      <c r="GW123" s="538"/>
      <c r="GX123" s="541"/>
      <c r="GY123" s="541"/>
      <c r="GZ123" s="544"/>
      <c r="HA123" s="538"/>
      <c r="HB123" s="541"/>
      <c r="HC123" s="541"/>
      <c r="HD123" s="544"/>
      <c r="HE123" s="538"/>
      <c r="HF123" s="541"/>
      <c r="HG123" s="541"/>
      <c r="HH123" s="544"/>
      <c r="HI123" s="538"/>
      <c r="HJ123" s="541"/>
      <c r="HK123" s="541"/>
      <c r="HL123" s="544"/>
      <c r="HM123" s="538"/>
      <c r="HN123" s="541"/>
      <c r="HO123" s="541"/>
      <c r="HP123" s="544"/>
      <c r="HQ123" s="538"/>
      <c r="HR123" s="541"/>
      <c r="HS123" s="541"/>
      <c r="HT123" s="544"/>
      <c r="HU123" s="538"/>
      <c r="HV123" s="541"/>
      <c r="HW123" s="541"/>
      <c r="HX123" s="544"/>
      <c r="HY123" s="538"/>
      <c r="HZ123" s="541"/>
      <c r="IA123" s="541"/>
      <c r="IB123" s="544"/>
      <c r="IC123" s="538"/>
      <c r="ID123" s="541"/>
      <c r="IE123" s="541"/>
      <c r="IF123" s="544"/>
      <c r="IG123" s="538"/>
      <c r="IH123" s="541"/>
      <c r="II123" s="541"/>
      <c r="IJ123" s="544"/>
      <c r="IK123" s="538"/>
      <c r="IL123" s="541"/>
      <c r="IM123" s="541"/>
      <c r="IN123" s="544"/>
      <c r="IO123" s="538"/>
      <c r="IP123" s="541"/>
      <c r="IQ123" s="541"/>
      <c r="IR123" s="544"/>
      <c r="IS123" s="465"/>
      <c r="IT123" s="465"/>
      <c r="IU123" s="465"/>
      <c r="IV123" s="465"/>
      <c r="IW123" s="538"/>
      <c r="IX123" s="541"/>
      <c r="IY123" s="541"/>
      <c r="IZ123" s="541"/>
      <c r="JA123" s="544"/>
      <c r="JB123" s="465"/>
      <c r="JC123" s="465"/>
      <c r="JD123" s="465"/>
      <c r="JE123" s="465"/>
      <c r="JF123" s="465"/>
      <c r="JG123" s="538"/>
      <c r="JH123" s="541"/>
      <c r="JI123" s="541"/>
      <c r="JJ123" s="544"/>
      <c r="JK123" s="538"/>
      <c r="JL123" s="541"/>
      <c r="JM123" s="541"/>
      <c r="JN123" s="544"/>
      <c r="JO123" s="538"/>
      <c r="JP123" s="541"/>
      <c r="JQ123" s="541"/>
      <c r="JR123" s="541"/>
      <c r="JS123" s="544"/>
      <c r="JT123" s="538"/>
      <c r="JU123" s="541"/>
      <c r="JV123" s="541"/>
      <c r="JW123" s="541"/>
      <c r="JX123" s="541"/>
      <c r="JY123" s="541"/>
      <c r="JZ123" s="547"/>
      <c r="KC123" s="769"/>
      <c r="KD123" s="769"/>
    </row>
    <row r="124" spans="1:292" ht="21.95" customHeight="1" x14ac:dyDescent="0.2">
      <c r="A124" s="615">
        <v>20</v>
      </c>
      <c r="B124" s="619" t="s">
        <v>130</v>
      </c>
      <c r="C124" s="58" t="s">
        <v>68</v>
      </c>
      <c r="D124" s="2">
        <v>1</v>
      </c>
      <c r="E124" s="563" t="s">
        <v>131</v>
      </c>
      <c r="F124" s="581"/>
      <c r="G124" s="584">
        <v>23</v>
      </c>
      <c r="H124" s="584"/>
      <c r="I124" s="59">
        <f>IF(C124="медична сестра",6)</f>
        <v>6</v>
      </c>
      <c r="J124" s="273">
        <f>IF(I124=6,'тарифна сітка'!C9)</f>
        <v>1263</v>
      </c>
      <c r="K124" s="39"/>
      <c r="L124" s="10"/>
      <c r="M124" s="10"/>
      <c r="N124" s="40"/>
      <c r="O124" s="42">
        <f>J125/18*K124</f>
        <v>0</v>
      </c>
      <c r="P124" s="42">
        <f>J125/18*L124</f>
        <v>0</v>
      </c>
      <c r="Q124" s="42">
        <f>J125/18*M124</f>
        <v>0</v>
      </c>
      <c r="R124" s="101">
        <f>J125/18*N124</f>
        <v>0</v>
      </c>
      <c r="S124" s="39"/>
      <c r="T124" s="10"/>
      <c r="U124" s="40"/>
      <c r="V124" s="39"/>
      <c r="W124" s="40"/>
      <c r="X124" s="70"/>
      <c r="Y124" s="10"/>
      <c r="Z124" s="10"/>
      <c r="AA124" s="10"/>
      <c r="AB124" s="10"/>
      <c r="AC124" s="10"/>
      <c r="AD124" s="10"/>
      <c r="AE124" s="10"/>
      <c r="AF124" s="10"/>
      <c r="AG124" s="41"/>
      <c r="AH124" s="153">
        <f>J124*D124</f>
        <v>1263</v>
      </c>
      <c r="AI124" s="44"/>
      <c r="AJ124" s="44">
        <f>IF(G124&gt;19,30%,IF(G124&gt;9,20%,IF(G124&gt;2,10%,0)))</f>
        <v>0.3</v>
      </c>
      <c r="AK124" s="40"/>
      <c r="AL124" s="536">
        <f>IF(I126=8,SUM(K124:M127),0)</f>
        <v>0</v>
      </c>
      <c r="AM124" s="539">
        <f>IF(AL124&gt;0,SUM(O124:Q127),0)</f>
        <v>0</v>
      </c>
      <c r="AN124" s="539">
        <f>AM124*AJ124</f>
        <v>0</v>
      </c>
      <c r="AO124" s="539">
        <f>AM124*AI124</f>
        <v>0</v>
      </c>
      <c r="AP124" s="539">
        <f>IF(AM124&gt;0,SUM(S128:U128),0)</f>
        <v>0</v>
      </c>
      <c r="AQ124" s="539">
        <f>IF(AM124&gt;0,V128+W128,0)</f>
        <v>0</v>
      </c>
      <c r="AR124" s="542">
        <f>IF(AM124&gt;0,SUM(X128:AG128),0)</f>
        <v>0</v>
      </c>
      <c r="AS124" s="536"/>
      <c r="AT124" s="539">
        <f>IF(AS124&gt;0,SUM(V124:X127),0)</f>
        <v>0</v>
      </c>
      <c r="AU124" s="539">
        <f>IF(AT124&gt;0,AQ125,0)</f>
        <v>0</v>
      </c>
      <c r="AV124" s="539">
        <f>IF(AT124&gt;0,AP125,0)</f>
        <v>0</v>
      </c>
      <c r="AW124" s="539">
        <f>IF(AT124&gt;0,SUM(Z128:AB128),0)</f>
        <v>0</v>
      </c>
      <c r="AX124" s="539">
        <f>IF(AT124&gt;0,AC128+AD128,0)</f>
        <v>0</v>
      </c>
      <c r="AY124" s="542">
        <f>IF(AT124&gt;0,SUM(AE128:AN128),0)</f>
        <v>0</v>
      </c>
      <c r="AZ124" s="536">
        <f>IF(I125=9,SUM(K124:M127),0)</f>
        <v>0</v>
      </c>
      <c r="BA124" s="539">
        <f>IF(I125=9,SUM(O124:Q127),0)</f>
        <v>0</v>
      </c>
      <c r="BB124" s="491">
        <f>BA124*AJ124</f>
        <v>0</v>
      </c>
      <c r="BC124" s="491">
        <f>BA124*AI124</f>
        <v>0</v>
      </c>
      <c r="BD124" s="539">
        <f>IF(BA124&gt;0,SUM(S128:U128),0)</f>
        <v>0</v>
      </c>
      <c r="BE124" s="539">
        <f>IF(BA124&gt;0,V128+W128,0)</f>
        <v>0</v>
      </c>
      <c r="BF124" s="542"/>
      <c r="BG124" s="464"/>
      <c r="BH124" s="464"/>
      <c r="BI124" s="464"/>
      <c r="BJ124" s="464"/>
      <c r="BK124" s="464"/>
      <c r="BL124" s="464"/>
      <c r="BM124" s="464"/>
      <c r="BN124" s="536"/>
      <c r="BO124" s="539">
        <f>IF(BN124&gt;0,SUM(AJ124:AL127),0)</f>
        <v>0</v>
      </c>
      <c r="BP124" s="539">
        <f>BO124*AJ124</f>
        <v>0</v>
      </c>
      <c r="BQ124" s="539">
        <f>BO124*AI124</f>
        <v>0</v>
      </c>
      <c r="BR124" s="539">
        <f>IF(BO124&gt;0,SUM(AN128:AP128),0)</f>
        <v>0</v>
      </c>
      <c r="BS124" s="539">
        <f>IF(BO124&gt;0,AQ128+AR128,0)</f>
        <v>0</v>
      </c>
      <c r="BT124" s="542">
        <f>IF(BO124&gt;0,SUM(AS128:BB128),0)</f>
        <v>0</v>
      </c>
      <c r="BU124" s="554">
        <f>IF(I126=10,SUM(K124:M127),0)</f>
        <v>0</v>
      </c>
      <c r="BV124" s="539">
        <f>IF(I126=10,SUM(O124:Q127),0)</f>
        <v>0</v>
      </c>
      <c r="BW124" s="539">
        <f>BV124*AJ124</f>
        <v>0</v>
      </c>
      <c r="BX124" s="539">
        <f>BV124*AI124</f>
        <v>0</v>
      </c>
      <c r="BY124" s="539">
        <f>IF(BV124&gt;0,SUM(S128:U128),0)</f>
        <v>0</v>
      </c>
      <c r="BZ124" s="539">
        <f>IF(BV124&gt;0,V128+W128,0)</f>
        <v>0</v>
      </c>
      <c r="CA124" s="545">
        <f>IF(BV124&gt;0,SUM(X128:AG128),0)</f>
        <v>0</v>
      </c>
      <c r="CB124" s="536"/>
      <c r="CC124" s="539">
        <f>IF(CB124&gt;0,SUM(O124:Q127),0)</f>
        <v>0</v>
      </c>
      <c r="CD124" s="539">
        <f>IF(CC124&gt;0,AJ128,0)</f>
        <v>0</v>
      </c>
      <c r="CE124" s="539">
        <f>IF(CC124&gt;0,AI128,0)</f>
        <v>0</v>
      </c>
      <c r="CF124" s="539">
        <f>IF(CC124&gt;0,SUM(S128:U128),0)</f>
        <v>0</v>
      </c>
      <c r="CG124" s="539">
        <f>IF(CC124&gt;0,V128+W128,0)</f>
        <v>0</v>
      </c>
      <c r="CH124" s="542">
        <f>IF(CC124&gt;0,SUM(X128:AG128),0)</f>
        <v>0</v>
      </c>
      <c r="CI124" s="536">
        <f>IF(I126=11,SUM(K124:M124),0)</f>
        <v>0</v>
      </c>
      <c r="CJ124" s="539">
        <f>IF(I126=11,SUM(O124:Q124),0)</f>
        <v>0</v>
      </c>
      <c r="CK124" s="539">
        <f>CJ124*AJ124</f>
        <v>0</v>
      </c>
      <c r="CL124" s="539">
        <f>CJ124*AI124</f>
        <v>0</v>
      </c>
      <c r="CM124" s="539">
        <f>IF(CJ124&gt;0,SUM(S128:U128),0)</f>
        <v>0</v>
      </c>
      <c r="CN124" s="539">
        <f>IF(CJ124&gt;0,V128+W128,0)</f>
        <v>0</v>
      </c>
      <c r="CO124" s="542">
        <f>IF(CJ124&gt;0,SUM(X128:AG128),0)</f>
        <v>0</v>
      </c>
      <c r="CP124" s="536">
        <v>0</v>
      </c>
      <c r="CQ124" s="539">
        <f>IF(CP124&gt;0,SUM(O125:Q127),0)</f>
        <v>0</v>
      </c>
      <c r="CR124" s="539">
        <f>CQ124*AJ124</f>
        <v>0</v>
      </c>
      <c r="CS124" s="539">
        <f>CQ124*AI124</f>
        <v>0</v>
      </c>
      <c r="CT124" s="539">
        <f>T127</f>
        <v>0</v>
      </c>
      <c r="CU124" s="539"/>
      <c r="CV124" s="542">
        <f>IF(CQ124&gt;0,SUM(X128:AG128),0)</f>
        <v>0</v>
      </c>
      <c r="CW124" s="536"/>
      <c r="CX124" s="539">
        <f>IF(CW124&gt;0,SUM(H124:J129),0)</f>
        <v>0</v>
      </c>
      <c r="CY124" s="539">
        <f>IF(CX124&gt;0,AJ125,0)</f>
        <v>0</v>
      </c>
      <c r="CZ124" s="539">
        <f>IF(CX124&gt;0,AI125,0)</f>
        <v>0</v>
      </c>
      <c r="DA124" s="539">
        <f>IF(CX124&gt;0,SUM(S130:U130),0)</f>
        <v>0</v>
      </c>
      <c r="DB124" s="539">
        <f>IF(CX124&gt;0,V130+W130,0)</f>
        <v>0</v>
      </c>
      <c r="DC124" s="542">
        <f>IF(CX124&gt;0,SUM(X130:AG130),0)</f>
        <v>0</v>
      </c>
      <c r="DD124" s="536">
        <f>IF(AND(H125="старший вчитель",I126=12),SUM(K124:M127),0)</f>
        <v>0</v>
      </c>
      <c r="DE124" s="539">
        <f>IF(DD124&gt;0,SUM(O124:Q127),0)</f>
        <v>0</v>
      </c>
      <c r="DF124" s="539">
        <f>IF(DE124&gt;0,DE124*AJ124,0)</f>
        <v>0</v>
      </c>
      <c r="DG124" s="539">
        <f>IF(DE124&gt;0,DE124*AI124,0)</f>
        <v>0</v>
      </c>
      <c r="DH124" s="539">
        <f>IF(DE124&gt;0,SUM(S128:U128),0)</f>
        <v>0</v>
      </c>
      <c r="DI124" s="539">
        <f>IF(DE124&gt;0,V128+W128,0)</f>
        <v>0</v>
      </c>
      <c r="DJ124" s="542">
        <f>IF(DE124&gt;0,SUM(X128:AG128),0)</f>
        <v>0</v>
      </c>
      <c r="DK124" s="536">
        <f>IF(AND(H125="вчитель методист",I126=12),SUM(K124:M127),0)</f>
        <v>0</v>
      </c>
      <c r="DL124" s="539">
        <f>IF(DK124&gt;0,SUM(O124:Q127),0)</f>
        <v>0</v>
      </c>
      <c r="DM124" s="539">
        <f>IF(DL124&gt;0,AJ128,0)</f>
        <v>0</v>
      </c>
      <c r="DN124" s="539">
        <f>IF(DL124&gt;0,AI128,0)</f>
        <v>0</v>
      </c>
      <c r="DO124" s="539">
        <f>IF(DL124&gt;0,SUM(S128:U128),0)</f>
        <v>0</v>
      </c>
      <c r="DP124" s="539">
        <f>IF(DL124&gt;0,V128+W128,0)</f>
        <v>0</v>
      </c>
      <c r="DQ124" s="542">
        <f>IF(DL124&gt;0,SUM(X128:AG128),0)</f>
        <v>0</v>
      </c>
      <c r="DR124" s="536"/>
      <c r="DS124" s="539">
        <f>IF(DR124&gt;0,SUM(O124:Q127),0)</f>
        <v>0</v>
      </c>
      <c r="DT124" s="539">
        <f>IF(DS124&gt;0,AJ128,0)</f>
        <v>0</v>
      </c>
      <c r="DU124" s="539">
        <f>IF(DS124&gt;0,AI128,0)</f>
        <v>0</v>
      </c>
      <c r="DV124" s="539">
        <f>IF(DS124&gt;0,SUM(S128:U128),0)</f>
        <v>0</v>
      </c>
      <c r="DW124" s="539">
        <f>IF(DS124&gt;0,V128+W128,0)</f>
        <v>0</v>
      </c>
      <c r="DX124" s="542">
        <f>IF(DS124&gt;0,SUM(X128:AG128),0)</f>
        <v>0</v>
      </c>
      <c r="DY124" s="536"/>
      <c r="DZ124" s="539">
        <f>IF(DY124&gt;0,SUM(O127:Q127),0)</f>
        <v>0</v>
      </c>
      <c r="EA124" s="539">
        <f>DZ124*AJ124</f>
        <v>0</v>
      </c>
      <c r="EB124" s="539">
        <f>DZ124*AI124</f>
        <v>0</v>
      </c>
      <c r="EC124" s="539"/>
      <c r="ED124" s="539"/>
      <c r="EE124" s="542">
        <f>IF(DZ124&gt;0,SUM(X128:AG128),0)</f>
        <v>0</v>
      </c>
      <c r="EF124" s="536">
        <f>IF(AJ125="старший вчитель",SUM(AM124:AO127),0)</f>
        <v>0</v>
      </c>
      <c r="EG124" s="539">
        <f>IF(EF124&gt;0,SUM(O124:Q127),0)</f>
        <v>0</v>
      </c>
      <c r="EH124" s="539">
        <f>IF(EG124&gt;0,AJ128,0)</f>
        <v>0</v>
      </c>
      <c r="EI124" s="539">
        <f>IF(EG124&gt;0,AI128,0)</f>
        <v>0</v>
      </c>
      <c r="EJ124" s="539">
        <f>IF(EG124&gt;0,SUM(S128:U128),0)</f>
        <v>0</v>
      </c>
      <c r="EK124" s="539">
        <f>IF(EG124&gt;0,V128+W128,0)</f>
        <v>0</v>
      </c>
      <c r="EL124" s="542">
        <f>IF(EG124&gt;0,SUM(X128:AG128),0)</f>
        <v>0</v>
      </c>
      <c r="EM124" s="536">
        <f>IF(AQ125="старший вчитель",SUM(AT124:AV127),0)</f>
        <v>0</v>
      </c>
      <c r="EN124" s="539">
        <f>IF(EM124&gt;0,SUM(V124:X127),0)</f>
        <v>0</v>
      </c>
      <c r="EO124" s="539">
        <f>IF(EN124&gt;0,AQ128,0)</f>
        <v>0</v>
      </c>
      <c r="EP124" s="539">
        <f>IF(EN124&gt;0,AP128,0)</f>
        <v>0</v>
      </c>
      <c r="EQ124" s="539">
        <f>IF(EN124&gt;0,SUM(Z128:AB128),0)</f>
        <v>0</v>
      </c>
      <c r="ER124" s="539">
        <f>IF(EN124&gt;0,AC128+AD128,0)</f>
        <v>0</v>
      </c>
      <c r="ES124" s="542">
        <f>IF(EN124&gt;0,SUM(AE128:AN128),0)</f>
        <v>0</v>
      </c>
      <c r="EW124" s="536">
        <f>IF(AF125="старший вчитель",SUM(AI124:AK127),0)</f>
        <v>0</v>
      </c>
      <c r="EX124" s="539"/>
      <c r="EY124" s="539">
        <f>EX124*V124</f>
        <v>0</v>
      </c>
      <c r="EZ124" s="539">
        <f>EX124*U124</f>
        <v>0</v>
      </c>
      <c r="FA124" s="536">
        <f>IF(AM125="старший вчитель",SUM(AP124:AR127),0)</f>
        <v>0</v>
      </c>
      <c r="FB124" s="539"/>
      <c r="FC124" s="539">
        <f>FB124*AC124</f>
        <v>0</v>
      </c>
      <c r="FD124" s="539">
        <f>FB124*AB124</f>
        <v>0</v>
      </c>
      <c r="FE124" s="536">
        <f>IF(AP125="старший вчитель",SUM(AS124:AU127),0)</f>
        <v>0</v>
      </c>
      <c r="FF124" s="539"/>
      <c r="FG124" s="539">
        <f>FF124*AF124</f>
        <v>0</v>
      </c>
      <c r="FH124" s="539">
        <f>FF124*AE124</f>
        <v>0</v>
      </c>
      <c r="FI124" s="536">
        <f>IF(AT125="старший вчитель",SUM(AW124:AY127),0)</f>
        <v>0</v>
      </c>
      <c r="FJ124" s="539"/>
      <c r="FK124" s="539">
        <f>FJ124*AJ124</f>
        <v>0</v>
      </c>
      <c r="FL124" s="539">
        <f>FJ124*AI124</f>
        <v>0</v>
      </c>
      <c r="FM124" s="536"/>
      <c r="FN124" s="539">
        <f>IF(FM124&gt;0,SUM(AH124),0)</f>
        <v>0</v>
      </c>
      <c r="FO124" s="539">
        <f>FN124*AJ124</f>
        <v>0</v>
      </c>
      <c r="FP124" s="539">
        <f>FN124*AI124</f>
        <v>0</v>
      </c>
      <c r="FQ124" s="536"/>
      <c r="FR124" s="539">
        <f>IF(FQ124&gt;0,SUM(AO124),0)</f>
        <v>0</v>
      </c>
      <c r="FS124" s="539">
        <f>FR124*AQ124</f>
        <v>0</v>
      </c>
      <c r="FT124" s="542">
        <f>FR124*AP124</f>
        <v>0</v>
      </c>
      <c r="FU124" s="536"/>
      <c r="FV124" s="539">
        <f>IF(FU124&gt;0,SUM(AD124),0)</f>
        <v>0</v>
      </c>
      <c r="FW124" s="539">
        <f>FV124*AF124</f>
        <v>0</v>
      </c>
      <c r="FX124" s="542">
        <f>FV124*AE124</f>
        <v>0</v>
      </c>
      <c r="FY124" s="536"/>
      <c r="FZ124" s="539">
        <f>IF(FY124&gt;0,SUM(AH124),0)</f>
        <v>0</v>
      </c>
      <c r="GA124" s="539">
        <f>FZ124*AJ124</f>
        <v>0</v>
      </c>
      <c r="GB124" s="542">
        <f>FZ124*AI124</f>
        <v>0</v>
      </c>
      <c r="GC124" s="536"/>
      <c r="GD124" s="539">
        <f>IF(GC124&gt;0,SUM(AL124),0)</f>
        <v>0</v>
      </c>
      <c r="GE124" s="539">
        <f>GD124*AN124</f>
        <v>0</v>
      </c>
      <c r="GF124" s="542">
        <f>GD124*AM124</f>
        <v>0</v>
      </c>
      <c r="GG124" s="536"/>
      <c r="GH124" s="539">
        <f>IF(GG124&gt;0,SUM(AP124),0)</f>
        <v>0</v>
      </c>
      <c r="GI124" s="539">
        <f>GH124*AR124</f>
        <v>0</v>
      </c>
      <c r="GJ124" s="542">
        <f>GH124*AQ124</f>
        <v>0</v>
      </c>
      <c r="GK124" s="536"/>
      <c r="GL124" s="539">
        <f>IF(GK124&gt;0,SUM(AD124),0)</f>
        <v>0</v>
      </c>
      <c r="GM124" s="539">
        <f>GL124*AF124</f>
        <v>0</v>
      </c>
      <c r="GN124" s="542">
        <f>GL124*AE124</f>
        <v>0</v>
      </c>
      <c r="GO124" s="536"/>
      <c r="GP124" s="539">
        <f>IF(GO124&gt;0,SUM(AH124),0)</f>
        <v>0</v>
      </c>
      <c r="GQ124" s="539">
        <f>GP124*AJ124</f>
        <v>0</v>
      </c>
      <c r="GR124" s="542">
        <f>GP124*AI124</f>
        <v>0</v>
      </c>
      <c r="GS124" s="536"/>
      <c r="GT124" s="539">
        <f>IF(GS124&gt;0,SUM(AL124),0)</f>
        <v>0</v>
      </c>
      <c r="GU124" s="539">
        <f>GT124*AN124</f>
        <v>0</v>
      </c>
      <c r="GV124" s="542">
        <f>GT124*AM124</f>
        <v>0</v>
      </c>
      <c r="GW124" s="536"/>
      <c r="GX124" s="539">
        <f>IF(GW124&gt;0,SUM(AP124),0)</f>
        <v>0</v>
      </c>
      <c r="GY124" s="539">
        <f>GX124*AR124</f>
        <v>0</v>
      </c>
      <c r="GZ124" s="542">
        <f>GX124*AQ124</f>
        <v>0</v>
      </c>
      <c r="HA124" s="536"/>
      <c r="HB124" s="539">
        <f>IF(HA124&gt;0,SUM(Z124),0)</f>
        <v>0</v>
      </c>
      <c r="HC124" s="539">
        <f>HB124*AB124</f>
        <v>0</v>
      </c>
      <c r="HD124" s="542">
        <f>HB124*AA124</f>
        <v>0</v>
      </c>
      <c r="HE124" s="536"/>
      <c r="HF124" s="539">
        <f>IF(HE124&gt;0,SUM(AD124),0)</f>
        <v>0</v>
      </c>
      <c r="HG124" s="539">
        <f>HF124*AF124</f>
        <v>0</v>
      </c>
      <c r="HH124" s="542">
        <f>HF124*AE124</f>
        <v>0</v>
      </c>
      <c r="HI124" s="536"/>
      <c r="HJ124" s="539">
        <f>IF(HI124&gt;0,SUM(AH124),0)</f>
        <v>0</v>
      </c>
      <c r="HK124" s="539">
        <f>HJ124*AJ124</f>
        <v>0</v>
      </c>
      <c r="HL124" s="542">
        <f>HJ124*AI124</f>
        <v>0</v>
      </c>
      <c r="HM124" s="536"/>
      <c r="HN124" s="539">
        <f>IF(HM124&gt;0,SUM(AL124),0)</f>
        <v>0</v>
      </c>
      <c r="HO124" s="539">
        <f>HN124*AN124</f>
        <v>0</v>
      </c>
      <c r="HP124" s="542">
        <f>HN124*AM124</f>
        <v>0</v>
      </c>
      <c r="HQ124" s="536"/>
      <c r="HR124" s="539">
        <f>IF(HQ124&gt;0,SUM(AD124),0)</f>
        <v>0</v>
      </c>
      <c r="HS124" s="539">
        <f>HR124*AF124</f>
        <v>0</v>
      </c>
      <c r="HT124" s="542">
        <f>HR124*AE124</f>
        <v>0</v>
      </c>
      <c r="HU124" s="536"/>
      <c r="HV124" s="539">
        <f>IF(HU124&gt;0,SUM(AH124),0)</f>
        <v>0</v>
      </c>
      <c r="HW124" s="539">
        <f>HV124*AJ124</f>
        <v>0</v>
      </c>
      <c r="HX124" s="542">
        <f>HV124*AI124</f>
        <v>0</v>
      </c>
      <c r="HY124" s="536"/>
      <c r="HZ124" s="539">
        <f>IF(HY124&gt;0,SUM(AH124),0)</f>
        <v>0</v>
      </c>
      <c r="IA124" s="539">
        <f>HZ124*AJ124</f>
        <v>0</v>
      </c>
      <c r="IB124" s="542">
        <f>HZ124*AI124</f>
        <v>0</v>
      </c>
      <c r="IC124" s="536"/>
      <c r="ID124" s="539">
        <f>IF(IC124&gt;0,SUM(AL124),0)</f>
        <v>0</v>
      </c>
      <c r="IE124" s="539">
        <f>ID124*AN124</f>
        <v>0</v>
      </c>
      <c r="IF124" s="542">
        <f>ID124*AM124</f>
        <v>0</v>
      </c>
      <c r="IG124" s="536"/>
      <c r="IH124" s="539">
        <f>IF(IG124&gt;0,SUM(AP124),0)</f>
        <v>0</v>
      </c>
      <c r="II124" s="539">
        <f>IH124*AR124</f>
        <v>0</v>
      </c>
      <c r="IJ124" s="542">
        <f>IH124*AQ124</f>
        <v>0</v>
      </c>
      <c r="IK124" s="536">
        <f>D124</f>
        <v>1</v>
      </c>
      <c r="IL124" s="539">
        <f>IF(IK124&gt;0,SUM(AH124),0)</f>
        <v>1263</v>
      </c>
      <c r="IM124" s="539">
        <f>IL124*AJ124</f>
        <v>378.9</v>
      </c>
      <c r="IN124" s="542"/>
      <c r="IO124" s="536"/>
      <c r="IP124" s="539">
        <f>IF(IO124&gt;0,SUM(AH124),0)</f>
        <v>0</v>
      </c>
      <c r="IQ124" s="539">
        <f>IP124*AJ124</f>
        <v>0</v>
      </c>
      <c r="IR124" s="542"/>
      <c r="IS124" s="464"/>
      <c r="IT124" s="464"/>
      <c r="IU124" s="464"/>
      <c r="IV124" s="464"/>
      <c r="IW124" s="536"/>
      <c r="IX124" s="539">
        <f>IF(IW124&gt;0,SUM(AH124),0)</f>
        <v>0</v>
      </c>
      <c r="IY124" s="539">
        <f>IX124*AJ124</f>
        <v>0</v>
      </c>
      <c r="IZ124" s="539">
        <f>IX124*AI124</f>
        <v>0</v>
      </c>
      <c r="JA124" s="542">
        <f>AC128</f>
        <v>0</v>
      </c>
      <c r="JB124" s="464"/>
      <c r="JC124" s="464"/>
      <c r="JD124" s="464"/>
      <c r="JE124" s="464"/>
      <c r="JF124" s="464"/>
      <c r="JG124" s="536"/>
      <c r="JH124" s="539">
        <f>IF(JG124&gt;0,SUM(AQ124),0)</f>
        <v>0</v>
      </c>
      <c r="JI124" s="539">
        <f>JH124*AS124</f>
        <v>0</v>
      </c>
      <c r="JJ124" s="542"/>
      <c r="JK124" s="536"/>
      <c r="JL124" s="539">
        <f>IF(JK124&gt;0,SUM(AU124),0)</f>
        <v>0</v>
      </c>
      <c r="JM124" s="539">
        <f>JL124*AW124</f>
        <v>0</v>
      </c>
      <c r="JN124" s="542"/>
      <c r="JO124" s="536"/>
      <c r="JP124" s="539">
        <f>IF(JO124&gt;0,SUM(AM124),0)</f>
        <v>0</v>
      </c>
      <c r="JQ124" s="539">
        <f>JP124*AO124</f>
        <v>0</v>
      </c>
      <c r="JR124" s="539">
        <f>JP124*AN124</f>
        <v>0</v>
      </c>
      <c r="JS124" s="542"/>
      <c r="JT124" s="536">
        <f>IF(CT125="старший вчитель",SUM(CW124:CY127),0)</f>
        <v>0</v>
      </c>
      <c r="JU124" s="539">
        <f>IF(JT124&gt;0,SUM(BY124:CA127),0)</f>
        <v>0</v>
      </c>
      <c r="JV124" s="539">
        <f>IF(JU124&gt;0,CT128,0)</f>
        <v>0</v>
      </c>
      <c r="JW124" s="539">
        <f>IF(JU124&gt;0,CS128,0)</f>
        <v>0</v>
      </c>
      <c r="JX124" s="539">
        <f>IF(JU124&gt;0,SUM(CC128:CE128),0)</f>
        <v>0</v>
      </c>
      <c r="JY124" s="539">
        <f>IF(JU124&gt;0,CF128+CG128,0)</f>
        <v>0</v>
      </c>
      <c r="JZ124" s="545">
        <f>IF(JU124&gt;0,SUM(CH128:CQ128),0)</f>
        <v>0</v>
      </c>
      <c r="KC124" s="769">
        <f>IZ124+IR124+IN124+HX124+HP124+HL124+GR124+GB124+FT124+FP124+FL124+FD124+EZ124+EP124+EI124+EB124+DU124+DN124+DG124+CZ124+CS124+CL124+CE124+BX124+BQ124+BC124+AV124+AO124</f>
        <v>0</v>
      </c>
      <c r="KD124" s="769">
        <f>IY124+IQ124+IM124+HW124+HO124+HK124+GQ124+GA124+FS124+FO124+FK124+FC124+EY124+EO124+EH124+EA124+DT124+DM124+DF124+CY124+CR124+CK124+CD124+BW124+BP124+BB124+AU124+AN124</f>
        <v>378.9</v>
      </c>
    </row>
    <row r="125" spans="1:292" ht="21.95" customHeight="1" x14ac:dyDescent="0.2">
      <c r="A125" s="616"/>
      <c r="B125" s="576"/>
      <c r="C125" s="51"/>
      <c r="D125" s="46">
        <f>SUM(K125:N125)</f>
        <v>0</v>
      </c>
      <c r="E125" s="564"/>
      <c r="F125" s="581"/>
      <c r="G125" s="584"/>
      <c r="H125" s="584"/>
      <c r="I125" s="64"/>
      <c r="J125" s="166"/>
      <c r="K125" s="32"/>
      <c r="L125" s="179"/>
      <c r="M125" s="179"/>
      <c r="N125" s="33"/>
      <c r="O125" s="42">
        <f>J125/18*K125</f>
        <v>0</v>
      </c>
      <c r="P125" s="164">
        <f>J125/18*L125</f>
        <v>0</v>
      </c>
      <c r="Q125" s="42">
        <f>J125/18*M125</f>
        <v>0</v>
      </c>
      <c r="R125" s="101">
        <f>J125/18*N125</f>
        <v>0</v>
      </c>
      <c r="S125" s="32"/>
      <c r="T125" s="57"/>
      <c r="U125" s="12"/>
      <c r="V125" s="32"/>
      <c r="W125" s="12"/>
      <c r="X125" s="11"/>
      <c r="Y125" s="57"/>
      <c r="Z125" s="7"/>
      <c r="AA125" s="7"/>
      <c r="AB125" s="7"/>
      <c r="AC125" s="7"/>
      <c r="AD125" s="7"/>
      <c r="AE125" s="7"/>
      <c r="AF125" s="7"/>
      <c r="AG125" s="37"/>
      <c r="AH125" s="32"/>
      <c r="AI125" s="43"/>
      <c r="AJ125" s="43">
        <f>AH124*AJ124</f>
        <v>378.9</v>
      </c>
      <c r="AK125" s="45">
        <f>SUM(O124:R127,S126:AG126,AH124:AH127,AI125:AJ125)</f>
        <v>1641.9</v>
      </c>
      <c r="AL125" s="537"/>
      <c r="AM125" s="540"/>
      <c r="AN125" s="540"/>
      <c r="AO125" s="540"/>
      <c r="AP125" s="540"/>
      <c r="AQ125" s="540"/>
      <c r="AR125" s="543"/>
      <c r="AS125" s="537"/>
      <c r="AT125" s="540"/>
      <c r="AU125" s="540"/>
      <c r="AV125" s="540"/>
      <c r="AW125" s="540"/>
      <c r="AX125" s="540"/>
      <c r="AY125" s="543"/>
      <c r="AZ125" s="537"/>
      <c r="BA125" s="540"/>
      <c r="BB125" s="492"/>
      <c r="BC125" s="492"/>
      <c r="BD125" s="540"/>
      <c r="BE125" s="540"/>
      <c r="BF125" s="543"/>
      <c r="BG125" s="518"/>
      <c r="BH125" s="518"/>
      <c r="BI125" s="518"/>
      <c r="BJ125" s="518"/>
      <c r="BK125" s="518"/>
      <c r="BL125" s="518"/>
      <c r="BM125" s="518"/>
      <c r="BN125" s="537"/>
      <c r="BO125" s="540"/>
      <c r="BP125" s="540"/>
      <c r="BQ125" s="540"/>
      <c r="BR125" s="540"/>
      <c r="BS125" s="540"/>
      <c r="BT125" s="543"/>
      <c r="BU125" s="555"/>
      <c r="BV125" s="540"/>
      <c r="BW125" s="540"/>
      <c r="BX125" s="540"/>
      <c r="BY125" s="540"/>
      <c r="BZ125" s="540"/>
      <c r="CA125" s="546"/>
      <c r="CB125" s="537"/>
      <c r="CC125" s="540"/>
      <c r="CD125" s="540"/>
      <c r="CE125" s="540"/>
      <c r="CF125" s="540"/>
      <c r="CG125" s="540"/>
      <c r="CH125" s="543"/>
      <c r="CI125" s="537"/>
      <c r="CJ125" s="540"/>
      <c r="CK125" s="540"/>
      <c r="CL125" s="540"/>
      <c r="CM125" s="540"/>
      <c r="CN125" s="540"/>
      <c r="CO125" s="543"/>
      <c r="CP125" s="537"/>
      <c r="CQ125" s="540"/>
      <c r="CR125" s="540"/>
      <c r="CS125" s="540"/>
      <c r="CT125" s="540"/>
      <c r="CU125" s="540"/>
      <c r="CV125" s="543"/>
      <c r="CW125" s="537"/>
      <c r="CX125" s="540"/>
      <c r="CY125" s="540"/>
      <c r="CZ125" s="540"/>
      <c r="DA125" s="540"/>
      <c r="DB125" s="540"/>
      <c r="DC125" s="543"/>
      <c r="DD125" s="537">
        <f>IF(AND(DB125=3,DB126=4),SUM(DC128:DC130),0)</f>
        <v>0</v>
      </c>
      <c r="DE125" s="540"/>
      <c r="DF125" s="540"/>
      <c r="DG125" s="540"/>
      <c r="DH125" s="540"/>
      <c r="DI125" s="540"/>
      <c r="DJ125" s="543"/>
      <c r="DK125" s="537">
        <f>IF(AND(DI125=3,DI126=4),SUM(DJ128:DJ130),0)</f>
        <v>0</v>
      </c>
      <c r="DL125" s="540"/>
      <c r="DM125" s="540"/>
      <c r="DN125" s="540"/>
      <c r="DO125" s="540"/>
      <c r="DP125" s="540"/>
      <c r="DQ125" s="543"/>
      <c r="DR125" s="537"/>
      <c r="DS125" s="540"/>
      <c r="DT125" s="540"/>
      <c r="DU125" s="540"/>
      <c r="DV125" s="540"/>
      <c r="DW125" s="540"/>
      <c r="DX125" s="543"/>
      <c r="DY125" s="537"/>
      <c r="DZ125" s="540"/>
      <c r="EA125" s="540"/>
      <c r="EB125" s="540"/>
      <c r="EC125" s="540"/>
      <c r="ED125" s="540"/>
      <c r="EE125" s="543"/>
      <c r="EF125" s="537"/>
      <c r="EG125" s="540"/>
      <c r="EH125" s="540"/>
      <c r="EI125" s="540"/>
      <c r="EJ125" s="540"/>
      <c r="EK125" s="540"/>
      <c r="EL125" s="543"/>
      <c r="EM125" s="537"/>
      <c r="EN125" s="540"/>
      <c r="EO125" s="540"/>
      <c r="EP125" s="540"/>
      <c r="EQ125" s="540"/>
      <c r="ER125" s="540"/>
      <c r="ES125" s="543"/>
      <c r="ET125" s="225">
        <f>EF124+DY124+DR124+DK124+DD124+CW124+CP124+CI124+CB124+BU124+BN124+AZ124+AS124+AL124</f>
        <v>0</v>
      </c>
      <c r="EU125" s="157">
        <f>D128</f>
        <v>0</v>
      </c>
      <c r="EV125" s="480">
        <f>ET125-EU125</f>
        <v>0</v>
      </c>
      <c r="EW125" s="537"/>
      <c r="EX125" s="540"/>
      <c r="EY125" s="540"/>
      <c r="EZ125" s="540"/>
      <c r="FA125" s="537"/>
      <c r="FB125" s="540"/>
      <c r="FC125" s="540"/>
      <c r="FD125" s="540"/>
      <c r="FE125" s="537"/>
      <c r="FF125" s="540"/>
      <c r="FG125" s="540"/>
      <c r="FH125" s="540"/>
      <c r="FI125" s="537"/>
      <c r="FJ125" s="540"/>
      <c r="FK125" s="540"/>
      <c r="FL125" s="540"/>
      <c r="FM125" s="537"/>
      <c r="FN125" s="540"/>
      <c r="FO125" s="540"/>
      <c r="FP125" s="540"/>
      <c r="FQ125" s="537"/>
      <c r="FR125" s="540"/>
      <c r="FS125" s="540"/>
      <c r="FT125" s="543"/>
      <c r="FU125" s="537"/>
      <c r="FV125" s="540"/>
      <c r="FW125" s="540"/>
      <c r="FX125" s="543"/>
      <c r="FY125" s="537"/>
      <c r="FZ125" s="540"/>
      <c r="GA125" s="540"/>
      <c r="GB125" s="543"/>
      <c r="GC125" s="537"/>
      <c r="GD125" s="540"/>
      <c r="GE125" s="540"/>
      <c r="GF125" s="543"/>
      <c r="GG125" s="537"/>
      <c r="GH125" s="540"/>
      <c r="GI125" s="540"/>
      <c r="GJ125" s="543"/>
      <c r="GK125" s="537"/>
      <c r="GL125" s="540"/>
      <c r="GM125" s="540"/>
      <c r="GN125" s="543"/>
      <c r="GO125" s="537"/>
      <c r="GP125" s="540"/>
      <c r="GQ125" s="540"/>
      <c r="GR125" s="543"/>
      <c r="GS125" s="537"/>
      <c r="GT125" s="540"/>
      <c r="GU125" s="540"/>
      <c r="GV125" s="543"/>
      <c r="GW125" s="537"/>
      <c r="GX125" s="540"/>
      <c r="GY125" s="540"/>
      <c r="GZ125" s="543"/>
      <c r="HA125" s="537"/>
      <c r="HB125" s="540"/>
      <c r="HC125" s="540"/>
      <c r="HD125" s="543"/>
      <c r="HE125" s="537"/>
      <c r="HF125" s="540"/>
      <c r="HG125" s="540"/>
      <c r="HH125" s="543"/>
      <c r="HI125" s="537"/>
      <c r="HJ125" s="540"/>
      <c r="HK125" s="540"/>
      <c r="HL125" s="543"/>
      <c r="HM125" s="537"/>
      <c r="HN125" s="540"/>
      <c r="HO125" s="540"/>
      <c r="HP125" s="543"/>
      <c r="HQ125" s="537"/>
      <c r="HR125" s="540"/>
      <c r="HS125" s="540"/>
      <c r="HT125" s="543"/>
      <c r="HU125" s="537"/>
      <c r="HV125" s="540"/>
      <c r="HW125" s="540"/>
      <c r="HX125" s="543"/>
      <c r="HY125" s="537"/>
      <c r="HZ125" s="540"/>
      <c r="IA125" s="540"/>
      <c r="IB125" s="543"/>
      <c r="IC125" s="537"/>
      <c r="ID125" s="540"/>
      <c r="IE125" s="540"/>
      <c r="IF125" s="543"/>
      <c r="IG125" s="537"/>
      <c r="IH125" s="540"/>
      <c r="II125" s="540"/>
      <c r="IJ125" s="543"/>
      <c r="IK125" s="537"/>
      <c r="IL125" s="540"/>
      <c r="IM125" s="540"/>
      <c r="IN125" s="543"/>
      <c r="IO125" s="537"/>
      <c r="IP125" s="540"/>
      <c r="IQ125" s="540"/>
      <c r="IR125" s="543"/>
      <c r="IS125" s="513"/>
      <c r="IT125" s="513"/>
      <c r="IU125" s="513"/>
      <c r="IV125" s="513"/>
      <c r="IW125" s="537"/>
      <c r="IX125" s="540"/>
      <c r="IY125" s="540"/>
      <c r="IZ125" s="540"/>
      <c r="JA125" s="543"/>
      <c r="JB125" s="499"/>
      <c r="JC125" s="499"/>
      <c r="JD125" s="499"/>
      <c r="JE125" s="499"/>
      <c r="JF125" s="499"/>
      <c r="JG125" s="537"/>
      <c r="JH125" s="540"/>
      <c r="JI125" s="540"/>
      <c r="JJ125" s="543"/>
      <c r="JK125" s="537"/>
      <c r="JL125" s="540"/>
      <c r="JM125" s="540"/>
      <c r="JN125" s="543"/>
      <c r="JO125" s="537"/>
      <c r="JP125" s="540"/>
      <c r="JQ125" s="540"/>
      <c r="JR125" s="540"/>
      <c r="JS125" s="543"/>
      <c r="JT125" s="537"/>
      <c r="JU125" s="540"/>
      <c r="JV125" s="540"/>
      <c r="JW125" s="540"/>
      <c r="JX125" s="540"/>
      <c r="JY125" s="540"/>
      <c r="JZ125" s="546"/>
      <c r="KC125" s="769"/>
      <c r="KD125" s="769"/>
    </row>
    <row r="126" spans="1:292" ht="21.95" customHeight="1" x14ac:dyDescent="0.3">
      <c r="A126" s="617"/>
      <c r="B126" s="620"/>
      <c r="C126" s="52"/>
      <c r="D126" s="46">
        <f>SUM(K126:N126)</f>
        <v>0</v>
      </c>
      <c r="E126" s="564"/>
      <c r="F126" s="581"/>
      <c r="G126" s="584"/>
      <c r="H126" s="584"/>
      <c r="I126" s="155"/>
      <c r="J126" s="48"/>
      <c r="K126" s="32"/>
      <c r="L126" s="179"/>
      <c r="M126" s="179"/>
      <c r="N126" s="33"/>
      <c r="O126" s="42">
        <f>J125/18*K126</f>
        <v>0</v>
      </c>
      <c r="P126" s="42">
        <f>J125/18*L126</f>
        <v>0</v>
      </c>
      <c r="Q126" s="42">
        <f>J125/18*M126</f>
        <v>0</v>
      </c>
      <c r="R126" s="101">
        <f>J125/18*N126</f>
        <v>0</v>
      </c>
      <c r="S126" s="34"/>
      <c r="T126" s="27">
        <f>J125/18*T124*20%*T125</f>
        <v>0</v>
      </c>
      <c r="U126" s="28"/>
      <c r="V126" s="34"/>
      <c r="W126" s="28"/>
      <c r="X126" s="11"/>
      <c r="Y126" s="43"/>
      <c r="Z126" s="7"/>
      <c r="AA126" s="7"/>
      <c r="AB126" s="7"/>
      <c r="AC126" s="7"/>
      <c r="AD126" s="7"/>
      <c r="AE126" s="7"/>
      <c r="AF126" s="7"/>
      <c r="AG126" s="37"/>
      <c r="AH126" s="32"/>
      <c r="AI126" s="7"/>
      <c r="AJ126" s="7"/>
      <c r="AK126" s="12"/>
      <c r="AL126" s="537"/>
      <c r="AM126" s="540"/>
      <c r="AN126" s="540"/>
      <c r="AO126" s="540"/>
      <c r="AP126" s="540"/>
      <c r="AQ126" s="540"/>
      <c r="AR126" s="543"/>
      <c r="AS126" s="537"/>
      <c r="AT126" s="540"/>
      <c r="AU126" s="540"/>
      <c r="AV126" s="540"/>
      <c r="AW126" s="540"/>
      <c r="AX126" s="540"/>
      <c r="AY126" s="543"/>
      <c r="AZ126" s="537"/>
      <c r="BA126" s="540"/>
      <c r="BB126" s="492"/>
      <c r="BC126" s="492"/>
      <c r="BD126" s="540"/>
      <c r="BE126" s="540"/>
      <c r="BF126" s="543"/>
      <c r="BG126" s="518"/>
      <c r="BH126" s="518"/>
      <c r="BI126" s="518"/>
      <c r="BJ126" s="518"/>
      <c r="BK126" s="518"/>
      <c r="BL126" s="518"/>
      <c r="BM126" s="518"/>
      <c r="BN126" s="537"/>
      <c r="BO126" s="540"/>
      <c r="BP126" s="540"/>
      <c r="BQ126" s="540"/>
      <c r="BR126" s="540"/>
      <c r="BS126" s="540"/>
      <c r="BT126" s="543"/>
      <c r="BU126" s="555"/>
      <c r="BV126" s="540"/>
      <c r="BW126" s="540"/>
      <c r="BX126" s="540"/>
      <c r="BY126" s="540"/>
      <c r="BZ126" s="540"/>
      <c r="CA126" s="546"/>
      <c r="CB126" s="537"/>
      <c r="CC126" s="540"/>
      <c r="CD126" s="540"/>
      <c r="CE126" s="540"/>
      <c r="CF126" s="540"/>
      <c r="CG126" s="540"/>
      <c r="CH126" s="543"/>
      <c r="CI126" s="537"/>
      <c r="CJ126" s="540"/>
      <c r="CK126" s="540"/>
      <c r="CL126" s="540"/>
      <c r="CM126" s="540"/>
      <c r="CN126" s="540"/>
      <c r="CO126" s="543"/>
      <c r="CP126" s="537"/>
      <c r="CQ126" s="540"/>
      <c r="CR126" s="540"/>
      <c r="CS126" s="540"/>
      <c r="CT126" s="540"/>
      <c r="CU126" s="540"/>
      <c r="CV126" s="543"/>
      <c r="CW126" s="537"/>
      <c r="CX126" s="540"/>
      <c r="CY126" s="540"/>
      <c r="CZ126" s="540"/>
      <c r="DA126" s="540"/>
      <c r="DB126" s="540"/>
      <c r="DC126" s="543"/>
      <c r="DD126" s="537">
        <f>IF(AND(DB126=3,DB127=4),SUM(DC129:DC131),0)</f>
        <v>0</v>
      </c>
      <c r="DE126" s="540"/>
      <c r="DF126" s="540"/>
      <c r="DG126" s="540"/>
      <c r="DH126" s="540"/>
      <c r="DI126" s="540"/>
      <c r="DJ126" s="543"/>
      <c r="DK126" s="537">
        <f>IF(AND(DI126=3,DI127=4),SUM(DJ129:DJ131),0)</f>
        <v>0</v>
      </c>
      <c r="DL126" s="540"/>
      <c r="DM126" s="540"/>
      <c r="DN126" s="540"/>
      <c r="DO126" s="540"/>
      <c r="DP126" s="540"/>
      <c r="DQ126" s="543"/>
      <c r="DR126" s="537"/>
      <c r="DS126" s="540"/>
      <c r="DT126" s="540"/>
      <c r="DU126" s="540"/>
      <c r="DV126" s="540"/>
      <c r="DW126" s="540"/>
      <c r="DX126" s="543"/>
      <c r="DY126" s="537"/>
      <c r="DZ126" s="540"/>
      <c r="EA126" s="540"/>
      <c r="EB126" s="540"/>
      <c r="EC126" s="540"/>
      <c r="ED126" s="540"/>
      <c r="EE126" s="543"/>
      <c r="EF126" s="537"/>
      <c r="EG126" s="540"/>
      <c r="EH126" s="540"/>
      <c r="EI126" s="540"/>
      <c r="EJ126" s="540"/>
      <c r="EK126" s="540"/>
      <c r="EL126" s="543"/>
      <c r="EM126" s="537"/>
      <c r="EN126" s="540"/>
      <c r="EO126" s="540"/>
      <c r="EP126" s="540"/>
      <c r="EQ126" s="540"/>
      <c r="ER126" s="540"/>
      <c r="ES126" s="543"/>
      <c r="ET126" s="225">
        <f>SUM(EG124:EL128,DZ124:EE128,DS124:DX128,DL124:DQ128,DE124:DJ128,CX124:DC128,CQ124:CV128,CJ124:CO128,CC124:CH128,BV124:CA128,BO124:BT128,BA124:BF128,AT124:AY128,AM124:AR128,EX124:EZ128,FB124:FD128,FJ124:FL128,FN124:FP128,FR124:FT128,FZ124:GB128,HJ124:HL128,HV124:HX128,IP124:IR128,IX124:JA128,GP124:GR128,IL124:IN128)</f>
        <v>1641.9</v>
      </c>
      <c r="EU126" s="225">
        <f>AK125</f>
        <v>1641.9</v>
      </c>
      <c r="EV126" s="177">
        <f>EU126-ET126</f>
        <v>0</v>
      </c>
      <c r="EW126" s="537"/>
      <c r="EX126" s="540"/>
      <c r="EY126" s="540"/>
      <c r="EZ126" s="540"/>
      <c r="FA126" s="537"/>
      <c r="FB126" s="540"/>
      <c r="FC126" s="540"/>
      <c r="FD126" s="540"/>
      <c r="FE126" s="537"/>
      <c r="FF126" s="540"/>
      <c r="FG126" s="540"/>
      <c r="FH126" s="540"/>
      <c r="FI126" s="537"/>
      <c r="FJ126" s="540"/>
      <c r="FK126" s="540"/>
      <c r="FL126" s="540"/>
      <c r="FM126" s="537"/>
      <c r="FN126" s="540"/>
      <c r="FO126" s="540"/>
      <c r="FP126" s="540"/>
      <c r="FQ126" s="537"/>
      <c r="FR126" s="540"/>
      <c r="FS126" s="540"/>
      <c r="FT126" s="543"/>
      <c r="FU126" s="537"/>
      <c r="FV126" s="540"/>
      <c r="FW126" s="540"/>
      <c r="FX126" s="543"/>
      <c r="FY126" s="537"/>
      <c r="FZ126" s="540"/>
      <c r="GA126" s="540"/>
      <c r="GB126" s="543"/>
      <c r="GC126" s="537"/>
      <c r="GD126" s="540"/>
      <c r="GE126" s="540"/>
      <c r="GF126" s="543"/>
      <c r="GG126" s="537"/>
      <c r="GH126" s="540"/>
      <c r="GI126" s="540"/>
      <c r="GJ126" s="543"/>
      <c r="GK126" s="537"/>
      <c r="GL126" s="540"/>
      <c r="GM126" s="540"/>
      <c r="GN126" s="543"/>
      <c r="GO126" s="537"/>
      <c r="GP126" s="540"/>
      <c r="GQ126" s="540"/>
      <c r="GR126" s="543"/>
      <c r="GS126" s="537"/>
      <c r="GT126" s="540"/>
      <c r="GU126" s="540"/>
      <c r="GV126" s="543"/>
      <c r="GW126" s="537"/>
      <c r="GX126" s="540"/>
      <c r="GY126" s="540"/>
      <c r="GZ126" s="543"/>
      <c r="HA126" s="537"/>
      <c r="HB126" s="540"/>
      <c r="HC126" s="540"/>
      <c r="HD126" s="543"/>
      <c r="HE126" s="537"/>
      <c r="HF126" s="540"/>
      <c r="HG126" s="540"/>
      <c r="HH126" s="543"/>
      <c r="HI126" s="537"/>
      <c r="HJ126" s="540"/>
      <c r="HK126" s="540"/>
      <c r="HL126" s="543"/>
      <c r="HM126" s="537"/>
      <c r="HN126" s="540"/>
      <c r="HO126" s="540"/>
      <c r="HP126" s="543"/>
      <c r="HQ126" s="537"/>
      <c r="HR126" s="540"/>
      <c r="HS126" s="540"/>
      <c r="HT126" s="543"/>
      <c r="HU126" s="537"/>
      <c r="HV126" s="540"/>
      <c r="HW126" s="540"/>
      <c r="HX126" s="543"/>
      <c r="HY126" s="537"/>
      <c r="HZ126" s="540"/>
      <c r="IA126" s="540"/>
      <c r="IB126" s="543"/>
      <c r="IC126" s="537"/>
      <c r="ID126" s="540"/>
      <c r="IE126" s="540"/>
      <c r="IF126" s="543"/>
      <c r="IG126" s="537"/>
      <c r="IH126" s="540"/>
      <c r="II126" s="540"/>
      <c r="IJ126" s="543"/>
      <c r="IK126" s="537"/>
      <c r="IL126" s="540"/>
      <c r="IM126" s="540"/>
      <c r="IN126" s="543"/>
      <c r="IO126" s="537"/>
      <c r="IP126" s="540"/>
      <c r="IQ126" s="540"/>
      <c r="IR126" s="543"/>
      <c r="IS126" s="513"/>
      <c r="IT126" s="513"/>
      <c r="IU126" s="513"/>
      <c r="IV126" s="513"/>
      <c r="IW126" s="537"/>
      <c r="IX126" s="540"/>
      <c r="IY126" s="540"/>
      <c r="IZ126" s="540"/>
      <c r="JA126" s="543"/>
      <c r="JB126" s="499"/>
      <c r="JC126" s="499"/>
      <c r="JD126" s="499"/>
      <c r="JE126" s="499"/>
      <c r="JF126" s="499"/>
      <c r="JG126" s="537"/>
      <c r="JH126" s="540"/>
      <c r="JI126" s="540"/>
      <c r="JJ126" s="543"/>
      <c r="JK126" s="537"/>
      <c r="JL126" s="540"/>
      <c r="JM126" s="540"/>
      <c r="JN126" s="543"/>
      <c r="JO126" s="537"/>
      <c r="JP126" s="540"/>
      <c r="JQ126" s="540"/>
      <c r="JR126" s="540"/>
      <c r="JS126" s="543"/>
      <c r="JT126" s="537"/>
      <c r="JU126" s="540"/>
      <c r="JV126" s="540"/>
      <c r="JW126" s="540"/>
      <c r="JX126" s="540"/>
      <c r="JY126" s="540"/>
      <c r="JZ126" s="546"/>
      <c r="KB126" s="771">
        <v>5</v>
      </c>
      <c r="KC126" s="769"/>
      <c r="KD126" s="769"/>
      <c r="KE126" s="770">
        <f>AJ125</f>
        <v>378.9</v>
      </c>
      <c r="KF126" s="770">
        <f>AI125</f>
        <v>0</v>
      </c>
    </row>
    <row r="127" spans="1:292" ht="21.95" customHeight="1" thickBot="1" x14ac:dyDescent="0.25">
      <c r="A127" s="617"/>
      <c r="B127" s="620"/>
      <c r="C127" s="217"/>
      <c r="D127" s="29">
        <f>SUM(K127:N127)</f>
        <v>0</v>
      </c>
      <c r="E127" s="564"/>
      <c r="F127" s="581"/>
      <c r="G127" s="584"/>
      <c r="H127" s="584"/>
      <c r="I127" s="67"/>
      <c r="J127" s="71">
        <f>J126*I127</f>
        <v>0</v>
      </c>
      <c r="K127" s="34"/>
      <c r="L127" s="218"/>
      <c r="M127" s="218"/>
      <c r="N127" s="69"/>
      <c r="O127" s="82">
        <f>J125/18*K127</f>
        <v>0</v>
      </c>
      <c r="P127" s="83">
        <f>J125/18*L127</f>
        <v>0</v>
      </c>
      <c r="Q127" s="83">
        <f>J125/18*M127</f>
        <v>0</v>
      </c>
      <c r="R127" s="152">
        <f>J125/18*N127</f>
        <v>0</v>
      </c>
      <c r="S127" s="34"/>
      <c r="T127" s="27"/>
      <c r="U127" s="28"/>
      <c r="V127" s="34"/>
      <c r="W127" s="28"/>
      <c r="X127" s="30"/>
      <c r="Y127" s="27"/>
      <c r="Z127" s="27"/>
      <c r="AA127" s="27"/>
      <c r="AB127" s="27"/>
      <c r="AC127" s="27"/>
      <c r="AD127" s="27"/>
      <c r="AE127" s="27"/>
      <c r="AF127" s="27"/>
      <c r="AG127" s="38"/>
      <c r="AH127" s="34"/>
      <c r="AI127" s="27"/>
      <c r="AJ127" s="27"/>
      <c r="AK127" s="149"/>
      <c r="AL127" s="537"/>
      <c r="AM127" s="540"/>
      <c r="AN127" s="540"/>
      <c r="AO127" s="540"/>
      <c r="AP127" s="540"/>
      <c r="AQ127" s="540"/>
      <c r="AR127" s="543"/>
      <c r="AS127" s="537"/>
      <c r="AT127" s="540"/>
      <c r="AU127" s="540"/>
      <c r="AV127" s="540"/>
      <c r="AW127" s="540"/>
      <c r="AX127" s="540"/>
      <c r="AY127" s="543"/>
      <c r="AZ127" s="537"/>
      <c r="BA127" s="540"/>
      <c r="BB127" s="492"/>
      <c r="BC127" s="492"/>
      <c r="BD127" s="540"/>
      <c r="BE127" s="540"/>
      <c r="BF127" s="543"/>
      <c r="BG127" s="518"/>
      <c r="BH127" s="518"/>
      <c r="BI127" s="518"/>
      <c r="BJ127" s="518"/>
      <c r="BK127" s="518"/>
      <c r="BL127" s="518"/>
      <c r="BM127" s="518"/>
      <c r="BN127" s="537"/>
      <c r="BO127" s="540"/>
      <c r="BP127" s="540"/>
      <c r="BQ127" s="540"/>
      <c r="BR127" s="540"/>
      <c r="BS127" s="540"/>
      <c r="BT127" s="543"/>
      <c r="BU127" s="555"/>
      <c r="BV127" s="540"/>
      <c r="BW127" s="540"/>
      <c r="BX127" s="540"/>
      <c r="BY127" s="540"/>
      <c r="BZ127" s="540"/>
      <c r="CA127" s="546"/>
      <c r="CB127" s="537"/>
      <c r="CC127" s="540"/>
      <c r="CD127" s="540"/>
      <c r="CE127" s="540"/>
      <c r="CF127" s="540"/>
      <c r="CG127" s="540"/>
      <c r="CH127" s="543"/>
      <c r="CI127" s="537"/>
      <c r="CJ127" s="540"/>
      <c r="CK127" s="540"/>
      <c r="CL127" s="540"/>
      <c r="CM127" s="540"/>
      <c r="CN127" s="540"/>
      <c r="CO127" s="543"/>
      <c r="CP127" s="537"/>
      <c r="CQ127" s="540"/>
      <c r="CR127" s="540"/>
      <c r="CS127" s="540"/>
      <c r="CT127" s="540"/>
      <c r="CU127" s="540"/>
      <c r="CV127" s="543"/>
      <c r="CW127" s="537"/>
      <c r="CX127" s="540"/>
      <c r="CY127" s="540"/>
      <c r="CZ127" s="540"/>
      <c r="DA127" s="540"/>
      <c r="DB127" s="540"/>
      <c r="DC127" s="543"/>
      <c r="DD127" s="537">
        <f>IF(AND(DB127=3,DB128=4),SUM(DC130:DC132),0)</f>
        <v>0</v>
      </c>
      <c r="DE127" s="540"/>
      <c r="DF127" s="540"/>
      <c r="DG127" s="540"/>
      <c r="DH127" s="540"/>
      <c r="DI127" s="540"/>
      <c r="DJ127" s="543"/>
      <c r="DK127" s="537">
        <f>IF(AND(DI127=3,DI128=4),SUM(DJ130:DJ132),0)</f>
        <v>0</v>
      </c>
      <c r="DL127" s="540"/>
      <c r="DM127" s="540"/>
      <c r="DN127" s="540"/>
      <c r="DO127" s="540"/>
      <c r="DP127" s="540"/>
      <c r="DQ127" s="543"/>
      <c r="DR127" s="537"/>
      <c r="DS127" s="540"/>
      <c r="DT127" s="540"/>
      <c r="DU127" s="540"/>
      <c r="DV127" s="540"/>
      <c r="DW127" s="540"/>
      <c r="DX127" s="543"/>
      <c r="DY127" s="537"/>
      <c r="DZ127" s="540"/>
      <c r="EA127" s="540"/>
      <c r="EB127" s="540"/>
      <c r="EC127" s="540"/>
      <c r="ED127" s="540"/>
      <c r="EE127" s="543"/>
      <c r="EF127" s="537"/>
      <c r="EG127" s="540"/>
      <c r="EH127" s="540"/>
      <c r="EI127" s="540"/>
      <c r="EJ127" s="540"/>
      <c r="EK127" s="540"/>
      <c r="EL127" s="543"/>
      <c r="EM127" s="537"/>
      <c r="EN127" s="540"/>
      <c r="EO127" s="540"/>
      <c r="EP127" s="540"/>
      <c r="EQ127" s="540"/>
      <c r="ER127" s="540"/>
      <c r="ES127" s="543"/>
      <c r="EW127" s="537"/>
      <c r="EX127" s="540"/>
      <c r="EY127" s="540"/>
      <c r="EZ127" s="540"/>
      <c r="FA127" s="537"/>
      <c r="FB127" s="540"/>
      <c r="FC127" s="540"/>
      <c r="FD127" s="540"/>
      <c r="FE127" s="537"/>
      <c r="FF127" s="540"/>
      <c r="FG127" s="540"/>
      <c r="FH127" s="540"/>
      <c r="FI127" s="537"/>
      <c r="FJ127" s="540"/>
      <c r="FK127" s="540"/>
      <c r="FL127" s="540"/>
      <c r="FM127" s="537"/>
      <c r="FN127" s="540"/>
      <c r="FO127" s="540"/>
      <c r="FP127" s="540"/>
      <c r="FQ127" s="537"/>
      <c r="FR127" s="540"/>
      <c r="FS127" s="540"/>
      <c r="FT127" s="543"/>
      <c r="FU127" s="537"/>
      <c r="FV127" s="540"/>
      <c r="FW127" s="540"/>
      <c r="FX127" s="543"/>
      <c r="FY127" s="537"/>
      <c r="FZ127" s="540"/>
      <c r="GA127" s="540"/>
      <c r="GB127" s="543"/>
      <c r="GC127" s="537"/>
      <c r="GD127" s="540"/>
      <c r="GE127" s="540"/>
      <c r="GF127" s="543"/>
      <c r="GG127" s="537"/>
      <c r="GH127" s="540"/>
      <c r="GI127" s="540"/>
      <c r="GJ127" s="543"/>
      <c r="GK127" s="537"/>
      <c r="GL127" s="540"/>
      <c r="GM127" s="540"/>
      <c r="GN127" s="543"/>
      <c r="GO127" s="537"/>
      <c r="GP127" s="540"/>
      <c r="GQ127" s="540"/>
      <c r="GR127" s="543"/>
      <c r="GS127" s="537"/>
      <c r="GT127" s="540"/>
      <c r="GU127" s="540"/>
      <c r="GV127" s="543"/>
      <c r="GW127" s="537"/>
      <c r="GX127" s="540"/>
      <c r="GY127" s="540"/>
      <c r="GZ127" s="543"/>
      <c r="HA127" s="537"/>
      <c r="HB127" s="540"/>
      <c r="HC127" s="540"/>
      <c r="HD127" s="543"/>
      <c r="HE127" s="537"/>
      <c r="HF127" s="540"/>
      <c r="HG127" s="540"/>
      <c r="HH127" s="543"/>
      <c r="HI127" s="537"/>
      <c r="HJ127" s="540"/>
      <c r="HK127" s="540"/>
      <c r="HL127" s="543"/>
      <c r="HM127" s="537"/>
      <c r="HN127" s="540"/>
      <c r="HO127" s="540"/>
      <c r="HP127" s="543"/>
      <c r="HQ127" s="537"/>
      <c r="HR127" s="540"/>
      <c r="HS127" s="540"/>
      <c r="HT127" s="543"/>
      <c r="HU127" s="537"/>
      <c r="HV127" s="540"/>
      <c r="HW127" s="540"/>
      <c r="HX127" s="543"/>
      <c r="HY127" s="537"/>
      <c r="HZ127" s="540"/>
      <c r="IA127" s="540"/>
      <c r="IB127" s="543"/>
      <c r="IC127" s="537"/>
      <c r="ID127" s="540"/>
      <c r="IE127" s="540"/>
      <c r="IF127" s="543"/>
      <c r="IG127" s="537"/>
      <c r="IH127" s="540"/>
      <c r="II127" s="540"/>
      <c r="IJ127" s="543"/>
      <c r="IK127" s="537"/>
      <c r="IL127" s="540"/>
      <c r="IM127" s="540"/>
      <c r="IN127" s="543"/>
      <c r="IO127" s="537"/>
      <c r="IP127" s="540"/>
      <c r="IQ127" s="540"/>
      <c r="IR127" s="543"/>
      <c r="IS127" s="513"/>
      <c r="IT127" s="513"/>
      <c r="IU127" s="513"/>
      <c r="IV127" s="513"/>
      <c r="IW127" s="537"/>
      <c r="IX127" s="540"/>
      <c r="IY127" s="540"/>
      <c r="IZ127" s="540"/>
      <c r="JA127" s="543"/>
      <c r="JB127" s="499"/>
      <c r="JC127" s="499"/>
      <c r="JD127" s="499"/>
      <c r="JE127" s="499"/>
      <c r="JF127" s="499"/>
      <c r="JG127" s="537"/>
      <c r="JH127" s="540"/>
      <c r="JI127" s="540"/>
      <c r="JJ127" s="543"/>
      <c r="JK127" s="537"/>
      <c r="JL127" s="540"/>
      <c r="JM127" s="540"/>
      <c r="JN127" s="543"/>
      <c r="JO127" s="537"/>
      <c r="JP127" s="540"/>
      <c r="JQ127" s="540"/>
      <c r="JR127" s="540"/>
      <c r="JS127" s="543"/>
      <c r="JT127" s="537"/>
      <c r="JU127" s="540"/>
      <c r="JV127" s="540"/>
      <c r="JW127" s="540"/>
      <c r="JX127" s="540"/>
      <c r="JY127" s="540"/>
      <c r="JZ127" s="546"/>
      <c r="KC127" s="769"/>
      <c r="KD127" s="769"/>
      <c r="KE127" s="770">
        <f>KE126-KD124</f>
        <v>0</v>
      </c>
      <c r="KF127" s="770">
        <f>KF126-KC124</f>
        <v>0</v>
      </c>
    </row>
    <row r="128" spans="1:292" ht="21.95" customHeight="1" thickBot="1" x14ac:dyDescent="0.25">
      <c r="A128" s="621" t="s">
        <v>60</v>
      </c>
      <c r="B128" s="622"/>
      <c r="C128" s="220"/>
      <c r="D128" s="198">
        <f>SUM(D125:D127)</f>
        <v>0</v>
      </c>
      <c r="E128" s="199">
        <f>D128/18</f>
        <v>0</v>
      </c>
      <c r="F128" s="200">
        <f>D124</f>
        <v>1</v>
      </c>
      <c r="G128" s="201"/>
      <c r="H128" s="188" t="s">
        <v>61</v>
      </c>
      <c r="I128" s="188" t="s">
        <v>61</v>
      </c>
      <c r="J128" s="202" t="s">
        <v>61</v>
      </c>
      <c r="K128" s="113">
        <f>SUM(K124:K127)</f>
        <v>0</v>
      </c>
      <c r="L128" s="114">
        <f t="shared" ref="L128:R128" si="53">SUM(L124:L127)</f>
        <v>0</v>
      </c>
      <c r="M128" s="114">
        <f t="shared" si="53"/>
        <v>0</v>
      </c>
      <c r="N128" s="115">
        <f t="shared" si="53"/>
        <v>0</v>
      </c>
      <c r="O128" s="117">
        <f t="shared" si="53"/>
        <v>0</v>
      </c>
      <c r="P128" s="117">
        <f t="shared" si="53"/>
        <v>0</v>
      </c>
      <c r="Q128" s="117">
        <f t="shared" si="53"/>
        <v>0</v>
      </c>
      <c r="R128" s="117">
        <f t="shared" si="53"/>
        <v>0</v>
      </c>
      <c r="S128" s="116">
        <f>SUM(S126:S127)</f>
        <v>0</v>
      </c>
      <c r="T128" s="117">
        <f>SUM(T126:T127)</f>
        <v>0</v>
      </c>
      <c r="U128" s="118">
        <f>SUM(U126:U127)</f>
        <v>0</v>
      </c>
      <c r="V128" s="116">
        <f>SUM(V126:V127)</f>
        <v>0</v>
      </c>
      <c r="W128" s="118">
        <f>SUM(W126:W127)</f>
        <v>0</v>
      </c>
      <c r="X128" s="203">
        <f t="shared" ref="X128:AH128" si="54">SUM(X124:X127)</f>
        <v>0</v>
      </c>
      <c r="Y128" s="117">
        <f t="shared" si="54"/>
        <v>0</v>
      </c>
      <c r="Z128" s="117">
        <f t="shared" si="54"/>
        <v>0</v>
      </c>
      <c r="AA128" s="117">
        <f t="shared" si="54"/>
        <v>0</v>
      </c>
      <c r="AB128" s="117">
        <f t="shared" si="54"/>
        <v>0</v>
      </c>
      <c r="AC128" s="117">
        <f t="shared" si="54"/>
        <v>0</v>
      </c>
      <c r="AD128" s="117">
        <f t="shared" si="54"/>
        <v>0</v>
      </c>
      <c r="AE128" s="117">
        <f t="shared" si="54"/>
        <v>0</v>
      </c>
      <c r="AF128" s="117">
        <f t="shared" si="54"/>
        <v>0</v>
      </c>
      <c r="AG128" s="117">
        <f t="shared" si="54"/>
        <v>0</v>
      </c>
      <c r="AH128" s="203">
        <f t="shared" si="54"/>
        <v>1263</v>
      </c>
      <c r="AI128" s="117">
        <f>SUM(AI125:AI127)</f>
        <v>0</v>
      </c>
      <c r="AJ128" s="117">
        <f>SUM(AJ125:AJ127)</f>
        <v>378.9</v>
      </c>
      <c r="AK128" s="118">
        <f>SUM(O128:AJ128)</f>
        <v>1641.9</v>
      </c>
      <c r="AL128" s="538"/>
      <c r="AM128" s="541"/>
      <c r="AN128" s="541"/>
      <c r="AO128" s="541"/>
      <c r="AP128" s="541"/>
      <c r="AQ128" s="541"/>
      <c r="AR128" s="544"/>
      <c r="AS128" s="538"/>
      <c r="AT128" s="541"/>
      <c r="AU128" s="541"/>
      <c r="AV128" s="541"/>
      <c r="AW128" s="541"/>
      <c r="AX128" s="541"/>
      <c r="AY128" s="544"/>
      <c r="AZ128" s="538"/>
      <c r="BA128" s="541"/>
      <c r="BB128" s="173"/>
      <c r="BC128" s="173"/>
      <c r="BD128" s="541"/>
      <c r="BE128" s="541"/>
      <c r="BF128" s="544"/>
      <c r="BG128" s="465"/>
      <c r="BH128" s="465"/>
      <c r="BI128" s="465"/>
      <c r="BJ128" s="465"/>
      <c r="BK128" s="465"/>
      <c r="BL128" s="465"/>
      <c r="BM128" s="465"/>
      <c r="BN128" s="538"/>
      <c r="BO128" s="541"/>
      <c r="BP128" s="541"/>
      <c r="BQ128" s="541"/>
      <c r="BR128" s="541"/>
      <c r="BS128" s="541"/>
      <c r="BT128" s="544"/>
      <c r="BU128" s="556"/>
      <c r="BV128" s="541"/>
      <c r="BW128" s="541"/>
      <c r="BX128" s="541"/>
      <c r="BY128" s="541"/>
      <c r="BZ128" s="541"/>
      <c r="CA128" s="547"/>
      <c r="CB128" s="538"/>
      <c r="CC128" s="541"/>
      <c r="CD128" s="541"/>
      <c r="CE128" s="541"/>
      <c r="CF128" s="541"/>
      <c r="CG128" s="541"/>
      <c r="CH128" s="544"/>
      <c r="CI128" s="538"/>
      <c r="CJ128" s="541"/>
      <c r="CK128" s="541"/>
      <c r="CL128" s="541"/>
      <c r="CM128" s="541"/>
      <c r="CN128" s="541"/>
      <c r="CO128" s="544"/>
      <c r="CP128" s="538"/>
      <c r="CQ128" s="541"/>
      <c r="CR128" s="541"/>
      <c r="CS128" s="541"/>
      <c r="CT128" s="541"/>
      <c r="CU128" s="541"/>
      <c r="CV128" s="544"/>
      <c r="CW128" s="538"/>
      <c r="CX128" s="541"/>
      <c r="CY128" s="541"/>
      <c r="CZ128" s="541"/>
      <c r="DA128" s="541"/>
      <c r="DB128" s="541"/>
      <c r="DC128" s="544"/>
      <c r="DD128" s="538">
        <f>IF(AND(DB128=3,DB129=4),SUM(DC131:DC133),0)</f>
        <v>0</v>
      </c>
      <c r="DE128" s="541"/>
      <c r="DF128" s="541"/>
      <c r="DG128" s="541"/>
      <c r="DH128" s="541"/>
      <c r="DI128" s="541"/>
      <c r="DJ128" s="544"/>
      <c r="DK128" s="538">
        <f>IF(AND(DI128=3,DI129=4),SUM(DJ131:DJ133),0)</f>
        <v>0</v>
      </c>
      <c r="DL128" s="541"/>
      <c r="DM128" s="541"/>
      <c r="DN128" s="541"/>
      <c r="DO128" s="541"/>
      <c r="DP128" s="541"/>
      <c r="DQ128" s="544"/>
      <c r="DR128" s="538"/>
      <c r="DS128" s="541"/>
      <c r="DT128" s="541"/>
      <c r="DU128" s="541"/>
      <c r="DV128" s="541"/>
      <c r="DW128" s="541"/>
      <c r="DX128" s="544"/>
      <c r="DY128" s="538"/>
      <c r="DZ128" s="541"/>
      <c r="EA128" s="541"/>
      <c r="EB128" s="541"/>
      <c r="EC128" s="541"/>
      <c r="ED128" s="541"/>
      <c r="EE128" s="544"/>
      <c r="EF128" s="538"/>
      <c r="EG128" s="541"/>
      <c r="EH128" s="541"/>
      <c r="EI128" s="541"/>
      <c r="EJ128" s="541"/>
      <c r="EK128" s="541"/>
      <c r="EL128" s="544"/>
      <c r="EM128" s="538"/>
      <c r="EN128" s="541"/>
      <c r="EO128" s="541"/>
      <c r="EP128" s="541"/>
      <c r="EQ128" s="541"/>
      <c r="ER128" s="541"/>
      <c r="ES128" s="544"/>
      <c r="EW128" s="538"/>
      <c r="EX128" s="541"/>
      <c r="EY128" s="541"/>
      <c r="EZ128" s="541"/>
      <c r="FA128" s="538"/>
      <c r="FB128" s="541"/>
      <c r="FC128" s="541"/>
      <c r="FD128" s="541"/>
      <c r="FE128" s="538"/>
      <c r="FF128" s="541"/>
      <c r="FG128" s="541"/>
      <c r="FH128" s="541"/>
      <c r="FI128" s="538"/>
      <c r="FJ128" s="541"/>
      <c r="FK128" s="541"/>
      <c r="FL128" s="541"/>
      <c r="FM128" s="538"/>
      <c r="FN128" s="541"/>
      <c r="FO128" s="541"/>
      <c r="FP128" s="541"/>
      <c r="FQ128" s="538"/>
      <c r="FR128" s="541"/>
      <c r="FS128" s="541"/>
      <c r="FT128" s="544"/>
      <c r="FU128" s="538"/>
      <c r="FV128" s="541"/>
      <c r="FW128" s="541"/>
      <c r="FX128" s="544"/>
      <c r="FY128" s="538"/>
      <c r="FZ128" s="541"/>
      <c r="GA128" s="541"/>
      <c r="GB128" s="544"/>
      <c r="GC128" s="538"/>
      <c r="GD128" s="541"/>
      <c r="GE128" s="541"/>
      <c r="GF128" s="544"/>
      <c r="GG128" s="538"/>
      <c r="GH128" s="541"/>
      <c r="GI128" s="541"/>
      <c r="GJ128" s="544"/>
      <c r="GK128" s="538"/>
      <c r="GL128" s="541"/>
      <c r="GM128" s="541"/>
      <c r="GN128" s="544"/>
      <c r="GO128" s="538"/>
      <c r="GP128" s="541"/>
      <c r="GQ128" s="541"/>
      <c r="GR128" s="544"/>
      <c r="GS128" s="538"/>
      <c r="GT128" s="541"/>
      <c r="GU128" s="541"/>
      <c r="GV128" s="544"/>
      <c r="GW128" s="538"/>
      <c r="GX128" s="541"/>
      <c r="GY128" s="541"/>
      <c r="GZ128" s="544"/>
      <c r="HA128" s="538"/>
      <c r="HB128" s="541"/>
      <c r="HC128" s="541"/>
      <c r="HD128" s="544"/>
      <c r="HE128" s="538"/>
      <c r="HF128" s="541"/>
      <c r="HG128" s="541"/>
      <c r="HH128" s="544"/>
      <c r="HI128" s="538"/>
      <c r="HJ128" s="541"/>
      <c r="HK128" s="541"/>
      <c r="HL128" s="544"/>
      <c r="HM128" s="538"/>
      <c r="HN128" s="541"/>
      <c r="HO128" s="541"/>
      <c r="HP128" s="544"/>
      <c r="HQ128" s="538"/>
      <c r="HR128" s="541"/>
      <c r="HS128" s="541"/>
      <c r="HT128" s="544"/>
      <c r="HU128" s="538"/>
      <c r="HV128" s="541"/>
      <c r="HW128" s="541"/>
      <c r="HX128" s="544"/>
      <c r="HY128" s="538"/>
      <c r="HZ128" s="541"/>
      <c r="IA128" s="541"/>
      <c r="IB128" s="544"/>
      <c r="IC128" s="538"/>
      <c r="ID128" s="541"/>
      <c r="IE128" s="541"/>
      <c r="IF128" s="544"/>
      <c r="IG128" s="538"/>
      <c r="IH128" s="541"/>
      <c r="II128" s="541"/>
      <c r="IJ128" s="544"/>
      <c r="IK128" s="538"/>
      <c r="IL128" s="541"/>
      <c r="IM128" s="541"/>
      <c r="IN128" s="544"/>
      <c r="IO128" s="538"/>
      <c r="IP128" s="541"/>
      <c r="IQ128" s="541"/>
      <c r="IR128" s="544"/>
      <c r="IS128" s="465"/>
      <c r="IT128" s="465"/>
      <c r="IU128" s="465"/>
      <c r="IV128" s="465"/>
      <c r="IW128" s="538"/>
      <c r="IX128" s="541"/>
      <c r="IY128" s="541"/>
      <c r="IZ128" s="541"/>
      <c r="JA128" s="544"/>
      <c r="JB128" s="465"/>
      <c r="JC128" s="465"/>
      <c r="JD128" s="465"/>
      <c r="JE128" s="465"/>
      <c r="JF128" s="465"/>
      <c r="JG128" s="538"/>
      <c r="JH128" s="541"/>
      <c r="JI128" s="541"/>
      <c r="JJ128" s="544"/>
      <c r="JK128" s="538"/>
      <c r="JL128" s="541"/>
      <c r="JM128" s="541"/>
      <c r="JN128" s="544"/>
      <c r="JO128" s="538"/>
      <c r="JP128" s="541"/>
      <c r="JQ128" s="541"/>
      <c r="JR128" s="541"/>
      <c r="JS128" s="544"/>
      <c r="JT128" s="538"/>
      <c r="JU128" s="541"/>
      <c r="JV128" s="541"/>
      <c r="JW128" s="541"/>
      <c r="JX128" s="541"/>
      <c r="JY128" s="541"/>
      <c r="JZ128" s="547"/>
      <c r="KC128" s="769"/>
      <c r="KD128" s="769"/>
    </row>
    <row r="129" spans="1:292" ht="21" customHeight="1" x14ac:dyDescent="0.2">
      <c r="A129" s="642"/>
      <c r="B129" s="575" t="s">
        <v>71</v>
      </c>
      <c r="C129" s="165"/>
      <c r="D129" s="72"/>
      <c r="E129" s="578"/>
      <c r="F129" s="580"/>
      <c r="G129" s="583"/>
      <c r="H129" s="167"/>
      <c r="I129" s="97"/>
      <c r="J129" s="168">
        <f>J108*95%*D129+IF(I129=6,'тарифна сітка'!C205)</f>
        <v>0</v>
      </c>
      <c r="K129" s="75"/>
      <c r="L129" s="94"/>
      <c r="M129" s="94"/>
      <c r="N129" s="76"/>
      <c r="O129" s="93">
        <f>J130/18*K129</f>
        <v>0</v>
      </c>
      <c r="P129" s="93">
        <f>J130/18*L129</f>
        <v>0</v>
      </c>
      <c r="Q129" s="93">
        <f>J130/18*M129</f>
        <v>0</v>
      </c>
      <c r="R129" s="150">
        <f>J130/18*N129</f>
        <v>0</v>
      </c>
      <c r="S129" s="75"/>
      <c r="T129" s="94"/>
      <c r="U129" s="76"/>
      <c r="V129" s="75"/>
      <c r="W129" s="76"/>
      <c r="X129" s="138"/>
      <c r="Y129" s="94"/>
      <c r="Z129" s="94"/>
      <c r="AA129" s="94"/>
      <c r="AB129" s="94"/>
      <c r="AC129" s="94"/>
      <c r="AD129" s="94"/>
      <c r="AE129" s="94"/>
      <c r="AF129" s="94"/>
      <c r="AG129" s="80"/>
      <c r="AH129" s="84">
        <f>J129</f>
        <v>0</v>
      </c>
      <c r="AI129" s="90"/>
      <c r="AJ129" s="90">
        <f>IF(G129&gt;19,30%,IF(G129&gt;9,20%,IF(G129&gt;2,10%,0)))</f>
        <v>0</v>
      </c>
      <c r="AK129" s="76"/>
      <c r="AL129" s="536">
        <f>IF(I131=8,SUM(K129:M132),0)</f>
        <v>0</v>
      </c>
      <c r="AM129" s="539">
        <f>IF(AL129&gt;0,SUM(O129:Q132),0)</f>
        <v>0</v>
      </c>
      <c r="AN129" s="539">
        <f>AM129*AJ129</f>
        <v>0</v>
      </c>
      <c r="AO129" s="539">
        <f>AM129*AI129</f>
        <v>0</v>
      </c>
      <c r="AP129" s="539">
        <f>IF(AM129&gt;0,SUM(S133:U133),0)</f>
        <v>0</v>
      </c>
      <c r="AQ129" s="539">
        <f>IF(AM129&gt;0,V133+W133,0)</f>
        <v>0</v>
      </c>
      <c r="AR129" s="542">
        <f>IF(AM129&gt;0,SUM(X133:AG133),0)</f>
        <v>0</v>
      </c>
      <c r="AS129" s="536"/>
      <c r="AT129" s="539">
        <f>IF(AS129&gt;0,SUM(V129:X132),0)</f>
        <v>0</v>
      </c>
      <c r="AU129" s="539">
        <f>IF(AT129&gt;0,AQ130,0)</f>
        <v>0</v>
      </c>
      <c r="AV129" s="539">
        <f>IF(AT129&gt;0,AP130,0)</f>
        <v>0</v>
      </c>
      <c r="AW129" s="539">
        <f>IF(AT129&gt;0,SUM(Z133:AB133),0)</f>
        <v>0</v>
      </c>
      <c r="AX129" s="539">
        <f>IF(AT129&gt;0,AC133+AD133,0)</f>
        <v>0</v>
      </c>
      <c r="AY129" s="542">
        <f>IF(AT129&gt;0,SUM(AE133:AN133),0)</f>
        <v>0</v>
      </c>
      <c r="AZ129" s="536">
        <f>IF(I130=9,SUM(K129:M132),0)</f>
        <v>13</v>
      </c>
      <c r="BA129" s="539">
        <f>IF(I130=9,SUM(O129:Q132),0)</f>
        <v>1064.5555555555554</v>
      </c>
      <c r="BB129" s="491">
        <f>BA129*AJ129</f>
        <v>0</v>
      </c>
      <c r="BC129" s="491">
        <f>BA129*AI129</f>
        <v>0</v>
      </c>
      <c r="BD129" s="539">
        <f>IF(BA129&gt;0,SUM(S133:U133),0)</f>
        <v>0</v>
      </c>
      <c r="BE129" s="539">
        <f>IF(BA129&gt;0,V133+W133,0)</f>
        <v>0</v>
      </c>
      <c r="BF129" s="542"/>
      <c r="BG129" s="464"/>
      <c r="BH129" s="464"/>
      <c r="BI129" s="464"/>
      <c r="BJ129" s="464"/>
      <c r="BK129" s="464"/>
      <c r="BL129" s="464"/>
      <c r="BM129" s="464"/>
      <c r="BN129" s="536"/>
      <c r="BO129" s="539">
        <f>IF(BN129&gt;0,SUM(AJ129:AL132),0)</f>
        <v>0</v>
      </c>
      <c r="BP129" s="539">
        <f>BO129*AJ129</f>
        <v>0</v>
      </c>
      <c r="BQ129" s="539">
        <f>BO129*AI129</f>
        <v>0</v>
      </c>
      <c r="BR129" s="539">
        <f>IF(BO129&gt;0,SUM(AN133:AP133),0)</f>
        <v>0</v>
      </c>
      <c r="BS129" s="539">
        <f>IF(BO129&gt;0,AQ133+AR133,0)</f>
        <v>0</v>
      </c>
      <c r="BT129" s="542">
        <f>IF(BO129&gt;0,SUM(AS133:BB133),0)</f>
        <v>0</v>
      </c>
      <c r="BU129" s="554">
        <f>IF(I131=10,SUM(K129:M132),0)</f>
        <v>0</v>
      </c>
      <c r="BV129" s="539">
        <f>IF(I131=10,SUM(O129:Q132),0)</f>
        <v>0</v>
      </c>
      <c r="BW129" s="539">
        <f>BV129*AJ129</f>
        <v>0</v>
      </c>
      <c r="BX129" s="539">
        <f>BV129*AI129</f>
        <v>0</v>
      </c>
      <c r="BY129" s="539">
        <f>IF(BV129&gt;0,SUM(S133:U133),0)</f>
        <v>0</v>
      </c>
      <c r="BZ129" s="539">
        <f>IF(BV129&gt;0,V133+W133,0)</f>
        <v>0</v>
      </c>
      <c r="CA129" s="545">
        <f>IF(BV129&gt;0,SUM(X133:AG133),0)</f>
        <v>0</v>
      </c>
      <c r="CB129" s="536"/>
      <c r="CC129" s="539">
        <f>IF(CB129&gt;0,SUM(O129:Q132),0)</f>
        <v>0</v>
      </c>
      <c r="CD129" s="539">
        <f>IF(CC129&gt;0,AJ133,0)</f>
        <v>0</v>
      </c>
      <c r="CE129" s="539">
        <f>IF(CC129&gt;0,AI133,0)</f>
        <v>0</v>
      </c>
      <c r="CF129" s="539">
        <f>IF(CC129&gt;0,SUM(S133:U133),0)</f>
        <v>0</v>
      </c>
      <c r="CG129" s="539">
        <f>IF(CC129&gt;0,V133+W133,0)</f>
        <v>0</v>
      </c>
      <c r="CH129" s="542">
        <f>IF(CC129&gt;0,SUM(X133:AG133),0)</f>
        <v>0</v>
      </c>
      <c r="CI129" s="536">
        <f>IF(I131=11,SUM(K129:M129),0)</f>
        <v>0</v>
      </c>
      <c r="CJ129" s="539">
        <f>IF(I131=11,SUM(O129:Q129),0)</f>
        <v>0</v>
      </c>
      <c r="CK129" s="539">
        <f>CJ129*AJ129</f>
        <v>0</v>
      </c>
      <c r="CL129" s="539">
        <f>CJ129*AI129</f>
        <v>0</v>
      </c>
      <c r="CM129" s="539">
        <f>IF(CJ129&gt;0,SUM(S133:U133),0)</f>
        <v>0</v>
      </c>
      <c r="CN129" s="539">
        <f>IF(CJ129&gt;0,V133+W133,0)</f>
        <v>0</v>
      </c>
      <c r="CO129" s="542">
        <f>IF(CJ129&gt;0,SUM(X133:AG133),0)</f>
        <v>0</v>
      </c>
      <c r="CP129" s="536">
        <v>0</v>
      </c>
      <c r="CQ129" s="539">
        <f>IF(CP129&gt;0,SUM(O130:Q132),0)</f>
        <v>0</v>
      </c>
      <c r="CR129" s="539">
        <f>CQ129*AJ129</f>
        <v>0</v>
      </c>
      <c r="CS129" s="539">
        <f>CQ129*AI129</f>
        <v>0</v>
      </c>
      <c r="CT129" s="539">
        <f>T132</f>
        <v>0</v>
      </c>
      <c r="CU129" s="539"/>
      <c r="CV129" s="542">
        <f>IF(CQ129&gt;0,SUM(X133:AG133),0)</f>
        <v>0</v>
      </c>
      <c r="CW129" s="536"/>
      <c r="CX129" s="539">
        <f>IF(CW129&gt;0,SUM(H129:J134),0)</f>
        <v>0</v>
      </c>
      <c r="CY129" s="539">
        <f>IF(CX129&gt;0,AJ130,0)</f>
        <v>0</v>
      </c>
      <c r="CZ129" s="539">
        <f>IF(CX129&gt;0,AI130,0)</f>
        <v>0</v>
      </c>
      <c r="DA129" s="539">
        <f>IF(CX129&gt;0,SUM(S135:U135),0)</f>
        <v>0</v>
      </c>
      <c r="DB129" s="539">
        <f>IF(CX129&gt;0,V135+W135,0)</f>
        <v>0</v>
      </c>
      <c r="DC129" s="542">
        <f>IF(CX129&gt;0,SUM(X135:AG135),0)</f>
        <v>0</v>
      </c>
      <c r="DD129" s="536">
        <f>IF(AND(H130="старший вчитель",I131=12),SUM(K129:M132),0)</f>
        <v>0</v>
      </c>
      <c r="DE129" s="539">
        <f>IF(DD129&gt;0,SUM(O129:Q132),0)</f>
        <v>0</v>
      </c>
      <c r="DF129" s="539">
        <f>IF(DE129&gt;0,DE129*AJ129,0)</f>
        <v>0</v>
      </c>
      <c r="DG129" s="539">
        <f>IF(DE129&gt;0,DE129*AI129,0)</f>
        <v>0</v>
      </c>
      <c r="DH129" s="539">
        <f>IF(DE129&gt;0,SUM(S133:U133),0)</f>
        <v>0</v>
      </c>
      <c r="DI129" s="539">
        <f>IF(DE129&gt;0,V133+W133,0)</f>
        <v>0</v>
      </c>
      <c r="DJ129" s="542">
        <f>IF(DE129&gt;0,SUM(X133:AG133),0)</f>
        <v>0</v>
      </c>
      <c r="DK129" s="536">
        <f>IF(AND(H130="вчитель методист",I131=12),SUM(K129:M132),0)</f>
        <v>0</v>
      </c>
      <c r="DL129" s="539">
        <f>IF(DK129&gt;0,SUM(O129:Q132),0)</f>
        <v>0</v>
      </c>
      <c r="DM129" s="539">
        <f>IF(DL129&gt;0,AJ133,0)</f>
        <v>0</v>
      </c>
      <c r="DN129" s="539">
        <f>IF(DL129&gt;0,AI133,0)</f>
        <v>0</v>
      </c>
      <c r="DO129" s="539">
        <f>IF(DL129&gt;0,SUM(S133:U133),0)</f>
        <v>0</v>
      </c>
      <c r="DP129" s="539">
        <f>IF(DL129&gt;0,V133+W133,0)</f>
        <v>0</v>
      </c>
      <c r="DQ129" s="542">
        <f>IF(DL129&gt;0,SUM(X133:AG133),0)</f>
        <v>0</v>
      </c>
      <c r="DR129" s="536"/>
      <c r="DS129" s="539">
        <f>IF(DR129&gt;0,SUM(O129:Q132),0)</f>
        <v>0</v>
      </c>
      <c r="DT129" s="539">
        <f>IF(DS129&gt;0,AJ133,0)</f>
        <v>0</v>
      </c>
      <c r="DU129" s="539">
        <f>IF(DS129&gt;0,AI133,0)</f>
        <v>0</v>
      </c>
      <c r="DV129" s="539">
        <f>IF(DS129&gt;0,SUM(S133:U133),0)</f>
        <v>0</v>
      </c>
      <c r="DW129" s="539">
        <f>IF(DS129&gt;0,V133+W133,0)</f>
        <v>0</v>
      </c>
      <c r="DX129" s="542">
        <f>IF(DS129&gt;0,SUM(X133:AG133),0)</f>
        <v>0</v>
      </c>
      <c r="DY129" s="536"/>
      <c r="DZ129" s="539">
        <f>IF(DY129&gt;0,SUM(O132:Q132),0)</f>
        <v>0</v>
      </c>
      <c r="EA129" s="539">
        <f>DZ129*AJ129</f>
        <v>0</v>
      </c>
      <c r="EB129" s="539">
        <f>DZ129*AI129</f>
        <v>0</v>
      </c>
      <c r="EC129" s="539"/>
      <c r="ED129" s="539"/>
      <c r="EE129" s="542">
        <f>IF(DZ129&gt;0,SUM(X133:AG133),0)</f>
        <v>0</v>
      </c>
      <c r="EF129" s="536">
        <f>IF(AJ130="старший вчитель",SUM(AM129:AO132),0)</f>
        <v>0</v>
      </c>
      <c r="EG129" s="539">
        <f>IF(EF129&gt;0,SUM(O129:Q132),0)</f>
        <v>0</v>
      </c>
      <c r="EH129" s="539">
        <f>IF(EG129&gt;0,AJ133,0)</f>
        <v>0</v>
      </c>
      <c r="EI129" s="539">
        <f>IF(EG129&gt;0,AI133,0)</f>
        <v>0</v>
      </c>
      <c r="EJ129" s="539">
        <f>IF(EG129&gt;0,SUM(S133:U133),0)</f>
        <v>0</v>
      </c>
      <c r="EK129" s="539">
        <f>IF(EG129&gt;0,V133+W133,0)</f>
        <v>0</v>
      </c>
      <c r="EL129" s="542">
        <f>IF(EG129&gt;0,SUM(X133:AG133),0)</f>
        <v>0</v>
      </c>
      <c r="EM129" s="536">
        <f>IF(AQ130="старший вчитель",SUM(AT129:AV132),0)</f>
        <v>0</v>
      </c>
      <c r="EN129" s="539">
        <f>IF(EM129&gt;0,SUM(V129:X132),0)</f>
        <v>0</v>
      </c>
      <c r="EO129" s="539">
        <f>IF(EN129&gt;0,AQ133,0)</f>
        <v>0</v>
      </c>
      <c r="EP129" s="539">
        <f>IF(EN129&gt;0,AP133,0)</f>
        <v>0</v>
      </c>
      <c r="EQ129" s="539">
        <f>IF(EN129&gt;0,SUM(Z133:AB133),0)</f>
        <v>0</v>
      </c>
      <c r="ER129" s="539">
        <f>IF(EN129&gt;0,AC133+AD133,0)</f>
        <v>0</v>
      </c>
      <c r="ES129" s="542">
        <f>IF(EN129&gt;0,SUM(AE133:AN133),0)</f>
        <v>0</v>
      </c>
      <c r="EW129" s="536">
        <f>IF(AF130="старший вчитель",SUM(AI129:AK132),0)</f>
        <v>0</v>
      </c>
      <c r="EX129" s="539"/>
      <c r="EY129" s="539">
        <f>EX129*V129</f>
        <v>0</v>
      </c>
      <c r="EZ129" s="539">
        <f>EX129*U129</f>
        <v>0</v>
      </c>
      <c r="FA129" s="536">
        <f>IF(AM130="старший вчитель",SUM(AP129:AR132),0)</f>
        <v>0</v>
      </c>
      <c r="FB129" s="539"/>
      <c r="FC129" s="539">
        <f>FB129*AC129</f>
        <v>0</v>
      </c>
      <c r="FD129" s="539">
        <f>FB129*AB129</f>
        <v>0</v>
      </c>
      <c r="FE129" s="536">
        <f>IF(AP130="старший вчитель",SUM(AS129:AU132),0)</f>
        <v>0</v>
      </c>
      <c r="FF129" s="539"/>
      <c r="FG129" s="539">
        <f>FF129*AF129</f>
        <v>0</v>
      </c>
      <c r="FH129" s="539">
        <f>FF129*AE129</f>
        <v>0</v>
      </c>
      <c r="FI129" s="536">
        <f>IF(AT130="старший вчитель",SUM(AW129:AY132),0)</f>
        <v>0</v>
      </c>
      <c r="FJ129" s="539"/>
      <c r="FK129" s="539">
        <f>FJ129*AJ129</f>
        <v>0</v>
      </c>
      <c r="FL129" s="539">
        <f>FJ129*AI129</f>
        <v>0</v>
      </c>
      <c r="FM129" s="536"/>
      <c r="FN129" s="539">
        <f>IF(FM129&gt;0,SUM(AH129),0)</f>
        <v>0</v>
      </c>
      <c r="FO129" s="539">
        <f>FN129*AJ129</f>
        <v>0</v>
      </c>
      <c r="FP129" s="539">
        <f>FN129*AI129</f>
        <v>0</v>
      </c>
      <c r="FQ129" s="536"/>
      <c r="FR129" s="539">
        <f>IF(FQ129&gt;0,SUM(AO129),0)</f>
        <v>0</v>
      </c>
      <c r="FS129" s="539">
        <f>FR129*AQ129</f>
        <v>0</v>
      </c>
      <c r="FT129" s="542">
        <f>FR129*AP129</f>
        <v>0</v>
      </c>
      <c r="FU129" s="536"/>
      <c r="FV129" s="539">
        <f>IF(FU129&gt;0,SUM(AD129),0)</f>
        <v>0</v>
      </c>
      <c r="FW129" s="539">
        <f>FV129*AF129</f>
        <v>0</v>
      </c>
      <c r="FX129" s="542">
        <f>FV129*AE129</f>
        <v>0</v>
      </c>
      <c r="FY129" s="536"/>
      <c r="FZ129" s="539">
        <f>IF(FY129&gt;0,SUM(AH129),0)</f>
        <v>0</v>
      </c>
      <c r="GA129" s="539">
        <f>FZ129*AJ129</f>
        <v>0</v>
      </c>
      <c r="GB129" s="542">
        <f>FZ129*AI129</f>
        <v>0</v>
      </c>
      <c r="GC129" s="536"/>
      <c r="GD129" s="539">
        <f>IF(GC129&gt;0,SUM(AL129),0)</f>
        <v>0</v>
      </c>
      <c r="GE129" s="539">
        <f>GD129*AN129</f>
        <v>0</v>
      </c>
      <c r="GF129" s="542">
        <f>GD129*AM129</f>
        <v>0</v>
      </c>
      <c r="GG129" s="536"/>
      <c r="GH129" s="539">
        <f>IF(GG129&gt;0,SUM(AP129),0)</f>
        <v>0</v>
      </c>
      <c r="GI129" s="539">
        <f>GH129*AR129</f>
        <v>0</v>
      </c>
      <c r="GJ129" s="542">
        <f>GH129*AQ129</f>
        <v>0</v>
      </c>
      <c r="GK129" s="536"/>
      <c r="GL129" s="539">
        <f>IF(GK129&gt;0,SUM(AD129),0)</f>
        <v>0</v>
      </c>
      <c r="GM129" s="539">
        <f>GL129*AF129</f>
        <v>0</v>
      </c>
      <c r="GN129" s="542">
        <f>GL129*AE129</f>
        <v>0</v>
      </c>
      <c r="GO129" s="536"/>
      <c r="GP129" s="539">
        <f>IF(GO129&gt;0,SUM(AH129),0)</f>
        <v>0</v>
      </c>
      <c r="GQ129" s="539">
        <f>GP129*AJ129</f>
        <v>0</v>
      </c>
      <c r="GR129" s="542">
        <f>GP129*AI129</f>
        <v>0</v>
      </c>
      <c r="GS129" s="536"/>
      <c r="GT129" s="539">
        <f>IF(GS129&gt;0,SUM(AL129),0)</f>
        <v>0</v>
      </c>
      <c r="GU129" s="539">
        <f>GT129*AN129</f>
        <v>0</v>
      </c>
      <c r="GV129" s="542">
        <f>GT129*AM129</f>
        <v>0</v>
      </c>
      <c r="GW129" s="536"/>
      <c r="GX129" s="539">
        <f>IF(GW129&gt;0,SUM(AP129),0)</f>
        <v>0</v>
      </c>
      <c r="GY129" s="539">
        <f>GX129*AR129</f>
        <v>0</v>
      </c>
      <c r="GZ129" s="542">
        <f>GX129*AQ129</f>
        <v>0</v>
      </c>
      <c r="HA129" s="536"/>
      <c r="HB129" s="539">
        <f>IF(HA129&gt;0,SUM(Z129),0)</f>
        <v>0</v>
      </c>
      <c r="HC129" s="539">
        <f>HB129*AB129</f>
        <v>0</v>
      </c>
      <c r="HD129" s="542">
        <f>HB129*AA129</f>
        <v>0</v>
      </c>
      <c r="HE129" s="536"/>
      <c r="HF129" s="539">
        <f>IF(HE129&gt;0,SUM(AD129),0)</f>
        <v>0</v>
      </c>
      <c r="HG129" s="539">
        <f>HF129*AF129</f>
        <v>0</v>
      </c>
      <c r="HH129" s="542">
        <f>HF129*AE129</f>
        <v>0</v>
      </c>
      <c r="HI129" s="536"/>
      <c r="HJ129" s="539">
        <f>IF(HI129&gt;0,SUM(AH129),0)</f>
        <v>0</v>
      </c>
      <c r="HK129" s="539">
        <f>HJ129*AJ129</f>
        <v>0</v>
      </c>
      <c r="HL129" s="542">
        <f>HJ129*AI129</f>
        <v>0</v>
      </c>
      <c r="HM129" s="536"/>
      <c r="HN129" s="539">
        <f>IF(HM129&gt;0,SUM(AL129),0)</f>
        <v>0</v>
      </c>
      <c r="HO129" s="539">
        <f>HN129*AN129</f>
        <v>0</v>
      </c>
      <c r="HP129" s="542">
        <f>HN129*AM129</f>
        <v>0</v>
      </c>
      <c r="HQ129" s="536"/>
      <c r="HR129" s="539">
        <f>IF(HQ129&gt;0,SUM(AD129),0)</f>
        <v>0</v>
      </c>
      <c r="HS129" s="539">
        <f>HR129*AF129</f>
        <v>0</v>
      </c>
      <c r="HT129" s="542">
        <f>HR129*AE129</f>
        <v>0</v>
      </c>
      <c r="HU129" s="536"/>
      <c r="HV129" s="539">
        <f>IF(HU129&gt;0,SUM(AH129),0)</f>
        <v>0</v>
      </c>
      <c r="HW129" s="539">
        <f>HV129*AJ129</f>
        <v>0</v>
      </c>
      <c r="HX129" s="542">
        <f>HV129*AI129</f>
        <v>0</v>
      </c>
      <c r="HY129" s="536"/>
      <c r="HZ129" s="539">
        <f>IF(HY129&gt;0,SUM(AH129),0)</f>
        <v>0</v>
      </c>
      <c r="IA129" s="539">
        <f>HZ129*AJ129</f>
        <v>0</v>
      </c>
      <c r="IB129" s="542">
        <f>HZ129*AI129</f>
        <v>0</v>
      </c>
      <c r="IC129" s="536"/>
      <c r="ID129" s="539">
        <f>IF(IC129&gt;0,SUM(AL129),0)</f>
        <v>0</v>
      </c>
      <c r="IE129" s="539">
        <f>ID129*AN129</f>
        <v>0</v>
      </c>
      <c r="IF129" s="542">
        <f>ID129*AM129</f>
        <v>0</v>
      </c>
      <c r="IG129" s="536"/>
      <c r="IH129" s="539">
        <f>IF(IG129&gt;0,SUM(AP129),0)</f>
        <v>0</v>
      </c>
      <c r="II129" s="539">
        <f>IH129*AR129</f>
        <v>0</v>
      </c>
      <c r="IJ129" s="542">
        <f>IH129*AQ129</f>
        <v>0</v>
      </c>
      <c r="IK129" s="536">
        <f>D129</f>
        <v>0</v>
      </c>
      <c r="IL129" s="539">
        <f>IF(IK129&gt;0,SUM(AH129),0)</f>
        <v>0</v>
      </c>
      <c r="IM129" s="539">
        <f>IL129*AJ129</f>
        <v>0</v>
      </c>
      <c r="IN129" s="542"/>
      <c r="IO129" s="536"/>
      <c r="IP129" s="539">
        <f>IF(IO129&gt;0,SUM(AH129),0)</f>
        <v>0</v>
      </c>
      <c r="IQ129" s="539">
        <f>IP129*AJ129</f>
        <v>0</v>
      </c>
      <c r="IR129" s="542"/>
      <c r="IS129" s="464"/>
      <c r="IT129" s="464"/>
      <c r="IU129" s="464"/>
      <c r="IV129" s="464"/>
      <c r="IW129" s="536"/>
      <c r="IX129" s="539">
        <f>IF(IW129&gt;0,SUM(AH129),0)</f>
        <v>0</v>
      </c>
      <c r="IY129" s="539">
        <f>IX129*AJ129</f>
        <v>0</v>
      </c>
      <c r="IZ129" s="539">
        <f>IX129*AI129</f>
        <v>0</v>
      </c>
      <c r="JA129" s="542">
        <f>AC133</f>
        <v>0</v>
      </c>
      <c r="JB129" s="464"/>
      <c r="JC129" s="464"/>
      <c r="JD129" s="464"/>
      <c r="JE129" s="464"/>
      <c r="JF129" s="464"/>
      <c r="JG129" s="536"/>
      <c r="JH129" s="539">
        <f>IF(JG129&gt;0,SUM(AQ129),0)</f>
        <v>0</v>
      </c>
      <c r="JI129" s="539">
        <f>JH129*AS129</f>
        <v>0</v>
      </c>
      <c r="JJ129" s="542"/>
      <c r="JK129" s="536"/>
      <c r="JL129" s="539">
        <f>IF(JK129&gt;0,SUM(AU129),0)</f>
        <v>0</v>
      </c>
      <c r="JM129" s="539">
        <f>JL129*AW129</f>
        <v>0</v>
      </c>
      <c r="JN129" s="542"/>
      <c r="JO129" s="536"/>
      <c r="JP129" s="539">
        <f>IF(JO129&gt;0,SUM(AM129),0)</f>
        <v>0</v>
      </c>
      <c r="JQ129" s="539">
        <f>JP129*AO129</f>
        <v>0</v>
      </c>
      <c r="JR129" s="539">
        <f>JP129*AN129</f>
        <v>0</v>
      </c>
      <c r="JS129" s="542"/>
      <c r="JT129" s="536">
        <f>IF(CT130="старший вчитель",SUM(CW129:CY132),0)</f>
        <v>0</v>
      </c>
      <c r="JU129" s="539">
        <f>IF(JT129&gt;0,SUM(BY129:CA132),0)</f>
        <v>0</v>
      </c>
      <c r="JV129" s="539">
        <f>IF(JU129&gt;0,CT133,0)</f>
        <v>0</v>
      </c>
      <c r="JW129" s="539">
        <f>IF(JU129&gt;0,CS133,0)</f>
        <v>0</v>
      </c>
      <c r="JX129" s="539">
        <f>IF(JU129&gt;0,SUM(CC133:CE133),0)</f>
        <v>0</v>
      </c>
      <c r="JY129" s="539">
        <f>IF(JU129&gt;0,CF133+CG133,0)</f>
        <v>0</v>
      </c>
      <c r="JZ129" s="545">
        <f>IF(JU129&gt;0,SUM(CH133:CQ133),0)</f>
        <v>0</v>
      </c>
      <c r="KC129" s="769">
        <f>IZ129+IR129+IN129+HX129+HP129+HL129+GR129+GB129+FT129+FP129+FL129+FD129+EZ129+EP129+EI129+EB129+DU129+DN129+DG129+CZ129+CS129+CL129+CE129+BX129+BQ129+BC129+AV129+AO129</f>
        <v>0</v>
      </c>
      <c r="KD129" s="769">
        <f>IY129+IQ129+IM129+HW129+HO129+HK129+GQ129+GA129+FS129+FO129+FK129+FC129+EY129+EO129+EH129+EA129+DT129+DM129+DF129+CY129+CR129+CK129+CD129+BW129+BP129+BB129+AU129+AN129</f>
        <v>0</v>
      </c>
    </row>
    <row r="130" spans="1:292" ht="30" customHeight="1" x14ac:dyDescent="0.2">
      <c r="A130" s="616"/>
      <c r="B130" s="576"/>
      <c r="C130" s="51"/>
      <c r="D130" s="46">
        <f>SUM(K130:N130)</f>
        <v>13</v>
      </c>
      <c r="E130" s="564"/>
      <c r="F130" s="581"/>
      <c r="G130" s="584"/>
      <c r="H130" s="162" t="s">
        <v>66</v>
      </c>
      <c r="I130" s="64">
        <f>IF(H130="вища",12,IF(H130="І кат.",11,IF(H130="ІІ кат.",10,IF(H130="спец.",9,IF(H130=0,8)))))</f>
        <v>9</v>
      </c>
      <c r="J130" s="65">
        <f>IF(I130=12,'тарифна сітка'!$C$15,IF(I130=11,'тарифна сітка'!$C$14,IF(I130=10,'тарифна сітка'!$C$13,IF(I130=9,'тарифна сітка'!$C$12,IF(I130=8,'тарифна сітка'!$C$11)))))</f>
        <v>1474</v>
      </c>
      <c r="K130" s="163"/>
      <c r="L130" s="179">
        <v>6.5</v>
      </c>
      <c r="M130" s="179">
        <v>6.5</v>
      </c>
      <c r="N130" s="33"/>
      <c r="O130" s="164">
        <f>J130/18*K130</f>
        <v>0</v>
      </c>
      <c r="P130" s="164">
        <f>J130/18*L130</f>
        <v>532.27777777777771</v>
      </c>
      <c r="Q130" s="164">
        <f>J130/18*M130</f>
        <v>532.27777777777771</v>
      </c>
      <c r="R130" s="101">
        <f>J130/18*N130</f>
        <v>0</v>
      </c>
      <c r="S130" s="32"/>
      <c r="T130" s="57"/>
      <c r="U130" s="12"/>
      <c r="V130" s="32"/>
      <c r="W130" s="12"/>
      <c r="X130" s="11"/>
      <c r="Y130" s="57"/>
      <c r="Z130" s="7"/>
      <c r="AA130" s="7"/>
      <c r="AB130" s="7"/>
      <c r="AC130" s="7"/>
      <c r="AD130" s="7"/>
      <c r="AE130" s="7"/>
      <c r="AF130" s="7"/>
      <c r="AG130" s="37"/>
      <c r="AH130" s="32"/>
      <c r="AI130" s="43"/>
      <c r="AJ130" s="43">
        <f>AH129*AJ129</f>
        <v>0</v>
      </c>
      <c r="AK130" s="45">
        <f>SUM(O129:R132,S131:AG131,AH129:AH132,AI130:AJ130)</f>
        <v>1064.5555555555554</v>
      </c>
      <c r="AL130" s="537"/>
      <c r="AM130" s="540"/>
      <c r="AN130" s="540"/>
      <c r="AO130" s="540"/>
      <c r="AP130" s="540"/>
      <c r="AQ130" s="540"/>
      <c r="AR130" s="543"/>
      <c r="AS130" s="537"/>
      <c r="AT130" s="540"/>
      <c r="AU130" s="540"/>
      <c r="AV130" s="540"/>
      <c r="AW130" s="540"/>
      <c r="AX130" s="540"/>
      <c r="AY130" s="543"/>
      <c r="AZ130" s="537"/>
      <c r="BA130" s="540"/>
      <c r="BB130" s="492"/>
      <c r="BC130" s="492"/>
      <c r="BD130" s="540"/>
      <c r="BE130" s="540"/>
      <c r="BF130" s="543"/>
      <c r="BG130" s="518"/>
      <c r="BH130" s="518"/>
      <c r="BI130" s="518"/>
      <c r="BJ130" s="518"/>
      <c r="BK130" s="518"/>
      <c r="BL130" s="518"/>
      <c r="BM130" s="518"/>
      <c r="BN130" s="537"/>
      <c r="BO130" s="540"/>
      <c r="BP130" s="540"/>
      <c r="BQ130" s="540"/>
      <c r="BR130" s="540"/>
      <c r="BS130" s="540"/>
      <c r="BT130" s="543"/>
      <c r="BU130" s="555"/>
      <c r="BV130" s="540"/>
      <c r="BW130" s="540"/>
      <c r="BX130" s="540"/>
      <c r="BY130" s="540"/>
      <c r="BZ130" s="540"/>
      <c r="CA130" s="546"/>
      <c r="CB130" s="537"/>
      <c r="CC130" s="540"/>
      <c r="CD130" s="540"/>
      <c r="CE130" s="540"/>
      <c r="CF130" s="540"/>
      <c r="CG130" s="540"/>
      <c r="CH130" s="543"/>
      <c r="CI130" s="537"/>
      <c r="CJ130" s="540"/>
      <c r="CK130" s="540"/>
      <c r="CL130" s="540"/>
      <c r="CM130" s="540"/>
      <c r="CN130" s="540"/>
      <c r="CO130" s="543"/>
      <c r="CP130" s="537"/>
      <c r="CQ130" s="540"/>
      <c r="CR130" s="540"/>
      <c r="CS130" s="540"/>
      <c r="CT130" s="540"/>
      <c r="CU130" s="540"/>
      <c r="CV130" s="543"/>
      <c r="CW130" s="537"/>
      <c r="CX130" s="540"/>
      <c r="CY130" s="540"/>
      <c r="CZ130" s="540"/>
      <c r="DA130" s="540"/>
      <c r="DB130" s="540"/>
      <c r="DC130" s="543"/>
      <c r="DD130" s="537">
        <f>IF(AND(DB130=3,DB131=4),SUM(DC133:DC135),0)</f>
        <v>0</v>
      </c>
      <c r="DE130" s="540"/>
      <c r="DF130" s="540"/>
      <c r="DG130" s="540"/>
      <c r="DH130" s="540"/>
      <c r="DI130" s="540"/>
      <c r="DJ130" s="543"/>
      <c r="DK130" s="537">
        <f>IF(AND(DI130=3,DI131=4),SUM(DJ133:DJ135),0)</f>
        <v>0</v>
      </c>
      <c r="DL130" s="540"/>
      <c r="DM130" s="540"/>
      <c r="DN130" s="540"/>
      <c r="DO130" s="540"/>
      <c r="DP130" s="540"/>
      <c r="DQ130" s="543"/>
      <c r="DR130" s="537"/>
      <c r="DS130" s="540"/>
      <c r="DT130" s="540"/>
      <c r="DU130" s="540"/>
      <c r="DV130" s="540"/>
      <c r="DW130" s="540"/>
      <c r="DX130" s="543"/>
      <c r="DY130" s="537"/>
      <c r="DZ130" s="540"/>
      <c r="EA130" s="540"/>
      <c r="EB130" s="540"/>
      <c r="EC130" s="540"/>
      <c r="ED130" s="540"/>
      <c r="EE130" s="543"/>
      <c r="EF130" s="537"/>
      <c r="EG130" s="540"/>
      <c r="EH130" s="540"/>
      <c r="EI130" s="540"/>
      <c r="EJ130" s="540"/>
      <c r="EK130" s="540"/>
      <c r="EL130" s="543"/>
      <c r="EM130" s="537"/>
      <c r="EN130" s="540"/>
      <c r="EO130" s="540"/>
      <c r="EP130" s="540"/>
      <c r="EQ130" s="540"/>
      <c r="ER130" s="540"/>
      <c r="ES130" s="543"/>
      <c r="ET130" s="225">
        <f>EF129+DY129+DR129+DK129+DD129+CW129+CP129+CI129+CB129+BU129+BN129+AZ129+AS129+AL129</f>
        <v>13</v>
      </c>
      <c r="EU130" s="157">
        <f>D133</f>
        <v>13</v>
      </c>
      <c r="EV130" s="480">
        <f>ET130-EU130</f>
        <v>0</v>
      </c>
      <c r="EW130" s="537"/>
      <c r="EX130" s="540"/>
      <c r="EY130" s="540"/>
      <c r="EZ130" s="540"/>
      <c r="FA130" s="537"/>
      <c r="FB130" s="540"/>
      <c r="FC130" s="540"/>
      <c r="FD130" s="540"/>
      <c r="FE130" s="537"/>
      <c r="FF130" s="540"/>
      <c r="FG130" s="540"/>
      <c r="FH130" s="540"/>
      <c r="FI130" s="537"/>
      <c r="FJ130" s="540"/>
      <c r="FK130" s="540"/>
      <c r="FL130" s="540"/>
      <c r="FM130" s="537"/>
      <c r="FN130" s="540"/>
      <c r="FO130" s="540"/>
      <c r="FP130" s="540"/>
      <c r="FQ130" s="537"/>
      <c r="FR130" s="540"/>
      <c r="FS130" s="540"/>
      <c r="FT130" s="543"/>
      <c r="FU130" s="537"/>
      <c r="FV130" s="540"/>
      <c r="FW130" s="540"/>
      <c r="FX130" s="543"/>
      <c r="FY130" s="537"/>
      <c r="FZ130" s="540"/>
      <c r="GA130" s="540"/>
      <c r="GB130" s="543"/>
      <c r="GC130" s="537"/>
      <c r="GD130" s="540"/>
      <c r="GE130" s="540"/>
      <c r="GF130" s="543"/>
      <c r="GG130" s="537"/>
      <c r="GH130" s="540"/>
      <c r="GI130" s="540"/>
      <c r="GJ130" s="543"/>
      <c r="GK130" s="537"/>
      <c r="GL130" s="540"/>
      <c r="GM130" s="540"/>
      <c r="GN130" s="543"/>
      <c r="GO130" s="537"/>
      <c r="GP130" s="540"/>
      <c r="GQ130" s="540"/>
      <c r="GR130" s="543"/>
      <c r="GS130" s="537"/>
      <c r="GT130" s="540"/>
      <c r="GU130" s="540"/>
      <c r="GV130" s="543"/>
      <c r="GW130" s="537"/>
      <c r="GX130" s="540"/>
      <c r="GY130" s="540"/>
      <c r="GZ130" s="543"/>
      <c r="HA130" s="537"/>
      <c r="HB130" s="540"/>
      <c r="HC130" s="540"/>
      <c r="HD130" s="543"/>
      <c r="HE130" s="537"/>
      <c r="HF130" s="540"/>
      <c r="HG130" s="540"/>
      <c r="HH130" s="543"/>
      <c r="HI130" s="537"/>
      <c r="HJ130" s="540"/>
      <c r="HK130" s="540"/>
      <c r="HL130" s="543"/>
      <c r="HM130" s="537"/>
      <c r="HN130" s="540"/>
      <c r="HO130" s="540"/>
      <c r="HP130" s="543"/>
      <c r="HQ130" s="537"/>
      <c r="HR130" s="540"/>
      <c r="HS130" s="540"/>
      <c r="HT130" s="543"/>
      <c r="HU130" s="537"/>
      <c r="HV130" s="540"/>
      <c r="HW130" s="540"/>
      <c r="HX130" s="543"/>
      <c r="HY130" s="537"/>
      <c r="HZ130" s="540"/>
      <c r="IA130" s="540"/>
      <c r="IB130" s="543"/>
      <c r="IC130" s="537"/>
      <c r="ID130" s="540"/>
      <c r="IE130" s="540"/>
      <c r="IF130" s="543"/>
      <c r="IG130" s="537"/>
      <c r="IH130" s="540"/>
      <c r="II130" s="540"/>
      <c r="IJ130" s="543"/>
      <c r="IK130" s="537"/>
      <c r="IL130" s="540"/>
      <c r="IM130" s="540"/>
      <c r="IN130" s="543"/>
      <c r="IO130" s="537"/>
      <c r="IP130" s="540"/>
      <c r="IQ130" s="540"/>
      <c r="IR130" s="543"/>
      <c r="IS130" s="513"/>
      <c r="IT130" s="513"/>
      <c r="IU130" s="513"/>
      <c r="IV130" s="513"/>
      <c r="IW130" s="537"/>
      <c r="IX130" s="540"/>
      <c r="IY130" s="540"/>
      <c r="IZ130" s="540"/>
      <c r="JA130" s="543"/>
      <c r="JB130" s="499"/>
      <c r="JC130" s="499"/>
      <c r="JD130" s="499"/>
      <c r="JE130" s="499"/>
      <c r="JF130" s="499"/>
      <c r="JG130" s="537"/>
      <c r="JH130" s="540"/>
      <c r="JI130" s="540"/>
      <c r="JJ130" s="543"/>
      <c r="JK130" s="537"/>
      <c r="JL130" s="540"/>
      <c r="JM130" s="540"/>
      <c r="JN130" s="543"/>
      <c r="JO130" s="537"/>
      <c r="JP130" s="540"/>
      <c r="JQ130" s="540"/>
      <c r="JR130" s="540"/>
      <c r="JS130" s="543"/>
      <c r="JT130" s="537"/>
      <c r="JU130" s="540"/>
      <c r="JV130" s="540"/>
      <c r="JW130" s="540"/>
      <c r="JX130" s="540"/>
      <c r="JY130" s="540"/>
      <c r="JZ130" s="546"/>
      <c r="KC130" s="769"/>
      <c r="KD130" s="769"/>
    </row>
    <row r="131" spans="1:292" ht="30" customHeight="1" x14ac:dyDescent="0.3">
      <c r="A131" s="617"/>
      <c r="B131" s="620"/>
      <c r="C131" s="180"/>
      <c r="D131" s="46">
        <f>SUM(K131:N131)</f>
        <v>0</v>
      </c>
      <c r="E131" s="564"/>
      <c r="F131" s="581"/>
      <c r="G131" s="584"/>
      <c r="H131" s="162"/>
      <c r="I131" s="64">
        <v>9</v>
      </c>
      <c r="J131" s="166"/>
      <c r="K131" s="32"/>
      <c r="L131" s="179"/>
      <c r="M131" s="179"/>
      <c r="N131" s="33"/>
      <c r="O131" s="42">
        <f>J130/18*K131</f>
        <v>0</v>
      </c>
      <c r="P131" s="42">
        <f>J130/18*L131</f>
        <v>0</v>
      </c>
      <c r="Q131" s="42">
        <f>J130/18*M131</f>
        <v>0</v>
      </c>
      <c r="R131" s="101">
        <f>J130/18*N131</f>
        <v>0</v>
      </c>
      <c r="S131" s="34"/>
      <c r="T131" s="27">
        <f>J130/18*T129*20%*T130</f>
        <v>0</v>
      </c>
      <c r="U131" s="28"/>
      <c r="V131" s="34"/>
      <c r="W131" s="28"/>
      <c r="X131" s="11"/>
      <c r="Y131" s="43"/>
      <c r="Z131" s="7"/>
      <c r="AA131" s="7"/>
      <c r="AB131" s="7"/>
      <c r="AC131" s="7"/>
      <c r="AD131" s="7"/>
      <c r="AE131" s="7"/>
      <c r="AF131" s="7"/>
      <c r="AG131" s="37"/>
      <c r="AH131" s="32"/>
      <c r="AI131" s="7"/>
      <c r="AJ131" s="7"/>
      <c r="AK131" s="12"/>
      <c r="AL131" s="537"/>
      <c r="AM131" s="540"/>
      <c r="AN131" s="540"/>
      <c r="AO131" s="540"/>
      <c r="AP131" s="540"/>
      <c r="AQ131" s="540"/>
      <c r="AR131" s="543"/>
      <c r="AS131" s="537"/>
      <c r="AT131" s="540"/>
      <c r="AU131" s="540"/>
      <c r="AV131" s="540"/>
      <c r="AW131" s="540"/>
      <c r="AX131" s="540"/>
      <c r="AY131" s="543"/>
      <c r="AZ131" s="537"/>
      <c r="BA131" s="540"/>
      <c r="BB131" s="492"/>
      <c r="BC131" s="492"/>
      <c r="BD131" s="540"/>
      <c r="BE131" s="540"/>
      <c r="BF131" s="543"/>
      <c r="BG131" s="518"/>
      <c r="BH131" s="518"/>
      <c r="BI131" s="518"/>
      <c r="BJ131" s="518"/>
      <c r="BK131" s="518"/>
      <c r="BL131" s="518"/>
      <c r="BM131" s="518"/>
      <c r="BN131" s="537"/>
      <c r="BO131" s="540"/>
      <c r="BP131" s="540"/>
      <c r="BQ131" s="540"/>
      <c r="BR131" s="540"/>
      <c r="BS131" s="540"/>
      <c r="BT131" s="543"/>
      <c r="BU131" s="555"/>
      <c r="BV131" s="540"/>
      <c r="BW131" s="540"/>
      <c r="BX131" s="540"/>
      <c r="BY131" s="540"/>
      <c r="BZ131" s="540"/>
      <c r="CA131" s="546"/>
      <c r="CB131" s="537"/>
      <c r="CC131" s="540"/>
      <c r="CD131" s="540"/>
      <c r="CE131" s="540"/>
      <c r="CF131" s="540"/>
      <c r="CG131" s="540"/>
      <c r="CH131" s="543"/>
      <c r="CI131" s="537"/>
      <c r="CJ131" s="540"/>
      <c r="CK131" s="540"/>
      <c r="CL131" s="540"/>
      <c r="CM131" s="540"/>
      <c r="CN131" s="540"/>
      <c r="CO131" s="543"/>
      <c r="CP131" s="537"/>
      <c r="CQ131" s="540"/>
      <c r="CR131" s="540"/>
      <c r="CS131" s="540"/>
      <c r="CT131" s="540"/>
      <c r="CU131" s="540"/>
      <c r="CV131" s="543"/>
      <c r="CW131" s="537"/>
      <c r="CX131" s="540"/>
      <c r="CY131" s="540"/>
      <c r="CZ131" s="540"/>
      <c r="DA131" s="540"/>
      <c r="DB131" s="540"/>
      <c r="DC131" s="543"/>
      <c r="DD131" s="537">
        <f>IF(AND(DB131=3,DB132=4),SUM(DC134:DC136),0)</f>
        <v>0</v>
      </c>
      <c r="DE131" s="540"/>
      <c r="DF131" s="540"/>
      <c r="DG131" s="540"/>
      <c r="DH131" s="540"/>
      <c r="DI131" s="540"/>
      <c r="DJ131" s="543"/>
      <c r="DK131" s="537">
        <f>IF(AND(DI131=3,DI132=4),SUM(DJ134:DJ136),0)</f>
        <v>0</v>
      </c>
      <c r="DL131" s="540"/>
      <c r="DM131" s="540"/>
      <c r="DN131" s="540"/>
      <c r="DO131" s="540"/>
      <c r="DP131" s="540"/>
      <c r="DQ131" s="543"/>
      <c r="DR131" s="537"/>
      <c r="DS131" s="540"/>
      <c r="DT131" s="540"/>
      <c r="DU131" s="540"/>
      <c r="DV131" s="540"/>
      <c r="DW131" s="540"/>
      <c r="DX131" s="543"/>
      <c r="DY131" s="537"/>
      <c r="DZ131" s="540"/>
      <c r="EA131" s="540"/>
      <c r="EB131" s="540"/>
      <c r="EC131" s="540"/>
      <c r="ED131" s="540"/>
      <c r="EE131" s="543"/>
      <c r="EF131" s="537"/>
      <c r="EG131" s="540"/>
      <c r="EH131" s="540"/>
      <c r="EI131" s="540"/>
      <c r="EJ131" s="540"/>
      <c r="EK131" s="540"/>
      <c r="EL131" s="543"/>
      <c r="EM131" s="537"/>
      <c r="EN131" s="540"/>
      <c r="EO131" s="540"/>
      <c r="EP131" s="540"/>
      <c r="EQ131" s="540"/>
      <c r="ER131" s="540"/>
      <c r="ES131" s="543"/>
      <c r="ET131" s="225">
        <f>SUM(EG129:EL133,DZ129:EE133,DS129:DX133,DL129:DQ133,DE129:DJ133,CX129:DC133,CQ129:CV133,CJ129:CO133,CC129:CH133,BV129:CA133,BO129:BT133,BA129:BF133,AT129:AY133,AM129:AR133,EX129:EZ133,FB129:FD133,FJ129:FL133,FN129:FP133,FR129:FT133,FZ129:GB133,HJ129:HL133,HV129:HX133,IP129:IR133,IX129:JA133,GP129:GR133)</f>
        <v>1064.5555555555554</v>
      </c>
      <c r="EU131" s="225">
        <f>AK130</f>
        <v>1064.5555555555554</v>
      </c>
      <c r="EV131" s="177">
        <f>EU131-ET131</f>
        <v>0</v>
      </c>
      <c r="EW131" s="537"/>
      <c r="EX131" s="540"/>
      <c r="EY131" s="540"/>
      <c r="EZ131" s="540"/>
      <c r="FA131" s="537"/>
      <c r="FB131" s="540"/>
      <c r="FC131" s="540"/>
      <c r="FD131" s="540"/>
      <c r="FE131" s="537"/>
      <c r="FF131" s="540"/>
      <c r="FG131" s="540"/>
      <c r="FH131" s="540"/>
      <c r="FI131" s="537"/>
      <c r="FJ131" s="540"/>
      <c r="FK131" s="540"/>
      <c r="FL131" s="540"/>
      <c r="FM131" s="537"/>
      <c r="FN131" s="540"/>
      <c r="FO131" s="540"/>
      <c r="FP131" s="540"/>
      <c r="FQ131" s="537"/>
      <c r="FR131" s="540"/>
      <c r="FS131" s="540"/>
      <c r="FT131" s="543"/>
      <c r="FU131" s="537"/>
      <c r="FV131" s="540"/>
      <c r="FW131" s="540"/>
      <c r="FX131" s="543"/>
      <c r="FY131" s="537"/>
      <c r="FZ131" s="540"/>
      <c r="GA131" s="540"/>
      <c r="GB131" s="543"/>
      <c r="GC131" s="537"/>
      <c r="GD131" s="540"/>
      <c r="GE131" s="540"/>
      <c r="GF131" s="543"/>
      <c r="GG131" s="537"/>
      <c r="GH131" s="540"/>
      <c r="GI131" s="540"/>
      <c r="GJ131" s="543"/>
      <c r="GK131" s="537"/>
      <c r="GL131" s="540"/>
      <c r="GM131" s="540"/>
      <c r="GN131" s="543"/>
      <c r="GO131" s="537"/>
      <c r="GP131" s="540"/>
      <c r="GQ131" s="540"/>
      <c r="GR131" s="543"/>
      <c r="GS131" s="537"/>
      <c r="GT131" s="540"/>
      <c r="GU131" s="540"/>
      <c r="GV131" s="543"/>
      <c r="GW131" s="537"/>
      <c r="GX131" s="540"/>
      <c r="GY131" s="540"/>
      <c r="GZ131" s="543"/>
      <c r="HA131" s="537"/>
      <c r="HB131" s="540"/>
      <c r="HC131" s="540"/>
      <c r="HD131" s="543"/>
      <c r="HE131" s="537"/>
      <c r="HF131" s="540"/>
      <c r="HG131" s="540"/>
      <c r="HH131" s="543"/>
      <c r="HI131" s="537"/>
      <c r="HJ131" s="540"/>
      <c r="HK131" s="540"/>
      <c r="HL131" s="543"/>
      <c r="HM131" s="537"/>
      <c r="HN131" s="540"/>
      <c r="HO131" s="540"/>
      <c r="HP131" s="543"/>
      <c r="HQ131" s="537"/>
      <c r="HR131" s="540"/>
      <c r="HS131" s="540"/>
      <c r="HT131" s="543"/>
      <c r="HU131" s="537"/>
      <c r="HV131" s="540"/>
      <c r="HW131" s="540"/>
      <c r="HX131" s="543"/>
      <c r="HY131" s="537"/>
      <c r="HZ131" s="540"/>
      <c r="IA131" s="540"/>
      <c r="IB131" s="543"/>
      <c r="IC131" s="537"/>
      <c r="ID131" s="540"/>
      <c r="IE131" s="540"/>
      <c r="IF131" s="543"/>
      <c r="IG131" s="537"/>
      <c r="IH131" s="540"/>
      <c r="II131" s="540"/>
      <c r="IJ131" s="543"/>
      <c r="IK131" s="537"/>
      <c r="IL131" s="540"/>
      <c r="IM131" s="540"/>
      <c r="IN131" s="543"/>
      <c r="IO131" s="537"/>
      <c r="IP131" s="540"/>
      <c r="IQ131" s="540"/>
      <c r="IR131" s="543"/>
      <c r="IS131" s="513"/>
      <c r="IT131" s="513"/>
      <c r="IU131" s="513"/>
      <c r="IV131" s="513"/>
      <c r="IW131" s="537"/>
      <c r="IX131" s="540"/>
      <c r="IY131" s="540"/>
      <c r="IZ131" s="540"/>
      <c r="JA131" s="543"/>
      <c r="JB131" s="499"/>
      <c r="JC131" s="499"/>
      <c r="JD131" s="499"/>
      <c r="JE131" s="499"/>
      <c r="JF131" s="499"/>
      <c r="JG131" s="537"/>
      <c r="JH131" s="540"/>
      <c r="JI131" s="540"/>
      <c r="JJ131" s="543"/>
      <c r="JK131" s="537"/>
      <c r="JL131" s="540"/>
      <c r="JM131" s="540"/>
      <c r="JN131" s="543"/>
      <c r="JO131" s="537"/>
      <c r="JP131" s="540"/>
      <c r="JQ131" s="540"/>
      <c r="JR131" s="540"/>
      <c r="JS131" s="543"/>
      <c r="JT131" s="537"/>
      <c r="JU131" s="540"/>
      <c r="JV131" s="540"/>
      <c r="JW131" s="540"/>
      <c r="JX131" s="540"/>
      <c r="JY131" s="540"/>
      <c r="JZ131" s="546"/>
      <c r="KB131" s="771">
        <v>5</v>
      </c>
      <c r="KC131" s="769"/>
      <c r="KD131" s="769"/>
      <c r="KE131" s="770">
        <f>AJ130</f>
        <v>0</v>
      </c>
      <c r="KF131" s="770">
        <f>AI130</f>
        <v>0</v>
      </c>
    </row>
    <row r="132" spans="1:292" ht="30" customHeight="1" thickBot="1" x14ac:dyDescent="0.25">
      <c r="A132" s="617"/>
      <c r="B132" s="620"/>
      <c r="C132" s="217"/>
      <c r="D132" s="29">
        <f>SUM(K132:N132)</f>
        <v>0</v>
      </c>
      <c r="E132" s="564"/>
      <c r="F132" s="581"/>
      <c r="G132" s="584"/>
      <c r="H132" s="162"/>
      <c r="I132" s="64"/>
      <c r="J132" s="166"/>
      <c r="K132" s="34"/>
      <c r="L132" s="218"/>
      <c r="M132" s="218"/>
      <c r="N132" s="69"/>
      <c r="O132" s="82">
        <f>J130/18*K132</f>
        <v>0</v>
      </c>
      <c r="P132" s="83">
        <f>J130/18*L132</f>
        <v>0</v>
      </c>
      <c r="Q132" s="83">
        <f>J130/18*M132</f>
        <v>0</v>
      </c>
      <c r="R132" s="398">
        <f>J132/18*N132</f>
        <v>0</v>
      </c>
      <c r="S132" s="34"/>
      <c r="T132" s="27"/>
      <c r="U132" s="28"/>
      <c r="V132" s="34"/>
      <c r="W132" s="28"/>
      <c r="X132" s="30"/>
      <c r="Y132" s="27"/>
      <c r="Z132" s="27"/>
      <c r="AA132" s="27"/>
      <c r="AB132" s="27"/>
      <c r="AC132" s="27"/>
      <c r="AD132" s="27"/>
      <c r="AE132" s="27"/>
      <c r="AF132" s="27"/>
      <c r="AG132" s="38"/>
      <c r="AH132" s="34"/>
      <c r="AI132" s="27"/>
      <c r="AJ132" s="27"/>
      <c r="AK132" s="149"/>
      <c r="AL132" s="537"/>
      <c r="AM132" s="540"/>
      <c r="AN132" s="540"/>
      <c r="AO132" s="540"/>
      <c r="AP132" s="540"/>
      <c r="AQ132" s="540"/>
      <c r="AR132" s="543"/>
      <c r="AS132" s="537"/>
      <c r="AT132" s="540"/>
      <c r="AU132" s="540"/>
      <c r="AV132" s="540"/>
      <c r="AW132" s="540"/>
      <c r="AX132" s="540"/>
      <c r="AY132" s="543"/>
      <c r="AZ132" s="537"/>
      <c r="BA132" s="540"/>
      <c r="BB132" s="492"/>
      <c r="BC132" s="492"/>
      <c r="BD132" s="540"/>
      <c r="BE132" s="540"/>
      <c r="BF132" s="543"/>
      <c r="BG132" s="518"/>
      <c r="BH132" s="518"/>
      <c r="BI132" s="518"/>
      <c r="BJ132" s="518"/>
      <c r="BK132" s="518"/>
      <c r="BL132" s="518"/>
      <c r="BM132" s="518"/>
      <c r="BN132" s="537"/>
      <c r="BO132" s="540"/>
      <c r="BP132" s="540"/>
      <c r="BQ132" s="540"/>
      <c r="BR132" s="540"/>
      <c r="BS132" s="540"/>
      <c r="BT132" s="543"/>
      <c r="BU132" s="555"/>
      <c r="BV132" s="540"/>
      <c r="BW132" s="540"/>
      <c r="BX132" s="540"/>
      <c r="BY132" s="540"/>
      <c r="BZ132" s="540"/>
      <c r="CA132" s="546"/>
      <c r="CB132" s="537"/>
      <c r="CC132" s="540"/>
      <c r="CD132" s="540"/>
      <c r="CE132" s="540"/>
      <c r="CF132" s="540"/>
      <c r="CG132" s="540"/>
      <c r="CH132" s="543"/>
      <c r="CI132" s="537"/>
      <c r="CJ132" s="540"/>
      <c r="CK132" s="540"/>
      <c r="CL132" s="540"/>
      <c r="CM132" s="540"/>
      <c r="CN132" s="540"/>
      <c r="CO132" s="543"/>
      <c r="CP132" s="537"/>
      <c r="CQ132" s="540"/>
      <c r="CR132" s="540"/>
      <c r="CS132" s="540"/>
      <c r="CT132" s="540"/>
      <c r="CU132" s="540"/>
      <c r="CV132" s="543"/>
      <c r="CW132" s="537"/>
      <c r="CX132" s="540"/>
      <c r="CY132" s="540"/>
      <c r="CZ132" s="540"/>
      <c r="DA132" s="540"/>
      <c r="DB132" s="540"/>
      <c r="DC132" s="543"/>
      <c r="DD132" s="537">
        <f>IF(AND(DB132=3,DB133=4),SUM(DC135:DC137),0)</f>
        <v>0</v>
      </c>
      <c r="DE132" s="540"/>
      <c r="DF132" s="540"/>
      <c r="DG132" s="540"/>
      <c r="DH132" s="540"/>
      <c r="DI132" s="540"/>
      <c r="DJ132" s="543"/>
      <c r="DK132" s="537">
        <f>IF(AND(DI132=3,DI133=4),SUM(DJ135:DJ137),0)</f>
        <v>0</v>
      </c>
      <c r="DL132" s="540"/>
      <c r="DM132" s="540"/>
      <c r="DN132" s="540"/>
      <c r="DO132" s="540"/>
      <c r="DP132" s="540"/>
      <c r="DQ132" s="543"/>
      <c r="DR132" s="537"/>
      <c r="DS132" s="540"/>
      <c r="DT132" s="540"/>
      <c r="DU132" s="540"/>
      <c r="DV132" s="540"/>
      <c r="DW132" s="540"/>
      <c r="DX132" s="543"/>
      <c r="DY132" s="537"/>
      <c r="DZ132" s="540"/>
      <c r="EA132" s="540"/>
      <c r="EB132" s="540"/>
      <c r="EC132" s="540"/>
      <c r="ED132" s="540"/>
      <c r="EE132" s="543"/>
      <c r="EF132" s="537"/>
      <c r="EG132" s="540"/>
      <c r="EH132" s="540"/>
      <c r="EI132" s="540"/>
      <c r="EJ132" s="540"/>
      <c r="EK132" s="540"/>
      <c r="EL132" s="543"/>
      <c r="EM132" s="537"/>
      <c r="EN132" s="540"/>
      <c r="EO132" s="540"/>
      <c r="EP132" s="540"/>
      <c r="EQ132" s="540"/>
      <c r="ER132" s="540"/>
      <c r="ES132" s="543"/>
      <c r="EW132" s="537"/>
      <c r="EX132" s="540"/>
      <c r="EY132" s="540"/>
      <c r="EZ132" s="540"/>
      <c r="FA132" s="537"/>
      <c r="FB132" s="540"/>
      <c r="FC132" s="540"/>
      <c r="FD132" s="540"/>
      <c r="FE132" s="537"/>
      <c r="FF132" s="540"/>
      <c r="FG132" s="540"/>
      <c r="FH132" s="540"/>
      <c r="FI132" s="537"/>
      <c r="FJ132" s="540"/>
      <c r="FK132" s="540"/>
      <c r="FL132" s="540"/>
      <c r="FM132" s="537"/>
      <c r="FN132" s="540"/>
      <c r="FO132" s="540"/>
      <c r="FP132" s="540"/>
      <c r="FQ132" s="537"/>
      <c r="FR132" s="540"/>
      <c r="FS132" s="540"/>
      <c r="FT132" s="543"/>
      <c r="FU132" s="537"/>
      <c r="FV132" s="540"/>
      <c r="FW132" s="540"/>
      <c r="FX132" s="543"/>
      <c r="FY132" s="537"/>
      <c r="FZ132" s="540"/>
      <c r="GA132" s="540"/>
      <c r="GB132" s="543"/>
      <c r="GC132" s="537"/>
      <c r="GD132" s="540"/>
      <c r="GE132" s="540"/>
      <c r="GF132" s="543"/>
      <c r="GG132" s="537"/>
      <c r="GH132" s="540"/>
      <c r="GI132" s="540"/>
      <c r="GJ132" s="543"/>
      <c r="GK132" s="537"/>
      <c r="GL132" s="540"/>
      <c r="GM132" s="540"/>
      <c r="GN132" s="543"/>
      <c r="GO132" s="537"/>
      <c r="GP132" s="540"/>
      <c r="GQ132" s="540"/>
      <c r="GR132" s="543"/>
      <c r="GS132" s="537"/>
      <c r="GT132" s="540"/>
      <c r="GU132" s="540"/>
      <c r="GV132" s="543"/>
      <c r="GW132" s="537"/>
      <c r="GX132" s="540"/>
      <c r="GY132" s="540"/>
      <c r="GZ132" s="543"/>
      <c r="HA132" s="537"/>
      <c r="HB132" s="540"/>
      <c r="HC132" s="540"/>
      <c r="HD132" s="543"/>
      <c r="HE132" s="537"/>
      <c r="HF132" s="540"/>
      <c r="HG132" s="540"/>
      <c r="HH132" s="543"/>
      <c r="HI132" s="537"/>
      <c r="HJ132" s="540"/>
      <c r="HK132" s="540"/>
      <c r="HL132" s="543"/>
      <c r="HM132" s="537"/>
      <c r="HN132" s="540"/>
      <c r="HO132" s="540"/>
      <c r="HP132" s="543"/>
      <c r="HQ132" s="537"/>
      <c r="HR132" s="540"/>
      <c r="HS132" s="540"/>
      <c r="HT132" s="543"/>
      <c r="HU132" s="537"/>
      <c r="HV132" s="540"/>
      <c r="HW132" s="540"/>
      <c r="HX132" s="543"/>
      <c r="HY132" s="537"/>
      <c r="HZ132" s="540"/>
      <c r="IA132" s="540"/>
      <c r="IB132" s="543"/>
      <c r="IC132" s="537"/>
      <c r="ID132" s="540"/>
      <c r="IE132" s="540"/>
      <c r="IF132" s="543"/>
      <c r="IG132" s="537"/>
      <c r="IH132" s="540"/>
      <c r="II132" s="540"/>
      <c r="IJ132" s="543"/>
      <c r="IK132" s="537"/>
      <c r="IL132" s="540"/>
      <c r="IM132" s="540"/>
      <c r="IN132" s="543"/>
      <c r="IO132" s="537"/>
      <c r="IP132" s="540"/>
      <c r="IQ132" s="540"/>
      <c r="IR132" s="543"/>
      <c r="IS132" s="513"/>
      <c r="IT132" s="513"/>
      <c r="IU132" s="513"/>
      <c r="IV132" s="513"/>
      <c r="IW132" s="537"/>
      <c r="IX132" s="540"/>
      <c r="IY132" s="540"/>
      <c r="IZ132" s="540"/>
      <c r="JA132" s="543"/>
      <c r="JB132" s="499"/>
      <c r="JC132" s="499"/>
      <c r="JD132" s="499"/>
      <c r="JE132" s="499"/>
      <c r="JF132" s="499"/>
      <c r="JG132" s="537"/>
      <c r="JH132" s="540"/>
      <c r="JI132" s="540"/>
      <c r="JJ132" s="543"/>
      <c r="JK132" s="537"/>
      <c r="JL132" s="540"/>
      <c r="JM132" s="540"/>
      <c r="JN132" s="543"/>
      <c r="JO132" s="537"/>
      <c r="JP132" s="540"/>
      <c r="JQ132" s="540"/>
      <c r="JR132" s="540"/>
      <c r="JS132" s="543"/>
      <c r="JT132" s="537"/>
      <c r="JU132" s="540"/>
      <c r="JV132" s="540"/>
      <c r="JW132" s="540"/>
      <c r="JX132" s="540"/>
      <c r="JY132" s="540"/>
      <c r="JZ132" s="546"/>
      <c r="KC132" s="769"/>
      <c r="KD132" s="769"/>
      <c r="KE132" s="770">
        <f>KE131-KD129</f>
        <v>0</v>
      </c>
      <c r="KF132" s="770">
        <f>KF131-KC129</f>
        <v>0</v>
      </c>
    </row>
    <row r="133" spans="1:292" ht="30" customHeight="1" thickBot="1" x14ac:dyDescent="0.25">
      <c r="A133" s="684" t="s">
        <v>60</v>
      </c>
      <c r="B133" s="685"/>
      <c r="C133" s="207">
        <f>SUM(O133:Q133)</f>
        <v>1064.5555555555554</v>
      </c>
      <c r="D133" s="158">
        <f>SUM(D130)</f>
        <v>13</v>
      </c>
      <c r="E133" s="159">
        <f>D133/18</f>
        <v>0.72222222222222221</v>
      </c>
      <c r="F133" s="208">
        <f>D132/18</f>
        <v>0</v>
      </c>
      <c r="G133" s="209"/>
      <c r="H133" s="160" t="s">
        <v>61</v>
      </c>
      <c r="I133" s="160" t="s">
        <v>61</v>
      </c>
      <c r="J133" s="161" t="s">
        <v>61</v>
      </c>
      <c r="K133" s="134">
        <f>SUM(K129:K132)</f>
        <v>0</v>
      </c>
      <c r="L133" s="135">
        <f t="shared" ref="L133:R133" si="55">SUM(L129:L132)</f>
        <v>6.5</v>
      </c>
      <c r="M133" s="135">
        <f t="shared" si="55"/>
        <v>6.5</v>
      </c>
      <c r="N133" s="136">
        <f t="shared" si="55"/>
        <v>0</v>
      </c>
      <c r="O133" s="203">
        <f t="shared" si="55"/>
        <v>0</v>
      </c>
      <c r="P133" s="117">
        <f t="shared" si="55"/>
        <v>532.27777777777771</v>
      </c>
      <c r="Q133" s="117">
        <f t="shared" si="55"/>
        <v>532.27777777777771</v>
      </c>
      <c r="R133" s="204">
        <f t="shared" si="55"/>
        <v>0</v>
      </c>
      <c r="S133" s="116">
        <f>SUM(S131:S132)</f>
        <v>0</v>
      </c>
      <c r="T133" s="117">
        <f>SUM(T131:T132)</f>
        <v>0</v>
      </c>
      <c r="U133" s="118">
        <f>SUM(U131:U132)</f>
        <v>0</v>
      </c>
      <c r="V133" s="116">
        <f>SUM(V131:V132)</f>
        <v>0</v>
      </c>
      <c r="W133" s="118">
        <f>SUM(W131:W132)</f>
        <v>0</v>
      </c>
      <c r="X133" s="203">
        <f t="shared" ref="X133:AH133" si="56">SUM(X129:X132)</f>
        <v>0</v>
      </c>
      <c r="Y133" s="117">
        <f t="shared" si="56"/>
        <v>0</v>
      </c>
      <c r="Z133" s="117">
        <f t="shared" si="56"/>
        <v>0</v>
      </c>
      <c r="AA133" s="117">
        <f t="shared" si="56"/>
        <v>0</v>
      </c>
      <c r="AB133" s="117">
        <f t="shared" si="56"/>
        <v>0</v>
      </c>
      <c r="AC133" s="117">
        <f t="shared" si="56"/>
        <v>0</v>
      </c>
      <c r="AD133" s="117">
        <f t="shared" si="56"/>
        <v>0</v>
      </c>
      <c r="AE133" s="117">
        <f t="shared" si="56"/>
        <v>0</v>
      </c>
      <c r="AF133" s="117">
        <f t="shared" si="56"/>
        <v>0</v>
      </c>
      <c r="AG133" s="117">
        <f t="shared" si="56"/>
        <v>0</v>
      </c>
      <c r="AH133" s="116">
        <f t="shared" si="56"/>
        <v>0</v>
      </c>
      <c r="AI133" s="117">
        <f>SUM(AI130:AI132)</f>
        <v>0</v>
      </c>
      <c r="AJ133" s="117">
        <f>SUM(AJ130:AJ132)</f>
        <v>0</v>
      </c>
      <c r="AK133" s="118">
        <f>SUM(O133:AJ133)</f>
        <v>1064.5555555555554</v>
      </c>
      <c r="AL133" s="538"/>
      <c r="AM133" s="541"/>
      <c r="AN133" s="541"/>
      <c r="AO133" s="541"/>
      <c r="AP133" s="541"/>
      <c r="AQ133" s="541"/>
      <c r="AR133" s="544"/>
      <c r="AS133" s="538"/>
      <c r="AT133" s="541"/>
      <c r="AU133" s="541"/>
      <c r="AV133" s="541"/>
      <c r="AW133" s="541"/>
      <c r="AX133" s="541"/>
      <c r="AY133" s="544"/>
      <c r="AZ133" s="538"/>
      <c r="BA133" s="541"/>
      <c r="BB133" s="173"/>
      <c r="BC133" s="173"/>
      <c r="BD133" s="541"/>
      <c r="BE133" s="541"/>
      <c r="BF133" s="544"/>
      <c r="BG133" s="465"/>
      <c r="BH133" s="465"/>
      <c r="BI133" s="465"/>
      <c r="BJ133" s="465"/>
      <c r="BK133" s="465"/>
      <c r="BL133" s="465"/>
      <c r="BM133" s="465"/>
      <c r="BN133" s="538"/>
      <c r="BO133" s="541"/>
      <c r="BP133" s="541"/>
      <c r="BQ133" s="541"/>
      <c r="BR133" s="541"/>
      <c r="BS133" s="541"/>
      <c r="BT133" s="544"/>
      <c r="BU133" s="556"/>
      <c r="BV133" s="541"/>
      <c r="BW133" s="541"/>
      <c r="BX133" s="541"/>
      <c r="BY133" s="541"/>
      <c r="BZ133" s="541"/>
      <c r="CA133" s="547"/>
      <c r="CB133" s="538"/>
      <c r="CC133" s="541"/>
      <c r="CD133" s="541"/>
      <c r="CE133" s="541"/>
      <c r="CF133" s="541"/>
      <c r="CG133" s="541"/>
      <c r="CH133" s="544"/>
      <c r="CI133" s="538"/>
      <c r="CJ133" s="541"/>
      <c r="CK133" s="541"/>
      <c r="CL133" s="541"/>
      <c r="CM133" s="541"/>
      <c r="CN133" s="541"/>
      <c r="CO133" s="544"/>
      <c r="CP133" s="538"/>
      <c r="CQ133" s="541"/>
      <c r="CR133" s="541"/>
      <c r="CS133" s="541"/>
      <c r="CT133" s="541"/>
      <c r="CU133" s="541"/>
      <c r="CV133" s="544"/>
      <c r="CW133" s="538"/>
      <c r="CX133" s="541"/>
      <c r="CY133" s="541"/>
      <c r="CZ133" s="541"/>
      <c r="DA133" s="541"/>
      <c r="DB133" s="541"/>
      <c r="DC133" s="544"/>
      <c r="DD133" s="538">
        <f>IF(AND(DB133=3,DB134=4),SUM(DC136:DC138),0)</f>
        <v>0</v>
      </c>
      <c r="DE133" s="541"/>
      <c r="DF133" s="541"/>
      <c r="DG133" s="541"/>
      <c r="DH133" s="541"/>
      <c r="DI133" s="541"/>
      <c r="DJ133" s="544"/>
      <c r="DK133" s="538">
        <f>IF(AND(DI133=3,DI134=4),SUM(DJ136:DJ138),0)</f>
        <v>0</v>
      </c>
      <c r="DL133" s="541"/>
      <c r="DM133" s="541"/>
      <c r="DN133" s="541"/>
      <c r="DO133" s="541"/>
      <c r="DP133" s="541"/>
      <c r="DQ133" s="544"/>
      <c r="DR133" s="538"/>
      <c r="DS133" s="541"/>
      <c r="DT133" s="541"/>
      <c r="DU133" s="541"/>
      <c r="DV133" s="541"/>
      <c r="DW133" s="541"/>
      <c r="DX133" s="544"/>
      <c r="DY133" s="538"/>
      <c r="DZ133" s="541"/>
      <c r="EA133" s="541"/>
      <c r="EB133" s="541"/>
      <c r="EC133" s="541"/>
      <c r="ED133" s="541"/>
      <c r="EE133" s="544"/>
      <c r="EF133" s="538"/>
      <c r="EG133" s="541"/>
      <c r="EH133" s="541"/>
      <c r="EI133" s="541"/>
      <c r="EJ133" s="541"/>
      <c r="EK133" s="541"/>
      <c r="EL133" s="544"/>
      <c r="EM133" s="538"/>
      <c r="EN133" s="541"/>
      <c r="EO133" s="541"/>
      <c r="EP133" s="541"/>
      <c r="EQ133" s="541"/>
      <c r="ER133" s="541"/>
      <c r="ES133" s="544"/>
      <c r="EW133" s="538"/>
      <c r="EX133" s="541"/>
      <c r="EY133" s="541"/>
      <c r="EZ133" s="541"/>
      <c r="FA133" s="538"/>
      <c r="FB133" s="541"/>
      <c r="FC133" s="541"/>
      <c r="FD133" s="541"/>
      <c r="FE133" s="538"/>
      <c r="FF133" s="541"/>
      <c r="FG133" s="541"/>
      <c r="FH133" s="541"/>
      <c r="FI133" s="538"/>
      <c r="FJ133" s="541"/>
      <c r="FK133" s="541"/>
      <c r="FL133" s="541"/>
      <c r="FM133" s="538"/>
      <c r="FN133" s="541"/>
      <c r="FO133" s="541"/>
      <c r="FP133" s="541"/>
      <c r="FQ133" s="538"/>
      <c r="FR133" s="541"/>
      <c r="FS133" s="541"/>
      <c r="FT133" s="544"/>
      <c r="FU133" s="538"/>
      <c r="FV133" s="541"/>
      <c r="FW133" s="541"/>
      <c r="FX133" s="544"/>
      <c r="FY133" s="538"/>
      <c r="FZ133" s="541"/>
      <c r="GA133" s="541"/>
      <c r="GB133" s="544"/>
      <c r="GC133" s="538"/>
      <c r="GD133" s="541"/>
      <c r="GE133" s="541"/>
      <c r="GF133" s="544"/>
      <c r="GG133" s="538"/>
      <c r="GH133" s="541"/>
      <c r="GI133" s="541"/>
      <c r="GJ133" s="544"/>
      <c r="GK133" s="538"/>
      <c r="GL133" s="541"/>
      <c r="GM133" s="541"/>
      <c r="GN133" s="544"/>
      <c r="GO133" s="538"/>
      <c r="GP133" s="541"/>
      <c r="GQ133" s="541"/>
      <c r="GR133" s="544"/>
      <c r="GS133" s="538"/>
      <c r="GT133" s="541"/>
      <c r="GU133" s="541"/>
      <c r="GV133" s="544"/>
      <c r="GW133" s="538"/>
      <c r="GX133" s="541"/>
      <c r="GY133" s="541"/>
      <c r="GZ133" s="544"/>
      <c r="HA133" s="538"/>
      <c r="HB133" s="541"/>
      <c r="HC133" s="541"/>
      <c r="HD133" s="544"/>
      <c r="HE133" s="538"/>
      <c r="HF133" s="541"/>
      <c r="HG133" s="541"/>
      <c r="HH133" s="544"/>
      <c r="HI133" s="538"/>
      <c r="HJ133" s="541"/>
      <c r="HK133" s="541"/>
      <c r="HL133" s="544"/>
      <c r="HM133" s="538"/>
      <c r="HN133" s="541"/>
      <c r="HO133" s="541"/>
      <c r="HP133" s="544"/>
      <c r="HQ133" s="538"/>
      <c r="HR133" s="541"/>
      <c r="HS133" s="541"/>
      <c r="HT133" s="544"/>
      <c r="HU133" s="538"/>
      <c r="HV133" s="541"/>
      <c r="HW133" s="541"/>
      <c r="HX133" s="544"/>
      <c r="HY133" s="538"/>
      <c r="HZ133" s="541"/>
      <c r="IA133" s="541"/>
      <c r="IB133" s="544"/>
      <c r="IC133" s="538"/>
      <c r="ID133" s="541"/>
      <c r="IE133" s="541"/>
      <c r="IF133" s="544"/>
      <c r="IG133" s="538"/>
      <c r="IH133" s="541"/>
      <c r="II133" s="541"/>
      <c r="IJ133" s="544"/>
      <c r="IK133" s="538"/>
      <c r="IL133" s="541"/>
      <c r="IM133" s="541"/>
      <c r="IN133" s="544"/>
      <c r="IO133" s="538"/>
      <c r="IP133" s="541"/>
      <c r="IQ133" s="541"/>
      <c r="IR133" s="544"/>
      <c r="IS133" s="465"/>
      <c r="IT133" s="465"/>
      <c r="IU133" s="465"/>
      <c r="IV133" s="465"/>
      <c r="IW133" s="538"/>
      <c r="IX133" s="541"/>
      <c r="IY133" s="541"/>
      <c r="IZ133" s="541"/>
      <c r="JA133" s="544"/>
      <c r="JB133" s="465"/>
      <c r="JC133" s="465"/>
      <c r="JD133" s="465"/>
      <c r="JE133" s="465"/>
      <c r="JF133" s="465"/>
      <c r="JG133" s="538"/>
      <c r="JH133" s="541"/>
      <c r="JI133" s="541"/>
      <c r="JJ133" s="544"/>
      <c r="JK133" s="538"/>
      <c r="JL133" s="541"/>
      <c r="JM133" s="541"/>
      <c r="JN133" s="544"/>
      <c r="JO133" s="538"/>
      <c r="JP133" s="541"/>
      <c r="JQ133" s="541"/>
      <c r="JR133" s="541"/>
      <c r="JS133" s="544"/>
      <c r="JT133" s="537"/>
      <c r="JU133" s="540"/>
      <c r="JV133" s="540"/>
      <c r="JW133" s="540"/>
      <c r="JX133" s="540"/>
      <c r="JY133" s="540"/>
      <c r="JZ133" s="546"/>
      <c r="KC133" s="769"/>
      <c r="KD133" s="769"/>
    </row>
    <row r="134" spans="1:292" ht="51.75" customHeight="1" thickBot="1" x14ac:dyDescent="0.25">
      <c r="A134" s="699" t="s">
        <v>72</v>
      </c>
      <c r="B134" s="575"/>
      <c r="C134" s="678" t="s">
        <v>77</v>
      </c>
      <c r="D134" s="678" t="s">
        <v>73</v>
      </c>
      <c r="E134" s="678" t="s">
        <v>74</v>
      </c>
      <c r="F134" s="678" t="s">
        <v>75</v>
      </c>
      <c r="G134" s="678" t="s">
        <v>80</v>
      </c>
      <c r="H134" s="167"/>
      <c r="I134" s="97"/>
      <c r="J134" s="681" t="s">
        <v>76</v>
      </c>
      <c r="K134" s="593" t="s">
        <v>7</v>
      </c>
      <c r="L134" s="590"/>
      <c r="M134" s="590"/>
      <c r="N134" s="592"/>
      <c r="O134" s="589" t="s">
        <v>8</v>
      </c>
      <c r="P134" s="590"/>
      <c r="Q134" s="590"/>
      <c r="R134" s="591"/>
      <c r="S134" s="589" t="s">
        <v>9</v>
      </c>
      <c r="T134" s="590"/>
      <c r="U134" s="592"/>
      <c r="V134" s="589" t="s">
        <v>16</v>
      </c>
      <c r="W134" s="592"/>
      <c r="X134" s="593" t="s">
        <v>10</v>
      </c>
      <c r="Y134" s="590"/>
      <c r="Z134" s="590"/>
      <c r="AA134" s="590"/>
      <c r="AB134" s="590"/>
      <c r="AC134" s="590"/>
      <c r="AD134" s="590"/>
      <c r="AE134" s="590"/>
      <c r="AF134" s="590"/>
      <c r="AG134" s="592"/>
      <c r="AH134" s="696" t="s">
        <v>11</v>
      </c>
      <c r="AI134" s="565" t="s">
        <v>36</v>
      </c>
      <c r="AJ134" s="565" t="s">
        <v>47</v>
      </c>
      <c r="AK134" s="568" t="s">
        <v>12</v>
      </c>
      <c r="AL134" s="326"/>
      <c r="AM134" s="322"/>
      <c r="AN134" s="322"/>
      <c r="AO134" s="322"/>
      <c r="AP134" s="322"/>
      <c r="AQ134" s="322"/>
      <c r="AR134" s="323"/>
      <c r="AS134" s="326"/>
      <c r="AT134" s="322"/>
      <c r="AU134" s="322"/>
      <c r="AV134" s="322"/>
      <c r="AW134" s="322"/>
      <c r="AX134" s="322"/>
      <c r="AY134" s="323"/>
      <c r="AZ134" s="326"/>
      <c r="BA134" s="322"/>
      <c r="BB134" s="322"/>
      <c r="BC134" s="322"/>
      <c r="BD134" s="322"/>
      <c r="BE134" s="322"/>
      <c r="BF134" s="323"/>
      <c r="BG134" s="468"/>
      <c r="BH134" s="468"/>
      <c r="BI134" s="468"/>
      <c r="BJ134" s="468"/>
      <c r="BK134" s="468"/>
      <c r="BL134" s="468"/>
      <c r="BM134" s="468"/>
      <c r="BN134" s="326"/>
      <c r="BO134" s="322"/>
      <c r="BP134" s="322"/>
      <c r="BQ134" s="322"/>
      <c r="BR134" s="322"/>
      <c r="BS134" s="322"/>
      <c r="BT134" s="323"/>
      <c r="BU134" s="326"/>
      <c r="BV134" s="322"/>
      <c r="BW134" s="322"/>
      <c r="BX134" s="322"/>
      <c r="BY134" s="322"/>
      <c r="BZ134" s="322"/>
      <c r="CA134" s="323"/>
      <c r="CB134" s="326"/>
      <c r="CC134" s="322"/>
      <c r="CD134" s="322"/>
      <c r="CE134" s="322"/>
      <c r="CF134" s="322"/>
      <c r="CG134" s="322"/>
      <c r="CH134" s="323"/>
      <c r="CI134" s="326"/>
      <c r="CJ134" s="322"/>
      <c r="CK134" s="322"/>
      <c r="CL134" s="322"/>
      <c r="CM134" s="322"/>
      <c r="CN134" s="322"/>
      <c r="CO134" s="323"/>
      <c r="CP134" s="326"/>
      <c r="CQ134" s="322"/>
      <c r="CR134" s="322"/>
      <c r="CS134" s="322"/>
      <c r="CT134" s="322"/>
      <c r="CU134" s="322"/>
      <c r="CV134" s="323"/>
      <c r="CW134" s="326"/>
      <c r="CX134" s="322"/>
      <c r="CY134" s="322"/>
      <c r="CZ134" s="322"/>
      <c r="DA134" s="322"/>
      <c r="DB134" s="322"/>
      <c r="DC134" s="323"/>
      <c r="DD134" s="326"/>
      <c r="DE134" s="322"/>
      <c r="DF134" s="322"/>
      <c r="DG134" s="322"/>
      <c r="DH134" s="322"/>
      <c r="DI134" s="322"/>
      <c r="DJ134" s="323"/>
      <c r="DK134" s="326"/>
      <c r="DL134" s="322"/>
      <c r="DM134" s="322"/>
      <c r="DN134" s="322"/>
      <c r="DO134" s="322"/>
      <c r="DP134" s="322"/>
      <c r="DQ134" s="323"/>
      <c r="DR134" s="326"/>
      <c r="DS134" s="322"/>
      <c r="DT134" s="322"/>
      <c r="DU134" s="322"/>
      <c r="DV134" s="322"/>
      <c r="DW134" s="322"/>
      <c r="DX134" s="323"/>
      <c r="DY134" s="326"/>
      <c r="DZ134" s="322"/>
      <c r="EA134" s="322"/>
      <c r="EB134" s="322"/>
      <c r="EC134" s="322"/>
      <c r="ED134" s="322"/>
      <c r="EE134" s="323"/>
      <c r="EF134" s="326"/>
      <c r="EG134" s="322"/>
      <c r="EH134" s="322"/>
      <c r="EI134" s="322"/>
      <c r="EJ134" s="322"/>
      <c r="EK134" s="322"/>
      <c r="EL134" s="323"/>
      <c r="EM134" s="407"/>
      <c r="EN134" s="477"/>
      <c r="EO134" s="477"/>
      <c r="EP134" s="477"/>
      <c r="EQ134" s="477"/>
      <c r="ER134" s="477"/>
      <c r="ES134" s="475"/>
      <c r="EU134" s="239"/>
      <c r="EW134" s="326"/>
      <c r="EX134" s="322"/>
      <c r="EY134" s="322"/>
      <c r="EZ134" s="322"/>
      <c r="FA134" s="326"/>
      <c r="FB134" s="322"/>
      <c r="FC134" s="322"/>
      <c r="FD134" s="322"/>
      <c r="FE134" s="326"/>
      <c r="FF134" s="322"/>
      <c r="FG134" s="322"/>
      <c r="FH134" s="322"/>
      <c r="FI134" s="326"/>
      <c r="FJ134" s="322"/>
      <c r="FK134" s="322"/>
      <c r="FL134" s="322"/>
      <c r="FM134" s="326"/>
      <c r="FN134" s="322"/>
      <c r="FO134" s="322"/>
      <c r="FP134" s="322"/>
      <c r="FQ134" s="326"/>
      <c r="FR134" s="322"/>
      <c r="FS134" s="322"/>
      <c r="FT134" s="322"/>
      <c r="FU134" s="326"/>
      <c r="FV134" s="322"/>
      <c r="FW134" s="322"/>
      <c r="FX134" s="322"/>
      <c r="FY134" s="326"/>
      <c r="FZ134" s="322"/>
      <c r="GA134" s="322"/>
      <c r="GB134" s="322"/>
      <c r="GC134" s="326"/>
      <c r="GD134" s="322"/>
      <c r="GE134" s="322"/>
      <c r="GF134" s="322"/>
      <c r="GG134" s="326"/>
      <c r="GH134" s="322"/>
      <c r="GI134" s="322"/>
      <c r="GJ134" s="322"/>
      <c r="GK134" s="326"/>
      <c r="GL134" s="489"/>
      <c r="GM134" s="489"/>
      <c r="GN134" s="489"/>
      <c r="GO134" s="326"/>
      <c r="GP134" s="322"/>
      <c r="GQ134" s="322"/>
      <c r="GR134" s="322"/>
      <c r="GS134" s="326"/>
      <c r="GT134" s="489"/>
      <c r="GU134" s="489"/>
      <c r="GV134" s="489"/>
      <c r="GW134" s="326"/>
      <c r="GX134" s="489"/>
      <c r="GY134" s="489"/>
      <c r="GZ134" s="489"/>
      <c r="HA134" s="326"/>
      <c r="HB134" s="489"/>
      <c r="HC134" s="489"/>
      <c r="HD134" s="489"/>
      <c r="HE134" s="326"/>
      <c r="HF134" s="489"/>
      <c r="HG134" s="489"/>
      <c r="HH134" s="489"/>
      <c r="HI134" s="326"/>
      <c r="HJ134" s="322"/>
      <c r="HK134" s="322"/>
      <c r="HL134" s="322"/>
      <c r="HM134" s="326"/>
      <c r="HN134" s="322"/>
      <c r="HO134" s="322"/>
      <c r="HP134" s="322"/>
      <c r="HQ134" s="326"/>
      <c r="HR134" s="489"/>
      <c r="HS134" s="489"/>
      <c r="HT134" s="489"/>
      <c r="HU134" s="326"/>
      <c r="HV134" s="322"/>
      <c r="HW134" s="322"/>
      <c r="HX134" s="322"/>
      <c r="HY134" s="326"/>
      <c r="HZ134" s="489"/>
      <c r="IA134" s="489"/>
      <c r="IB134" s="489"/>
      <c r="IC134" s="326"/>
      <c r="ID134" s="322"/>
      <c r="IE134" s="322"/>
      <c r="IF134" s="322"/>
      <c r="IG134" s="326"/>
      <c r="IH134" s="489"/>
      <c r="II134" s="489"/>
      <c r="IJ134" s="489"/>
      <c r="IK134" s="326"/>
      <c r="IL134" s="322"/>
      <c r="IM134" s="322"/>
      <c r="IN134" s="322"/>
      <c r="IO134" s="326"/>
      <c r="IP134" s="322"/>
      <c r="IQ134" s="322"/>
      <c r="IR134" s="339"/>
      <c r="IS134" s="468"/>
      <c r="IT134" s="468"/>
      <c r="IU134" s="468"/>
      <c r="IV134" s="468"/>
      <c r="IW134" s="326"/>
      <c r="IX134" s="322"/>
      <c r="IY134" s="322"/>
      <c r="IZ134" s="322"/>
      <c r="JA134" s="493"/>
      <c r="JB134" s="468"/>
      <c r="JC134" s="468"/>
      <c r="JD134" s="468"/>
      <c r="JE134" s="468"/>
      <c r="JF134" s="468"/>
      <c r="JG134" s="326"/>
      <c r="JH134" s="489"/>
      <c r="JI134" s="489"/>
      <c r="JJ134" s="490"/>
      <c r="JK134" s="326"/>
      <c r="JL134" s="489"/>
      <c r="JM134" s="489"/>
      <c r="JN134" s="490"/>
      <c r="JO134" s="326"/>
      <c r="JP134" s="322"/>
      <c r="JQ134" s="322"/>
      <c r="JR134" s="322"/>
      <c r="JS134" s="468"/>
      <c r="JT134" s="476"/>
      <c r="JU134" s="477"/>
      <c r="JV134" s="477"/>
      <c r="JW134" s="477"/>
      <c r="JX134" s="477"/>
      <c r="JY134" s="477"/>
      <c r="JZ134" s="523"/>
    </row>
    <row r="135" spans="1:292" ht="20.100000000000001" customHeight="1" thickBot="1" x14ac:dyDescent="0.25">
      <c r="A135" s="700"/>
      <c r="B135" s="576"/>
      <c r="C135" s="679"/>
      <c r="D135" s="679"/>
      <c r="E135" s="679"/>
      <c r="F135" s="679"/>
      <c r="G135" s="679"/>
      <c r="H135" s="162"/>
      <c r="I135" s="64"/>
      <c r="J135" s="682"/>
      <c r="K135" s="640" t="s">
        <v>13</v>
      </c>
      <c r="L135" s="573" t="s">
        <v>14</v>
      </c>
      <c r="M135" s="573" t="s">
        <v>15</v>
      </c>
      <c r="N135" s="571" t="s">
        <v>37</v>
      </c>
      <c r="O135" s="586" t="s">
        <v>13</v>
      </c>
      <c r="P135" s="573" t="s">
        <v>14</v>
      </c>
      <c r="Q135" s="573" t="s">
        <v>15</v>
      </c>
      <c r="R135" s="686" t="s">
        <v>37</v>
      </c>
      <c r="S135" s="586" t="s">
        <v>13</v>
      </c>
      <c r="T135" s="573" t="s">
        <v>14</v>
      </c>
      <c r="U135" s="571" t="s">
        <v>15</v>
      </c>
      <c r="V135" s="586" t="s">
        <v>32</v>
      </c>
      <c r="W135" s="571" t="s">
        <v>33</v>
      </c>
      <c r="X135" s="640" t="s">
        <v>43</v>
      </c>
      <c r="Y135" s="573" t="s">
        <v>44</v>
      </c>
      <c r="Z135" s="573" t="s">
        <v>45</v>
      </c>
      <c r="AA135" s="573" t="s">
        <v>34</v>
      </c>
      <c r="AB135" s="573" t="s">
        <v>41</v>
      </c>
      <c r="AC135" s="573" t="s">
        <v>46</v>
      </c>
      <c r="AD135" s="573" t="s">
        <v>42</v>
      </c>
      <c r="AE135" s="573" t="s">
        <v>38</v>
      </c>
      <c r="AF135" s="573" t="s">
        <v>35</v>
      </c>
      <c r="AG135" s="571" t="s">
        <v>39</v>
      </c>
      <c r="AH135" s="697"/>
      <c r="AI135" s="566"/>
      <c r="AJ135" s="566"/>
      <c r="AK135" s="569"/>
      <c r="AL135" s="190">
        <f>SUM(AL6:AL133)</f>
        <v>0</v>
      </c>
      <c r="AM135" s="175"/>
      <c r="AN135" s="175"/>
      <c r="AO135" s="175"/>
      <c r="AP135" s="175"/>
      <c r="AQ135" s="175"/>
      <c r="AR135" s="191"/>
      <c r="AS135" s="190">
        <f>SUM(AS6:AS133)</f>
        <v>0</v>
      </c>
      <c r="AT135" s="175"/>
      <c r="AU135" s="175"/>
      <c r="AV135" s="175"/>
      <c r="AW135" s="175"/>
      <c r="AX135" s="175"/>
      <c r="AY135" s="191"/>
      <c r="AZ135" s="190">
        <f>SUM(AZ6:AZ133)</f>
        <v>34</v>
      </c>
      <c r="BA135" s="175"/>
      <c r="BB135" s="175"/>
      <c r="BC135" s="175"/>
      <c r="BD135" s="175"/>
      <c r="BE135" s="175"/>
      <c r="BF135" s="191"/>
      <c r="BG135" s="466"/>
      <c r="BH135" s="466"/>
      <c r="BI135" s="466"/>
      <c r="BJ135" s="466"/>
      <c r="BK135" s="466"/>
      <c r="BL135" s="466"/>
      <c r="BM135" s="466"/>
      <c r="BN135" s="190">
        <f>SUM(BN6:BN133)</f>
        <v>0</v>
      </c>
      <c r="BO135" s="175"/>
      <c r="BP135" s="175"/>
      <c r="BQ135" s="175"/>
      <c r="BR135" s="175"/>
      <c r="BS135" s="175"/>
      <c r="BT135" s="191"/>
      <c r="BU135" s="190">
        <f>SUM(BU6:BU133)</f>
        <v>2</v>
      </c>
      <c r="BV135" s="175"/>
      <c r="BW135" s="175"/>
      <c r="BX135" s="175"/>
      <c r="BY135" s="175"/>
      <c r="BZ135" s="175"/>
      <c r="CA135" s="191"/>
      <c r="CB135" s="190">
        <f>SUM(CB6:CB133)</f>
        <v>0</v>
      </c>
      <c r="CC135" s="175"/>
      <c r="CD135" s="175"/>
      <c r="CE135" s="175"/>
      <c r="CF135" s="175"/>
      <c r="CG135" s="175"/>
      <c r="CH135" s="191"/>
      <c r="CI135" s="190">
        <f>SUM(CI6:CI133)</f>
        <v>88.5</v>
      </c>
      <c r="CJ135" s="175"/>
      <c r="CK135" s="175"/>
      <c r="CL135" s="175"/>
      <c r="CM135" s="175"/>
      <c r="CN135" s="175"/>
      <c r="CO135" s="191"/>
      <c r="CP135" s="190">
        <f>SUM(CP6:CP133)</f>
        <v>0</v>
      </c>
      <c r="CQ135" s="175"/>
      <c r="CR135" s="175"/>
      <c r="CS135" s="175"/>
      <c r="CT135" s="175"/>
      <c r="CU135" s="175"/>
      <c r="CV135" s="191"/>
      <c r="CW135" s="190">
        <f>SUM(CW6:CW133)</f>
        <v>38.5</v>
      </c>
      <c r="CX135" s="175"/>
      <c r="CY135" s="175"/>
      <c r="CZ135" s="175"/>
      <c r="DA135" s="175"/>
      <c r="DB135" s="175"/>
      <c r="DC135" s="191"/>
      <c r="DD135" s="190">
        <f>SUM(DD6:DD133)</f>
        <v>170</v>
      </c>
      <c r="DE135" s="175"/>
      <c r="DF135" s="175"/>
      <c r="DG135" s="175"/>
      <c r="DH135" s="175"/>
      <c r="DI135" s="175"/>
      <c r="DJ135" s="191"/>
      <c r="DK135" s="190">
        <f>SUM(DK6:DK133)</f>
        <v>0</v>
      </c>
      <c r="DL135" s="175"/>
      <c r="DM135" s="175"/>
      <c r="DN135" s="175"/>
      <c r="DO135" s="175"/>
      <c r="DP135" s="175"/>
      <c r="DQ135" s="191"/>
      <c r="DR135" s="190">
        <f>SUM(DR6:DR133)</f>
        <v>0</v>
      </c>
      <c r="DS135" s="175"/>
      <c r="DT135" s="175"/>
      <c r="DU135" s="175"/>
      <c r="DV135" s="175"/>
      <c r="DW135" s="175"/>
      <c r="DX135" s="191"/>
      <c r="DY135" s="190">
        <f>SUM(DY6:DY133)</f>
        <v>0</v>
      </c>
      <c r="DZ135" s="175"/>
      <c r="EA135" s="175"/>
      <c r="EB135" s="175"/>
      <c r="EC135" s="175"/>
      <c r="ED135" s="175"/>
      <c r="EE135" s="191"/>
      <c r="EF135" s="190">
        <f>SUM(EF6:EF133)</f>
        <v>0</v>
      </c>
      <c r="EG135" s="175"/>
      <c r="EH135" s="175"/>
      <c r="EI135" s="175"/>
      <c r="EJ135" s="175"/>
      <c r="EK135" s="175"/>
      <c r="EL135" s="191"/>
      <c r="EM135" s="408">
        <f>AL135+AS135+AZ135+BN135+BU135+CB135+CI135+CP135+CW135+DD135+DK135+DR135+DY135+EF135</f>
        <v>333</v>
      </c>
      <c r="EN135" s="409"/>
      <c r="EO135" s="409"/>
      <c r="EP135" s="409"/>
      <c r="EQ135" s="409"/>
      <c r="ER135" s="409"/>
      <c r="ES135" s="410"/>
      <c r="ET135" s="225">
        <f>AL135+AS135+AZ135+BN135+BU135+CB135+CI135+CP135+CW135+DD135+DK135+DR135+DY135+EF135</f>
        <v>333</v>
      </c>
      <c r="EU135" s="157">
        <f>D138</f>
        <v>333</v>
      </c>
      <c r="EV135" s="480">
        <f>ET135-EU135</f>
        <v>0</v>
      </c>
      <c r="EW135" s="190">
        <f>SUM(EW6:EW133)</f>
        <v>1</v>
      </c>
      <c r="EX135" s="175"/>
      <c r="EY135" s="175"/>
      <c r="EZ135" s="175"/>
      <c r="FA135" s="190">
        <f>SUM(FA6:FA133)</f>
        <v>0</v>
      </c>
      <c r="FB135" s="175"/>
      <c r="FC135" s="175"/>
      <c r="FD135" s="175"/>
      <c r="FE135" s="190">
        <f>SUM(FE6:FE133)</f>
        <v>0</v>
      </c>
      <c r="FF135" s="175"/>
      <c r="FG135" s="175"/>
      <c r="FH135" s="175"/>
      <c r="FI135" s="190">
        <f>SUM(FI6:FI133)</f>
        <v>1.5</v>
      </c>
      <c r="FJ135" s="175"/>
      <c r="FK135" s="175"/>
      <c r="FL135" s="175"/>
      <c r="FM135" s="190">
        <f>SUM(FM6:FM133)</f>
        <v>0</v>
      </c>
      <c r="FN135" s="175"/>
      <c r="FO135" s="175"/>
      <c r="FP135" s="175"/>
      <c r="FQ135" s="190">
        <f>SUM(FQ6:FQ133)</f>
        <v>0.80555555555555547</v>
      </c>
      <c r="FR135" s="175"/>
      <c r="FS135" s="175"/>
      <c r="FT135" s="175"/>
      <c r="FU135" s="190">
        <f>SUM(FU6:FU133)</f>
        <v>0</v>
      </c>
      <c r="FV135" s="175"/>
      <c r="FW135" s="175"/>
      <c r="FX135" s="175"/>
      <c r="FY135" s="190">
        <f>SUM(FY6:FY133)</f>
        <v>0</v>
      </c>
      <c r="FZ135" s="175"/>
      <c r="GA135" s="175"/>
      <c r="GB135" s="175"/>
      <c r="GC135" s="190">
        <f>SUM(GC6:GC133)</f>
        <v>0</v>
      </c>
      <c r="GD135" s="175"/>
      <c r="GE135" s="175"/>
      <c r="GF135" s="175"/>
      <c r="GG135" s="190">
        <f>SUM(GG6:GG133)</f>
        <v>0</v>
      </c>
      <c r="GH135" s="175"/>
      <c r="GI135" s="175"/>
      <c r="GJ135" s="175"/>
      <c r="GK135" s="190">
        <f>SUM(GK6:GK133)</f>
        <v>0</v>
      </c>
      <c r="GL135" s="175"/>
      <c r="GM135" s="175"/>
      <c r="GN135" s="175"/>
      <c r="GO135" s="190">
        <f>SUM(GO6:GO133)</f>
        <v>0</v>
      </c>
      <c r="GP135" s="175"/>
      <c r="GQ135" s="175"/>
      <c r="GR135" s="175"/>
      <c r="GS135" s="190">
        <f>SUM(GS6:GS133)</f>
        <v>0</v>
      </c>
      <c r="GT135" s="175"/>
      <c r="GU135" s="175"/>
      <c r="GV135" s="175"/>
      <c r="GW135" s="190">
        <f>SUM(GW6:GW133)</f>
        <v>0</v>
      </c>
      <c r="GX135" s="175"/>
      <c r="GY135" s="175"/>
      <c r="GZ135" s="175"/>
      <c r="HA135" s="190">
        <f>SUM(HA6:HA133)</f>
        <v>0</v>
      </c>
      <c r="HB135" s="175"/>
      <c r="HC135" s="175"/>
      <c r="HD135" s="175"/>
      <c r="HE135" s="190">
        <f>SUM(HE6:HE133)</f>
        <v>0</v>
      </c>
      <c r="HF135" s="175"/>
      <c r="HG135" s="175"/>
      <c r="HH135" s="175"/>
      <c r="HI135" s="190">
        <f>SUM(HI6:HI133)</f>
        <v>0</v>
      </c>
      <c r="HJ135" s="175"/>
      <c r="HK135" s="175"/>
      <c r="HL135" s="175"/>
      <c r="HM135" s="190">
        <f>SUM(HM6:HM133)</f>
        <v>1</v>
      </c>
      <c r="HN135" s="175"/>
      <c r="HO135" s="175"/>
      <c r="HP135" s="175"/>
      <c r="HQ135" s="190">
        <f>SUM(HQ6:HQ133)</f>
        <v>0</v>
      </c>
      <c r="HR135" s="175"/>
      <c r="HS135" s="175"/>
      <c r="HT135" s="175"/>
      <c r="HU135" s="190">
        <f>SUM(HU6:HU133)</f>
        <v>0</v>
      </c>
      <c r="HV135" s="175"/>
      <c r="HW135" s="175"/>
      <c r="HX135" s="175"/>
      <c r="HY135" s="190">
        <f>SUM(HY6:HY133)</f>
        <v>0</v>
      </c>
      <c r="HZ135" s="175"/>
      <c r="IA135" s="175"/>
      <c r="IB135" s="175"/>
      <c r="IC135" s="190">
        <f>SUM(IC6:IC133)</f>
        <v>0</v>
      </c>
      <c r="ID135" s="175"/>
      <c r="IE135" s="175"/>
      <c r="IF135" s="175"/>
      <c r="IG135" s="190">
        <f>SUM(IG6:IG133)</f>
        <v>0</v>
      </c>
      <c r="IH135" s="175"/>
      <c r="II135" s="175"/>
      <c r="IJ135" s="175"/>
      <c r="IK135" s="190">
        <f>SUM(IK6:IK133)</f>
        <v>1</v>
      </c>
      <c r="IL135" s="175"/>
      <c r="IM135" s="175"/>
      <c r="IN135" s="175"/>
      <c r="IO135" s="190">
        <f>SUM(IO6:IO133)</f>
        <v>0</v>
      </c>
      <c r="IP135" s="175"/>
      <c r="IQ135" s="175"/>
      <c r="IR135" s="324"/>
      <c r="IS135" s="466"/>
      <c r="IT135" s="466"/>
      <c r="IU135" s="466"/>
      <c r="IV135" s="466"/>
      <c r="IW135" s="190">
        <f>SUM(IW6:IW133)</f>
        <v>0.5</v>
      </c>
      <c r="IX135" s="175"/>
      <c r="IY135" s="175"/>
      <c r="IZ135" s="175"/>
      <c r="JA135" s="472"/>
      <c r="JB135" s="466"/>
      <c r="JC135" s="466"/>
      <c r="JD135" s="466"/>
      <c r="JE135" s="466"/>
      <c r="JF135" s="466"/>
      <c r="JG135" s="190">
        <f>SUM(JG6:JG133)</f>
        <v>0</v>
      </c>
      <c r="JH135" s="175"/>
      <c r="JI135" s="175"/>
      <c r="JJ135" s="324"/>
      <c r="JK135" s="190">
        <f>SUM(JK6:JK133)</f>
        <v>0</v>
      </c>
      <c r="JL135" s="175"/>
      <c r="JM135" s="175"/>
      <c r="JN135" s="324"/>
      <c r="JO135" s="483">
        <f>EW135+FA135+FI135+FM135+FQ135+FY135+GO135+HI135+HU135+IO135+IW135+IK135+HM135</f>
        <v>5.8055555555555554</v>
      </c>
      <c r="JP135" s="409"/>
      <c r="JQ135" s="409"/>
      <c r="JR135" s="409"/>
      <c r="JS135" s="484"/>
      <c r="JT135" s="487">
        <f>JO135</f>
        <v>5.8055555555555554</v>
      </c>
      <c r="JU135" s="488"/>
      <c r="JV135" s="488"/>
      <c r="JW135" s="488"/>
      <c r="JX135" s="488"/>
      <c r="JY135" s="488"/>
      <c r="JZ135" s="766"/>
    </row>
    <row r="136" spans="1:292" ht="20.100000000000001" customHeight="1" thickBot="1" x14ac:dyDescent="0.25">
      <c r="A136" s="700"/>
      <c r="B136" s="576"/>
      <c r="C136" s="679"/>
      <c r="D136" s="679"/>
      <c r="E136" s="679"/>
      <c r="F136" s="679"/>
      <c r="G136" s="679"/>
      <c r="H136" s="162"/>
      <c r="I136" s="61"/>
      <c r="J136" s="682"/>
      <c r="K136" s="640"/>
      <c r="L136" s="573"/>
      <c r="M136" s="573"/>
      <c r="N136" s="571"/>
      <c r="O136" s="586"/>
      <c r="P136" s="573"/>
      <c r="Q136" s="573"/>
      <c r="R136" s="686"/>
      <c r="S136" s="586"/>
      <c r="T136" s="573"/>
      <c r="U136" s="571"/>
      <c r="V136" s="586"/>
      <c r="W136" s="571"/>
      <c r="X136" s="640"/>
      <c r="Y136" s="573"/>
      <c r="Z136" s="573"/>
      <c r="AA136" s="573"/>
      <c r="AB136" s="573"/>
      <c r="AC136" s="573"/>
      <c r="AD136" s="573"/>
      <c r="AE136" s="573"/>
      <c r="AF136" s="573"/>
      <c r="AG136" s="571"/>
      <c r="AH136" s="697"/>
      <c r="AI136" s="566"/>
      <c r="AJ136" s="566"/>
      <c r="AK136" s="569"/>
      <c r="AL136" s="190"/>
      <c r="AM136" s="175">
        <f t="shared" ref="AM136:AR136" si="57">SUM(AM6:AM133)</f>
        <v>0</v>
      </c>
      <c r="AN136" s="175">
        <f t="shared" si="57"/>
        <v>0</v>
      </c>
      <c r="AO136" s="175">
        <f t="shared" si="57"/>
        <v>0</v>
      </c>
      <c r="AP136" s="175">
        <f t="shared" si="57"/>
        <v>0</v>
      </c>
      <c r="AQ136" s="175">
        <f t="shared" si="57"/>
        <v>0</v>
      </c>
      <c r="AR136" s="175">
        <f t="shared" si="57"/>
        <v>0</v>
      </c>
      <c r="AS136" s="190"/>
      <c r="AT136" s="175">
        <f t="shared" ref="AT136:AY136" si="58">SUM(AT6:AT133)</f>
        <v>0</v>
      </c>
      <c r="AU136" s="175">
        <f t="shared" si="58"/>
        <v>0</v>
      </c>
      <c r="AV136" s="175">
        <f t="shared" si="58"/>
        <v>0</v>
      </c>
      <c r="AW136" s="175">
        <f t="shared" si="58"/>
        <v>0</v>
      </c>
      <c r="AX136" s="175">
        <f t="shared" si="58"/>
        <v>0</v>
      </c>
      <c r="AY136" s="175">
        <f t="shared" si="58"/>
        <v>0</v>
      </c>
      <c r="AZ136" s="190"/>
      <c r="BA136" s="175">
        <f t="shared" ref="BA136:BF136" si="59">SUM(BA6:BA133)</f>
        <v>2784.2222222222222</v>
      </c>
      <c r="BB136" s="175">
        <f t="shared" si="59"/>
        <v>515.9</v>
      </c>
      <c r="BC136" s="175">
        <f t="shared" si="59"/>
        <v>171.9666666666667</v>
      </c>
      <c r="BD136" s="175">
        <f t="shared" si="59"/>
        <v>110.55</v>
      </c>
      <c r="BE136" s="175">
        <f t="shared" si="59"/>
        <v>147.4</v>
      </c>
      <c r="BF136" s="175">
        <f t="shared" si="59"/>
        <v>0</v>
      </c>
      <c r="BG136" s="192"/>
      <c r="BH136" s="192"/>
      <c r="BI136" s="192"/>
      <c r="BJ136" s="192"/>
      <c r="BK136" s="192"/>
      <c r="BL136" s="192"/>
      <c r="BM136" s="192"/>
      <c r="BN136" s="190"/>
      <c r="BO136" s="175">
        <f t="shared" ref="BO136:BT136" si="60">SUM(BO6:BO133)</f>
        <v>0</v>
      </c>
      <c r="BP136" s="175">
        <f t="shared" si="60"/>
        <v>0</v>
      </c>
      <c r="BQ136" s="175">
        <f t="shared" si="60"/>
        <v>0</v>
      </c>
      <c r="BR136" s="175">
        <f t="shared" si="60"/>
        <v>0</v>
      </c>
      <c r="BS136" s="175">
        <f t="shared" si="60"/>
        <v>0</v>
      </c>
      <c r="BT136" s="175">
        <f t="shared" si="60"/>
        <v>0</v>
      </c>
      <c r="BU136" s="190"/>
      <c r="BV136" s="175">
        <f t="shared" ref="BV136:CA136" si="61">SUM(BV6:BV133)</f>
        <v>172.33333333333334</v>
      </c>
      <c r="BW136" s="175">
        <f t="shared" si="61"/>
        <v>34.466666666666669</v>
      </c>
      <c r="BX136" s="175">
        <f t="shared" si="61"/>
        <v>17.233333333333334</v>
      </c>
      <c r="BY136" s="175">
        <f t="shared" si="61"/>
        <v>0</v>
      </c>
      <c r="BZ136" s="175">
        <f t="shared" si="61"/>
        <v>0</v>
      </c>
      <c r="CA136" s="175">
        <f t="shared" si="61"/>
        <v>0</v>
      </c>
      <c r="CB136" s="190"/>
      <c r="CC136" s="175">
        <f t="shared" ref="CC136:CH136" si="62">SUM(CC6:CC133)</f>
        <v>0</v>
      </c>
      <c r="CD136" s="175">
        <f t="shared" si="62"/>
        <v>0</v>
      </c>
      <c r="CE136" s="175">
        <f t="shared" si="62"/>
        <v>0</v>
      </c>
      <c r="CF136" s="175">
        <f t="shared" si="62"/>
        <v>0</v>
      </c>
      <c r="CG136" s="175">
        <f t="shared" si="62"/>
        <v>0</v>
      </c>
      <c r="CH136" s="175">
        <f t="shared" si="62"/>
        <v>0</v>
      </c>
      <c r="CI136" s="190"/>
      <c r="CJ136" s="175">
        <f t="shared" ref="CJ136:CO136" si="63">SUM(CJ6:CJ133)</f>
        <v>8250.1666666666679</v>
      </c>
      <c r="CK136" s="175">
        <f t="shared" si="63"/>
        <v>2134.7888888888892</v>
      </c>
      <c r="CL136" s="175">
        <f t="shared" si="63"/>
        <v>825.01666666666677</v>
      </c>
      <c r="CM136" s="175">
        <f t="shared" si="63"/>
        <v>619.92777777777781</v>
      </c>
      <c r="CN136" s="175">
        <f t="shared" si="63"/>
        <v>587.29999999999995</v>
      </c>
      <c r="CO136" s="175">
        <f t="shared" si="63"/>
        <v>0</v>
      </c>
      <c r="CP136" s="190"/>
      <c r="CQ136" s="175">
        <f t="shared" ref="CQ136:CV136" si="64">SUM(CQ6:CQ133)</f>
        <v>0</v>
      </c>
      <c r="CR136" s="175">
        <f t="shared" si="64"/>
        <v>0</v>
      </c>
      <c r="CS136" s="175">
        <f t="shared" si="64"/>
        <v>0</v>
      </c>
      <c r="CT136" s="175">
        <f t="shared" si="64"/>
        <v>0</v>
      </c>
      <c r="CU136" s="175">
        <f t="shared" si="64"/>
        <v>0</v>
      </c>
      <c r="CV136" s="175">
        <f t="shared" si="64"/>
        <v>0</v>
      </c>
      <c r="CW136" s="190"/>
      <c r="CX136" s="175">
        <f t="shared" ref="CX136:DC136" si="65">SUM(CX6:CX133)</f>
        <v>3862.833333333333</v>
      </c>
      <c r="CY136" s="175">
        <f t="shared" si="65"/>
        <v>1158.8499999999999</v>
      </c>
      <c r="CZ136" s="175">
        <f t="shared" si="65"/>
        <v>386.28333333333336</v>
      </c>
      <c r="DA136" s="175">
        <f t="shared" si="65"/>
        <v>233.27499999999998</v>
      </c>
      <c r="DB136" s="175">
        <f t="shared" si="65"/>
        <v>225.75</v>
      </c>
      <c r="DC136" s="175">
        <f t="shared" si="65"/>
        <v>451.50000000000006</v>
      </c>
      <c r="DD136" s="190"/>
      <c r="DE136" s="175">
        <f t="shared" ref="DE136:DJ136" si="66">SUM(DE6:DE133)</f>
        <v>18762.333333333332</v>
      </c>
      <c r="DF136" s="175">
        <f t="shared" si="66"/>
        <v>5628.7</v>
      </c>
      <c r="DG136" s="175">
        <f t="shared" si="66"/>
        <v>1876.2333333333329</v>
      </c>
      <c r="DH136" s="175">
        <f t="shared" si="66"/>
        <v>579.42499999999995</v>
      </c>
      <c r="DI136" s="175">
        <f t="shared" si="66"/>
        <v>1440.2850000000001</v>
      </c>
      <c r="DJ136" s="175">
        <f t="shared" si="66"/>
        <v>595.98</v>
      </c>
      <c r="DK136" s="190"/>
      <c r="DL136" s="175">
        <f t="shared" ref="DL136:DQ136" si="67">SUM(DL6:DL133)</f>
        <v>0</v>
      </c>
      <c r="DM136" s="175">
        <f t="shared" si="67"/>
        <v>0</v>
      </c>
      <c r="DN136" s="175">
        <f t="shared" si="67"/>
        <v>0</v>
      </c>
      <c r="DO136" s="175">
        <f t="shared" si="67"/>
        <v>0</v>
      </c>
      <c r="DP136" s="175">
        <f t="shared" si="67"/>
        <v>0</v>
      </c>
      <c r="DQ136" s="175">
        <f t="shared" si="67"/>
        <v>0</v>
      </c>
      <c r="DR136" s="190"/>
      <c r="DS136" s="175">
        <f t="shared" ref="DS136:DX136" si="68">SUM(DS6:DS133)</f>
        <v>0</v>
      </c>
      <c r="DT136" s="175">
        <f t="shared" si="68"/>
        <v>0</v>
      </c>
      <c r="DU136" s="175">
        <f t="shared" si="68"/>
        <v>0</v>
      </c>
      <c r="DV136" s="175">
        <f t="shared" si="68"/>
        <v>0</v>
      </c>
      <c r="DW136" s="175">
        <f t="shared" si="68"/>
        <v>0</v>
      </c>
      <c r="DX136" s="175">
        <f t="shared" si="68"/>
        <v>0</v>
      </c>
      <c r="DY136" s="190"/>
      <c r="DZ136" s="175">
        <f t="shared" ref="DZ136:EE136" si="69">SUM(DZ6:DZ133)</f>
        <v>0</v>
      </c>
      <c r="EA136" s="175">
        <f t="shared" si="69"/>
        <v>0</v>
      </c>
      <c r="EB136" s="175">
        <f t="shared" si="69"/>
        <v>0</v>
      </c>
      <c r="EC136" s="175">
        <f t="shared" si="69"/>
        <v>0</v>
      </c>
      <c r="ED136" s="175">
        <f t="shared" si="69"/>
        <v>0</v>
      </c>
      <c r="EE136" s="175">
        <f t="shared" si="69"/>
        <v>0</v>
      </c>
      <c r="EF136" s="190"/>
      <c r="EG136" s="175">
        <f t="shared" ref="EG136:EL136" si="70">SUM(EG6:EG133)</f>
        <v>0</v>
      </c>
      <c r="EH136" s="175">
        <f t="shared" si="70"/>
        <v>0</v>
      </c>
      <c r="EI136" s="175">
        <f t="shared" si="70"/>
        <v>0</v>
      </c>
      <c r="EJ136" s="175">
        <f t="shared" si="70"/>
        <v>0</v>
      </c>
      <c r="EK136" s="175">
        <f t="shared" si="70"/>
        <v>0</v>
      </c>
      <c r="EL136" s="175">
        <f t="shared" si="70"/>
        <v>0</v>
      </c>
      <c r="EM136" s="485">
        <f>AL136+AS136+AZ136+BN136+BU136+CB136+CI136+CP136+CW136+DD136+DK136+DR136+DY136+EF136</f>
        <v>0</v>
      </c>
      <c r="EN136" s="486">
        <f t="shared" ref="EN136:ES136" si="71">AM136+AT136+BA136+BO136+BV136+CC136+CJ136+CQ136+CX136+DE136+DL136+DS136+DZ136+EG136</f>
        <v>33831.888888888891</v>
      </c>
      <c r="EO136" s="486">
        <f t="shared" si="71"/>
        <v>9472.7055555555562</v>
      </c>
      <c r="EP136" s="486">
        <f t="shared" si="71"/>
        <v>3276.7333333333331</v>
      </c>
      <c r="EQ136" s="486">
        <f t="shared" si="71"/>
        <v>1543.1777777777777</v>
      </c>
      <c r="ER136" s="486">
        <f t="shared" si="71"/>
        <v>2400.7350000000001</v>
      </c>
      <c r="ES136" s="496">
        <f t="shared" si="71"/>
        <v>1047.48</v>
      </c>
      <c r="ET136" s="225">
        <f>SUM(AM136:AR136,AT136:AY136,BA136:BF136,BO136:BT136,BV136:CA136,CC136:CH136,CJ136:CO136,CQ136:CV136,CX136:DC136,DE136:DJ136,DL136:DQ136,DS136:DX136,DZ136:EE136,EG136:EL136,EX136:EZ136,FB136:FD136,FJ136:FL136,FN136:FP136,FR136:FT136,FZ136:GB136,GP136:GR136,HJ136:HL136,HV136:HX136,IP136:IR136,IX136:JA136,HN136:HP136,IL136:IN136)</f>
        <v>64456.105833333342</v>
      </c>
      <c r="EU136" s="225">
        <f>AK138</f>
        <v>64456.105833333335</v>
      </c>
      <c r="EV136" s="177">
        <f>EU136-ET136</f>
        <v>0</v>
      </c>
      <c r="EW136" s="190"/>
      <c r="EX136" s="175">
        <f>SUM(EX6:EX133)</f>
        <v>1934</v>
      </c>
      <c r="EY136" s="175">
        <f>SUM(EY6:EY133)</f>
        <v>580.19999999999993</v>
      </c>
      <c r="EZ136" s="175">
        <f>SUM(EZ6:EZ133)</f>
        <v>193.4</v>
      </c>
      <c r="FA136" s="190"/>
      <c r="FB136" s="175">
        <f>SUM(FB6:FB133)</f>
        <v>0</v>
      </c>
      <c r="FC136" s="175">
        <f>SUM(FC6:FC133)</f>
        <v>0</v>
      </c>
      <c r="FD136" s="175">
        <f>SUM(FD6:FD133)</f>
        <v>0</v>
      </c>
      <c r="FE136" s="190"/>
      <c r="FF136" s="175">
        <f>SUM(FF6:FF133)</f>
        <v>0</v>
      </c>
      <c r="FG136" s="175">
        <f>SUM(FG6:FG133)</f>
        <v>0</v>
      </c>
      <c r="FH136" s="175">
        <f>SUM(FH6:FH133)</f>
        <v>0</v>
      </c>
      <c r="FI136" s="190"/>
      <c r="FJ136" s="175">
        <f>SUM(FJ6:FJ133)</f>
        <v>2755.95</v>
      </c>
      <c r="FK136" s="175">
        <f>SUM(FK6:FK133)</f>
        <v>688.98749999999995</v>
      </c>
      <c r="FL136" s="175">
        <f>SUM(FL6:FL133)</f>
        <v>275.59499999999997</v>
      </c>
      <c r="FM136" s="190"/>
      <c r="FN136" s="175">
        <f>SUM(FN6:FN133)</f>
        <v>0</v>
      </c>
      <c r="FO136" s="175">
        <f>SUM(FO6:FO133)</f>
        <v>0</v>
      </c>
      <c r="FP136" s="175">
        <f>SUM(FP6:FP133)</f>
        <v>0</v>
      </c>
      <c r="FQ136" s="190"/>
      <c r="FR136" s="175">
        <f>SUM(FR6:FR133)</f>
        <v>1125.3611111111111</v>
      </c>
      <c r="FS136" s="175">
        <f>SUM(FS6:FS133)</f>
        <v>248.35555555555558</v>
      </c>
      <c r="FT136" s="175">
        <f>SUM(FT6:FT133)</f>
        <v>112.53611111111113</v>
      </c>
      <c r="FU136" s="190"/>
      <c r="FV136" s="175">
        <f>SUM(FV6:FV133)</f>
        <v>0</v>
      </c>
      <c r="FW136" s="175">
        <f>SUM(FW6:FW133)</f>
        <v>0</v>
      </c>
      <c r="FX136" s="175">
        <f>SUM(FX6:FX133)</f>
        <v>0</v>
      </c>
      <c r="FY136" s="190"/>
      <c r="FZ136" s="175">
        <f>SUM(FZ6:FZ133)</f>
        <v>0</v>
      </c>
      <c r="GA136" s="175">
        <f>SUM(GA6:GA133)</f>
        <v>0</v>
      </c>
      <c r="GB136" s="175">
        <f>SUM(GB6:GB133)</f>
        <v>0</v>
      </c>
      <c r="GC136" s="190"/>
      <c r="GD136" s="175">
        <f>SUM(GD6:GD133)</f>
        <v>0</v>
      </c>
      <c r="GE136" s="175">
        <f>SUM(GE6:GE133)</f>
        <v>0</v>
      </c>
      <c r="GF136" s="175">
        <f>SUM(GF6:GF133)</f>
        <v>0</v>
      </c>
      <c r="GG136" s="190"/>
      <c r="GH136" s="175">
        <f>SUM(GH6:GH133)</f>
        <v>0</v>
      </c>
      <c r="GI136" s="175">
        <f>SUM(GI6:GI133)</f>
        <v>0</v>
      </c>
      <c r="GJ136" s="175">
        <f>SUM(GJ6:GJ133)</f>
        <v>0</v>
      </c>
      <c r="GK136" s="190"/>
      <c r="GL136" s="175">
        <f>SUM(GL6:GL133)</f>
        <v>0</v>
      </c>
      <c r="GM136" s="175">
        <f>SUM(GM6:GM133)</f>
        <v>0</v>
      </c>
      <c r="GN136" s="175">
        <f>SUM(GN6:GN133)</f>
        <v>0</v>
      </c>
      <c r="GO136" s="190"/>
      <c r="GP136" s="175">
        <f>SUM(GP6:GP133)</f>
        <v>0</v>
      </c>
      <c r="GQ136" s="175">
        <f>SUM(GQ6:GQ133)</f>
        <v>0</v>
      </c>
      <c r="GR136" s="175">
        <f>SUM(GR6:GR133)</f>
        <v>0</v>
      </c>
      <c r="GS136" s="190"/>
      <c r="GT136" s="175">
        <f>SUM(GT6:GT133)</f>
        <v>0</v>
      </c>
      <c r="GU136" s="175">
        <f>SUM(GU6:GU133)</f>
        <v>0</v>
      </c>
      <c r="GV136" s="175">
        <f>SUM(GV6:GV133)</f>
        <v>0</v>
      </c>
      <c r="GW136" s="190"/>
      <c r="GX136" s="175">
        <f>SUM(GX6:GX133)</f>
        <v>0</v>
      </c>
      <c r="GY136" s="175">
        <f>SUM(GY6:GY133)</f>
        <v>0</v>
      </c>
      <c r="GZ136" s="175">
        <f>SUM(GZ6:GZ133)</f>
        <v>0</v>
      </c>
      <c r="HA136" s="190"/>
      <c r="HB136" s="175">
        <f>SUM(HB6:HB133)</f>
        <v>0</v>
      </c>
      <c r="HC136" s="175">
        <f>SUM(HC6:HC133)</f>
        <v>0</v>
      </c>
      <c r="HD136" s="175">
        <f>SUM(HD6:HD133)</f>
        <v>0</v>
      </c>
      <c r="HE136" s="190"/>
      <c r="HF136" s="175">
        <f>SUM(HF6:HF133)</f>
        <v>0</v>
      </c>
      <c r="HG136" s="175">
        <f>SUM(HG6:HG133)</f>
        <v>0</v>
      </c>
      <c r="HH136" s="175">
        <f>SUM(HH6:HH133)</f>
        <v>0</v>
      </c>
      <c r="HI136" s="190"/>
      <c r="HJ136" s="175">
        <f>SUM(HJ6:HJ133)</f>
        <v>0</v>
      </c>
      <c r="HK136" s="175">
        <f>SUM(HK6:HK133)</f>
        <v>0</v>
      </c>
      <c r="HL136" s="175">
        <f>SUM(HL6:HL133)</f>
        <v>0</v>
      </c>
      <c r="HM136" s="190"/>
      <c r="HN136" s="175">
        <f>SUM(HN6:HN133)</f>
        <v>1678</v>
      </c>
      <c r="HO136" s="175">
        <f>SUM(HO6:HO133)</f>
        <v>503.4</v>
      </c>
      <c r="HP136" s="175">
        <f>SUM(HP6:HP133)</f>
        <v>167.8</v>
      </c>
      <c r="HQ136" s="190"/>
      <c r="HR136" s="175">
        <f>SUM(HR6:HR133)</f>
        <v>0</v>
      </c>
      <c r="HS136" s="175">
        <f>SUM(HS6:HS133)</f>
        <v>0</v>
      </c>
      <c r="HT136" s="175">
        <f>SUM(HT6:HT133)</f>
        <v>0</v>
      </c>
      <c r="HU136" s="190"/>
      <c r="HV136" s="175">
        <f>SUM(HV6:HV133)</f>
        <v>0</v>
      </c>
      <c r="HW136" s="175">
        <f>SUM(HW6:HW133)</f>
        <v>0</v>
      </c>
      <c r="HX136" s="175">
        <f>SUM(HX6:HX133)</f>
        <v>0</v>
      </c>
      <c r="HY136" s="190"/>
      <c r="HZ136" s="175">
        <f>SUM(HZ6:HZ133)</f>
        <v>0</v>
      </c>
      <c r="IA136" s="175">
        <f>SUM(IA6:IA133)</f>
        <v>0</v>
      </c>
      <c r="IB136" s="175">
        <f>SUM(IB6:IB133)</f>
        <v>0</v>
      </c>
      <c r="IC136" s="190"/>
      <c r="ID136" s="175">
        <f>SUM(ID6:ID133)</f>
        <v>0</v>
      </c>
      <c r="IE136" s="175">
        <f>SUM(IE6:IE133)</f>
        <v>0</v>
      </c>
      <c r="IF136" s="175">
        <f>SUM(IF6:IF133)</f>
        <v>0</v>
      </c>
      <c r="IG136" s="190"/>
      <c r="IH136" s="175">
        <f>SUM(IH6:IH133)</f>
        <v>0</v>
      </c>
      <c r="II136" s="175">
        <f>SUM(II6:II133)</f>
        <v>0</v>
      </c>
      <c r="IJ136" s="175">
        <f>SUM(IJ6:IJ133)</f>
        <v>0</v>
      </c>
      <c r="IK136" s="190"/>
      <c r="IL136" s="175">
        <f>SUM(IL6:IL133)</f>
        <v>1263</v>
      </c>
      <c r="IM136" s="522">
        <f>SUM(IM6:IM133)</f>
        <v>378.9</v>
      </c>
      <c r="IN136" s="175">
        <f>SUM(IN6:IN133)</f>
        <v>0</v>
      </c>
      <c r="IO136" s="190"/>
      <c r="IP136" s="175">
        <f>SUM(IP6:IP133)</f>
        <v>0</v>
      </c>
      <c r="IQ136" s="175">
        <f>SUM(IQ6:IQ133)</f>
        <v>0</v>
      </c>
      <c r="IR136" s="324">
        <f>SUM(IR6:IR133)</f>
        <v>0</v>
      </c>
      <c r="IS136" s="466"/>
      <c r="IT136" s="466"/>
      <c r="IU136" s="466"/>
      <c r="IV136" s="466"/>
      <c r="IW136" s="190"/>
      <c r="IX136" s="175">
        <f>SUM(IX6:IX133)</f>
        <v>698.5</v>
      </c>
      <c r="IY136" s="175">
        <f>SUM(IY6:IY133)</f>
        <v>0</v>
      </c>
      <c r="IZ136" s="522">
        <f>SUM(IZ6:IZ133)</f>
        <v>174.625</v>
      </c>
      <c r="JA136" s="191">
        <f>SUM(JA6:JA133)</f>
        <v>104.77499999999999</v>
      </c>
      <c r="JB136" s="466"/>
      <c r="JC136" s="466"/>
      <c r="JD136" s="466"/>
      <c r="JE136" s="466"/>
      <c r="JF136" s="466"/>
      <c r="JG136" s="190"/>
      <c r="JH136" s="175">
        <f>SUM(JH6:JH133)</f>
        <v>0</v>
      </c>
      <c r="JI136" s="175">
        <f>SUM(JI6:JI133)</f>
        <v>0</v>
      </c>
      <c r="JJ136" s="324">
        <f>SUM(JJ6:JJ133)</f>
        <v>0</v>
      </c>
      <c r="JK136" s="190"/>
      <c r="JL136" s="175">
        <f>SUM(JL6:JL133)</f>
        <v>0</v>
      </c>
      <c r="JM136" s="175">
        <f>SUM(JM6:JM133)</f>
        <v>0</v>
      </c>
      <c r="JN136" s="324">
        <f>SUM(JN6:JN133)</f>
        <v>0</v>
      </c>
      <c r="JO136" s="483">
        <f>'ЗОШ штати'!D18+'ЗОШ штати'!D19+'ЗОШ штати'!D22+'ЗОШ штати'!D23+'ЗОШ штати'!D26+'ЗОШ штати'!D28</f>
        <v>5.8055555555555554</v>
      </c>
      <c r="JP136" s="483">
        <f>EX136+FJ136+FR136+FZ136+GP136+HJ136+HN136+HV136+IL136+IP136+IX136</f>
        <v>9454.8111111111102</v>
      </c>
      <c r="JQ136" s="483">
        <f>EY136+FC136+FK136+FO136+FS136+GA136+GQ136+HK136+HW136+IQ136+IY136+HO136+IM136</f>
        <v>2399.8430555555556</v>
      </c>
      <c r="JR136" s="483">
        <f>EZ136+FD136+FL136+FP136+FT136+GB136+GR136+HL136+HX136+IR136+IZ136+HP136</f>
        <v>923.95611111111111</v>
      </c>
      <c r="JS136" s="471">
        <f>FA136+FI136+FM136+FQ136+FY136+GO136+HI136+HU136+IO136+IW136+JA136</f>
        <v>104.77499999999999</v>
      </c>
      <c r="JT136" s="487">
        <f>ET135</f>
        <v>333</v>
      </c>
      <c r="JU136" s="488">
        <f>JP136+EN136</f>
        <v>43286.7</v>
      </c>
      <c r="JV136" s="488">
        <f>JQ136+EO136</f>
        <v>11872.548611111111</v>
      </c>
      <c r="JW136" s="488">
        <f>JR136+EP136</f>
        <v>4200.6894444444442</v>
      </c>
      <c r="JX136" s="488">
        <f>EQ136</f>
        <v>1543.1777777777777</v>
      </c>
      <c r="JY136" s="488">
        <f>ER136</f>
        <v>2400.7350000000001</v>
      </c>
      <c r="JZ136" s="766">
        <f>ES136+JS136</f>
        <v>1152.2550000000001</v>
      </c>
      <c r="KC136" s="772">
        <f>SUM(KC6:KC133)</f>
        <v>4200.6894444444442</v>
      </c>
      <c r="KD136" s="772">
        <f>SUM(KD6:KD133)</f>
        <v>11872.548611111111</v>
      </c>
    </row>
    <row r="137" spans="1:292" ht="52.5" customHeight="1" thickBot="1" x14ac:dyDescent="0.25">
      <c r="A137" s="701"/>
      <c r="B137" s="620"/>
      <c r="C137" s="680"/>
      <c r="D137" s="680"/>
      <c r="E137" s="680"/>
      <c r="F137" s="680"/>
      <c r="G137" s="680"/>
      <c r="H137" s="187"/>
      <c r="I137" s="67"/>
      <c r="J137" s="683"/>
      <c r="K137" s="641"/>
      <c r="L137" s="574"/>
      <c r="M137" s="574"/>
      <c r="N137" s="572"/>
      <c r="O137" s="623"/>
      <c r="P137" s="574"/>
      <c r="Q137" s="574"/>
      <c r="R137" s="687"/>
      <c r="S137" s="623"/>
      <c r="T137" s="574"/>
      <c r="U137" s="572"/>
      <c r="V137" s="623"/>
      <c r="W137" s="572"/>
      <c r="X137" s="641"/>
      <c r="Y137" s="574"/>
      <c r="Z137" s="574"/>
      <c r="AA137" s="574"/>
      <c r="AB137" s="574"/>
      <c r="AC137" s="574"/>
      <c r="AD137" s="574"/>
      <c r="AE137" s="574"/>
      <c r="AF137" s="574"/>
      <c r="AG137" s="572"/>
      <c r="AH137" s="698"/>
      <c r="AI137" s="567"/>
      <c r="AJ137" s="567"/>
      <c r="AK137" s="570"/>
      <c r="AL137" s="338"/>
      <c r="AM137" s="193"/>
      <c r="AN137" s="193"/>
      <c r="AO137" s="193"/>
      <c r="AP137" s="193"/>
      <c r="AQ137" s="193"/>
      <c r="AR137" s="194"/>
      <c r="AS137" s="338"/>
      <c r="AT137" s="193"/>
      <c r="AU137" s="193"/>
      <c r="AV137" s="193"/>
      <c r="AW137" s="193"/>
      <c r="AX137" s="193"/>
      <c r="AY137" s="194"/>
      <c r="AZ137" s="338"/>
      <c r="BA137" s="193"/>
      <c r="BB137" s="193"/>
      <c r="BC137" s="193"/>
      <c r="BD137" s="193"/>
      <c r="BE137" s="193"/>
      <c r="BF137" s="194"/>
      <c r="BG137" s="469"/>
      <c r="BH137" s="469"/>
      <c r="BI137" s="469"/>
      <c r="BJ137" s="469"/>
      <c r="BK137" s="469"/>
      <c r="BL137" s="469"/>
      <c r="BM137" s="469"/>
      <c r="BN137" s="338"/>
      <c r="BO137" s="193"/>
      <c r="BP137" s="193"/>
      <c r="BQ137" s="193"/>
      <c r="BR137" s="193"/>
      <c r="BS137" s="193"/>
      <c r="BT137" s="194"/>
      <c r="BU137" s="338"/>
      <c r="BV137" s="193"/>
      <c r="BW137" s="193"/>
      <c r="BX137" s="193"/>
      <c r="BY137" s="193"/>
      <c r="BZ137" s="193"/>
      <c r="CA137" s="194"/>
      <c r="CB137" s="338"/>
      <c r="CC137" s="193"/>
      <c r="CD137" s="193"/>
      <c r="CE137" s="193"/>
      <c r="CF137" s="193"/>
      <c r="CG137" s="193"/>
      <c r="CH137" s="194"/>
      <c r="CI137" s="338"/>
      <c r="CJ137" s="193"/>
      <c r="CK137" s="193"/>
      <c r="CL137" s="193"/>
      <c r="CM137" s="193"/>
      <c r="CN137" s="193"/>
      <c r="CO137" s="194"/>
      <c r="CP137" s="338"/>
      <c r="CQ137" s="193"/>
      <c r="CR137" s="193"/>
      <c r="CS137" s="193"/>
      <c r="CT137" s="193"/>
      <c r="CU137" s="193"/>
      <c r="CV137" s="194"/>
      <c r="CW137" s="338"/>
      <c r="CX137" s="193"/>
      <c r="CY137" s="193"/>
      <c r="CZ137" s="193"/>
      <c r="DA137" s="193"/>
      <c r="DB137" s="193"/>
      <c r="DC137" s="194"/>
      <c r="DD137" s="338"/>
      <c r="DE137" s="193"/>
      <c r="DF137" s="193"/>
      <c r="DG137" s="193"/>
      <c r="DH137" s="193"/>
      <c r="DI137" s="193"/>
      <c r="DJ137" s="194"/>
      <c r="DK137" s="338"/>
      <c r="DL137" s="193"/>
      <c r="DM137" s="193"/>
      <c r="DN137" s="193"/>
      <c r="DO137" s="193"/>
      <c r="DP137" s="193"/>
      <c r="DQ137" s="194"/>
      <c r="DR137" s="338"/>
      <c r="DS137" s="193"/>
      <c r="DT137" s="193"/>
      <c r="DU137" s="193"/>
      <c r="DV137" s="193"/>
      <c r="DW137" s="193"/>
      <c r="DX137" s="194"/>
      <c r="DY137" s="338"/>
      <c r="DZ137" s="193"/>
      <c r="EA137" s="193"/>
      <c r="EB137" s="193"/>
      <c r="EC137" s="193"/>
      <c r="ED137" s="193"/>
      <c r="EE137" s="194"/>
      <c r="EF137" s="338"/>
      <c r="EG137" s="193"/>
      <c r="EH137" s="193"/>
      <c r="EI137" s="193"/>
      <c r="EJ137" s="193"/>
      <c r="EK137" s="193"/>
      <c r="EL137" s="194"/>
      <c r="EM137" s="172"/>
      <c r="EN137" s="173"/>
      <c r="EO137" s="173"/>
      <c r="EP137" s="173"/>
      <c r="EQ137" s="173"/>
      <c r="ER137" s="173"/>
      <c r="ES137" s="174"/>
      <c r="ET137" s="225">
        <f>AM136+AT136+BA136+BO136+BV136+CC136+CJ136+CQ136+CX136+DE136+DL136+DS136+DZ136+EG136</f>
        <v>33831.888888888891</v>
      </c>
      <c r="EU137" s="225">
        <f>C138</f>
        <v>33831.888888888891</v>
      </c>
      <c r="EV137" s="176"/>
      <c r="EW137" s="338"/>
      <c r="EX137" s="193"/>
      <c r="EY137" s="193"/>
      <c r="EZ137" s="193"/>
      <c r="FA137" s="338"/>
      <c r="FB137" s="193"/>
      <c r="FC137" s="193"/>
      <c r="FD137" s="193"/>
      <c r="FE137" s="338"/>
      <c r="FF137" s="193"/>
      <c r="FG137" s="193"/>
      <c r="FH137" s="193"/>
      <c r="FI137" s="338"/>
      <c r="FJ137" s="193"/>
      <c r="FK137" s="193"/>
      <c r="FL137" s="193"/>
      <c r="FM137" s="338"/>
      <c r="FN137" s="193"/>
      <c r="FO137" s="193"/>
      <c r="FP137" s="193"/>
      <c r="FQ137" s="338"/>
      <c r="FR137" s="193"/>
      <c r="FS137" s="193"/>
      <c r="FT137" s="193"/>
      <c r="FU137" s="338"/>
      <c r="FV137" s="193"/>
      <c r="FW137" s="193"/>
      <c r="FX137" s="193"/>
      <c r="FY137" s="338"/>
      <c r="FZ137" s="193"/>
      <c r="GA137" s="193"/>
      <c r="GB137" s="193"/>
      <c r="GC137" s="338"/>
      <c r="GD137" s="193"/>
      <c r="GE137" s="193"/>
      <c r="GF137" s="193"/>
      <c r="GG137" s="338"/>
      <c r="GH137" s="193"/>
      <c r="GI137" s="193"/>
      <c r="GJ137" s="193"/>
      <c r="GK137" s="338"/>
      <c r="GL137" s="193"/>
      <c r="GM137" s="193"/>
      <c r="GN137" s="193"/>
      <c r="GO137" s="338"/>
      <c r="GP137" s="193"/>
      <c r="GQ137" s="193"/>
      <c r="GR137" s="193"/>
      <c r="GS137" s="338"/>
      <c r="GT137" s="193"/>
      <c r="GU137" s="193"/>
      <c r="GV137" s="193"/>
      <c r="GW137" s="338"/>
      <c r="GX137" s="193"/>
      <c r="GY137" s="193"/>
      <c r="GZ137" s="193"/>
      <c r="HA137" s="338"/>
      <c r="HB137" s="193"/>
      <c r="HC137" s="193"/>
      <c r="HD137" s="193"/>
      <c r="HE137" s="338"/>
      <c r="HF137" s="193"/>
      <c r="HG137" s="193"/>
      <c r="HH137" s="193"/>
      <c r="HI137" s="338"/>
      <c r="HJ137" s="193"/>
      <c r="HK137" s="193"/>
      <c r="HL137" s="193"/>
      <c r="HM137" s="338"/>
      <c r="HN137" s="193"/>
      <c r="HO137" s="193"/>
      <c r="HP137" s="193"/>
      <c r="HQ137" s="338"/>
      <c r="HR137" s="193"/>
      <c r="HS137" s="193"/>
      <c r="HT137" s="193"/>
      <c r="HU137" s="338"/>
      <c r="HV137" s="193"/>
      <c r="HW137" s="193"/>
      <c r="HX137" s="193"/>
      <c r="HY137" s="338"/>
      <c r="HZ137" s="193"/>
      <c r="IA137" s="193"/>
      <c r="IB137" s="193"/>
      <c r="IC137" s="338"/>
      <c r="ID137" s="193"/>
      <c r="IE137" s="193"/>
      <c r="IF137" s="193"/>
      <c r="IG137" s="338"/>
      <c r="IH137" s="193"/>
      <c r="II137" s="193"/>
      <c r="IJ137" s="193"/>
      <c r="IK137" s="338"/>
      <c r="IL137" s="193"/>
      <c r="IM137" s="193"/>
      <c r="IN137" s="193"/>
      <c r="IO137" s="338"/>
      <c r="IP137" s="193"/>
      <c r="IQ137" s="193"/>
      <c r="IR137" s="340"/>
      <c r="IS137" s="469"/>
      <c r="IT137" s="469"/>
      <c r="IU137" s="469"/>
      <c r="IV137" s="469"/>
      <c r="IW137" s="338"/>
      <c r="IX137" s="193"/>
      <c r="IY137" s="193"/>
      <c r="IZ137" s="193"/>
      <c r="JA137" s="474"/>
      <c r="JB137" s="467"/>
      <c r="JC137" s="467"/>
      <c r="JD137" s="467"/>
      <c r="JE137" s="467"/>
      <c r="JF137" s="467"/>
      <c r="JG137" s="338"/>
      <c r="JH137" s="193"/>
      <c r="JI137" s="193"/>
      <c r="JJ137" s="340"/>
      <c r="JK137" s="338"/>
      <c r="JL137" s="193"/>
      <c r="JM137" s="193"/>
      <c r="JN137" s="340"/>
      <c r="JO137" s="473"/>
      <c r="JP137" s="467"/>
      <c r="JQ137" s="467"/>
      <c r="JR137" s="467"/>
      <c r="JS137" s="467"/>
      <c r="JT137" s="473"/>
      <c r="JU137" s="467"/>
      <c r="JV137" s="467"/>
      <c r="JW137" s="467"/>
      <c r="JX137" s="467"/>
      <c r="JY137" s="467"/>
      <c r="JZ137" s="467"/>
    </row>
    <row r="138" spans="1:292" ht="20.100000000000001" customHeight="1" thickBot="1" x14ac:dyDescent="0.25">
      <c r="A138" s="621" t="s">
        <v>60</v>
      </c>
      <c r="B138" s="622"/>
      <c r="C138" s="224">
        <f>SUM(O138:Q138)</f>
        <v>33831.888888888891</v>
      </c>
      <c r="D138" s="113">
        <f>D10+D16+D23+D30+D35+D40+D45+D52+D60+D67+D73+D80+D85+D90+D97+D103+D113+D118+D123+D128+D133</f>
        <v>333</v>
      </c>
      <c r="E138" s="199">
        <f>E10+E16+E23+E30+E35+E40+E45+E52+E60+E67+E73+E80+E85+E90+E97+E103+E113+E118+E123+E128+E133</f>
        <v>18.499999999999996</v>
      </c>
      <c r="F138" s="200">
        <f>SUM(F6:F137)</f>
        <v>5.8055555555555554</v>
      </c>
      <c r="G138" s="240">
        <v>0</v>
      </c>
      <c r="H138" s="188" t="s">
        <v>61</v>
      </c>
      <c r="I138" s="188" t="s">
        <v>61</v>
      </c>
      <c r="J138" s="304">
        <f>J6+J11+J18+J25+J32+J37+J42+J48+J57+J62+J69+J74+J82+J87+J93+J100+J108+J115+J120</f>
        <v>34977.399999999994</v>
      </c>
      <c r="K138" s="113">
        <f>K10+K16+K23+K30+K35+K40+K45+K52+K60+K67+K73+K80+K85+K90+K97+K103+K113+K118+K123+K128+K133</f>
        <v>96</v>
      </c>
      <c r="L138" s="114">
        <f t="shared" ref="L138:AH138" si="72">L10+L16+L23+L30+L35+L40+L45+L52+L60+L67+L73+L80+L85+L90+L97+L103+L113+L118+L123+L128+L133</f>
        <v>164</v>
      </c>
      <c r="M138" s="114">
        <f t="shared" si="72"/>
        <v>73</v>
      </c>
      <c r="N138" s="189">
        <f>N10+N16+N23+N30+N35+N40+N45+N52+N60+N67+N73+N80+N85+N90+N97+N103+N113+N118+N123+N128+N133</f>
        <v>5.5</v>
      </c>
      <c r="O138" s="113">
        <f t="shared" si="72"/>
        <v>9257.0333333333328</v>
      </c>
      <c r="P138" s="114">
        <f t="shared" si="72"/>
        <v>16902.205555555556</v>
      </c>
      <c r="Q138" s="114">
        <f t="shared" si="72"/>
        <v>7672.6499999999987</v>
      </c>
      <c r="R138" s="189">
        <f t="shared" si="72"/>
        <v>426.86111111111109</v>
      </c>
      <c r="S138" s="113">
        <f t="shared" si="72"/>
        <v>549.87333333333333</v>
      </c>
      <c r="T138" s="114">
        <f t="shared" si="72"/>
        <v>651.71333333333337</v>
      </c>
      <c r="U138" s="189">
        <f t="shared" si="72"/>
        <v>341.5911111111111</v>
      </c>
      <c r="V138" s="113">
        <f t="shared" si="72"/>
        <v>513.86</v>
      </c>
      <c r="W138" s="189">
        <f t="shared" si="72"/>
        <v>1886.8750000000002</v>
      </c>
      <c r="X138" s="113">
        <f t="shared" si="72"/>
        <v>577.91999999999996</v>
      </c>
      <c r="Y138" s="114">
        <f t="shared" si="72"/>
        <v>0</v>
      </c>
      <c r="Z138" s="114">
        <f t="shared" si="72"/>
        <v>0</v>
      </c>
      <c r="AA138" s="114">
        <f t="shared" si="72"/>
        <v>90.300000000000011</v>
      </c>
      <c r="AB138" s="114">
        <f t="shared" si="72"/>
        <v>0</v>
      </c>
      <c r="AC138" s="114">
        <f t="shared" si="72"/>
        <v>104.77499999999999</v>
      </c>
      <c r="AD138" s="114">
        <f t="shared" si="72"/>
        <v>0</v>
      </c>
      <c r="AE138" s="114">
        <f t="shared" si="72"/>
        <v>198.66</v>
      </c>
      <c r="AF138" s="114">
        <f t="shared" si="72"/>
        <v>180.60000000000002</v>
      </c>
      <c r="AG138" s="189">
        <f t="shared" si="72"/>
        <v>0</v>
      </c>
      <c r="AH138" s="113">
        <f t="shared" si="72"/>
        <v>9027.9500000000007</v>
      </c>
      <c r="AI138" s="117">
        <f>AI10+AI16+AI23+AI30+AI35+AI40+AI45+AI52+AI60+AI67+AI73+AI80+AI85+AI90+AI97+AI103+AI113+AI118+AI123+AI128+AI133-AI141</f>
        <v>4026.0644444444442</v>
      </c>
      <c r="AJ138" s="117">
        <f>AJ10+AJ16+AJ23+AJ30+AJ35+AJ40+AJ45+AJ52+AJ60+AJ67+AJ73+AJ80+AJ85+AJ90+AJ97+AJ103+AJ113+AJ118+AJ123+AJ128+AJ133-AJ139</f>
        <v>11493.648611111112</v>
      </c>
      <c r="AK138" s="118">
        <f>AK10+AK16+AK23+AK30+AK35+AK40+AK45+AK52+AK60+AK67+AK73+AK80+AK85+AK90+AK97+AK103+AK113+AK118+AK123+AK128+AK133</f>
        <v>64456.105833333335</v>
      </c>
      <c r="AL138" s="688"/>
      <c r="AM138" s="689"/>
      <c r="AN138" s="226"/>
      <c r="AO138" s="227"/>
      <c r="AP138" s="228"/>
      <c r="AQ138" s="228"/>
      <c r="AR138" s="229"/>
      <c r="AS138" s="229"/>
      <c r="AT138" s="229"/>
      <c r="AU138" s="229"/>
      <c r="AV138" s="229"/>
      <c r="AW138" s="229"/>
      <c r="AX138" s="229"/>
      <c r="AY138" s="229"/>
      <c r="AZ138" s="230"/>
      <c r="BA138" s="230"/>
      <c r="BB138" s="231"/>
      <c r="BC138" s="232"/>
      <c r="BD138" s="233"/>
      <c r="BE138" s="233"/>
      <c r="BF138" s="234"/>
      <c r="BG138" s="325"/>
      <c r="BH138" s="325"/>
      <c r="BI138" s="325"/>
      <c r="BJ138" s="325"/>
      <c r="BK138" s="325"/>
      <c r="BL138" s="325"/>
      <c r="BM138" s="325"/>
      <c r="BN138" s="325"/>
      <c r="BO138" s="325"/>
      <c r="BP138" s="325"/>
      <c r="BQ138" s="325"/>
      <c r="BR138" s="325"/>
      <c r="BS138" s="325"/>
      <c r="BT138" s="325"/>
      <c r="BU138" s="235"/>
      <c r="BV138" s="235"/>
      <c r="BW138" s="235"/>
      <c r="BX138" s="235"/>
      <c r="BY138" s="236"/>
      <c r="BZ138" s="235"/>
      <c r="CA138" s="309"/>
      <c r="CB138" s="470"/>
      <c r="CC138" s="470"/>
      <c r="CD138" s="470"/>
      <c r="CE138" s="470"/>
      <c r="CF138" s="470"/>
      <c r="CG138" s="470"/>
      <c r="CH138" s="470"/>
      <c r="CI138" s="236" t="s">
        <v>72</v>
      </c>
      <c r="CJ138" s="237"/>
      <c r="CK138" s="238"/>
      <c r="CL138" s="235"/>
      <c r="CM138" s="235"/>
      <c r="CN138" s="235"/>
      <c r="CO138" s="237"/>
      <c r="CP138" s="470"/>
      <c r="CQ138" s="470"/>
      <c r="CR138" s="470"/>
      <c r="CS138" s="470"/>
      <c r="CT138" s="470"/>
      <c r="CU138" s="470"/>
      <c r="CV138" s="470"/>
      <c r="CW138" s="236">
        <f>AL135+AZ135+BU135+CI135+CW135</f>
        <v>163</v>
      </c>
      <c r="CX138" s="235">
        <f t="shared" ref="CX138:DC138" si="73">AM136+BA136+BV136+CJ136+CX136</f>
        <v>15069.555555555555</v>
      </c>
      <c r="CY138" s="235">
        <f t="shared" si="73"/>
        <v>3844.0055555555559</v>
      </c>
      <c r="CZ138" s="235">
        <f t="shared" si="73"/>
        <v>1400.5000000000002</v>
      </c>
      <c r="DA138" s="235">
        <f t="shared" si="73"/>
        <v>963.75277777777774</v>
      </c>
      <c r="DB138" s="238">
        <f t="shared" si="73"/>
        <v>960.44999999999993</v>
      </c>
      <c r="DC138" s="237">
        <f t="shared" si="73"/>
        <v>451.50000000000006</v>
      </c>
      <c r="DD138" s="470"/>
      <c r="DE138" s="470"/>
      <c r="DF138" s="470"/>
      <c r="DG138" s="470"/>
      <c r="DH138" s="470"/>
      <c r="DI138" s="470"/>
      <c r="DJ138" s="470"/>
      <c r="DK138" s="470"/>
      <c r="DL138" s="470"/>
      <c r="DM138" s="470"/>
      <c r="DN138" s="470"/>
      <c r="DO138" s="470"/>
      <c r="DP138" s="470"/>
      <c r="DQ138" s="470"/>
      <c r="DR138" s="470"/>
      <c r="DS138" s="470"/>
      <c r="DT138" s="470"/>
      <c r="DU138" s="470"/>
      <c r="DV138" s="470"/>
      <c r="DW138" s="470"/>
      <c r="DX138" s="470"/>
      <c r="DY138" s="470"/>
      <c r="DZ138" s="470"/>
      <c r="EA138" s="470"/>
      <c r="EB138" s="470"/>
      <c r="EC138" s="470"/>
      <c r="ED138" s="470"/>
      <c r="EE138" s="470"/>
      <c r="EF138" s="470"/>
      <c r="EG138" s="470"/>
      <c r="EH138" s="470"/>
      <c r="EI138" s="470"/>
      <c r="EJ138" s="470"/>
      <c r="EK138" s="470"/>
      <c r="EL138" s="470"/>
      <c r="EM138" s="470"/>
      <c r="EN138" s="470">
        <f>EN136-ET137</f>
        <v>0</v>
      </c>
      <c r="EO138" s="470"/>
      <c r="EP138" s="470"/>
      <c r="EQ138" s="470"/>
      <c r="ER138" s="470"/>
      <c r="ES138" s="470"/>
      <c r="ET138" s="310"/>
      <c r="EU138" s="310"/>
      <c r="EV138" s="344"/>
      <c r="EW138" s="470"/>
      <c r="EX138" s="470"/>
      <c r="EY138" s="470"/>
      <c r="EZ138" s="470"/>
      <c r="FA138" s="470"/>
      <c r="FB138" s="470"/>
      <c r="FC138" s="470"/>
      <c r="FD138" s="470"/>
      <c r="FE138" s="470"/>
      <c r="FF138" s="470"/>
      <c r="FG138" s="470"/>
      <c r="FH138" s="470"/>
      <c r="FI138" s="470"/>
      <c r="FJ138" s="470"/>
      <c r="FK138" s="470"/>
      <c r="FL138" s="470"/>
      <c r="FM138" s="470"/>
      <c r="FN138" s="470"/>
      <c r="FO138" s="470"/>
      <c r="FP138" s="470"/>
      <c r="FQ138" s="470"/>
      <c r="FR138" s="470"/>
      <c r="FS138" s="470"/>
      <c r="FT138" s="470"/>
      <c r="FU138" s="470"/>
      <c r="FV138" s="470"/>
      <c r="FW138" s="470"/>
      <c r="FX138" s="470"/>
      <c r="FY138" s="470"/>
      <c r="FZ138" s="470"/>
      <c r="GA138" s="470"/>
      <c r="GB138" s="470"/>
      <c r="GC138" s="470"/>
      <c r="GD138" s="470"/>
      <c r="GE138" s="470"/>
      <c r="GF138" s="470"/>
      <c r="GG138" s="470"/>
      <c r="GH138" s="470"/>
      <c r="GI138" s="470"/>
      <c r="GJ138" s="470"/>
      <c r="GK138" s="470"/>
      <c r="GL138" s="470"/>
      <c r="GM138" s="470"/>
      <c r="GN138" s="470"/>
      <c r="GO138" s="470"/>
      <c r="GP138" s="470"/>
      <c r="GQ138" s="470"/>
      <c r="GR138" s="470"/>
      <c r="GS138" s="470"/>
      <c r="GT138" s="470"/>
      <c r="GU138" s="470"/>
      <c r="GV138" s="470"/>
      <c r="GW138" s="470"/>
      <c r="GX138" s="470"/>
      <c r="GY138" s="470"/>
      <c r="GZ138" s="470"/>
      <c r="HA138" s="470"/>
      <c r="HB138" s="470"/>
      <c r="HC138" s="470"/>
      <c r="HD138" s="470"/>
      <c r="HE138" s="470"/>
      <c r="HF138" s="470"/>
      <c r="HG138" s="470"/>
      <c r="HH138" s="470"/>
      <c r="HI138" s="470"/>
      <c r="HJ138" s="470"/>
      <c r="HK138" s="470"/>
      <c r="HL138" s="470"/>
      <c r="HM138" s="470"/>
      <c r="HN138" s="470"/>
      <c r="HO138" s="470"/>
      <c r="HP138" s="470"/>
      <c r="HQ138" s="470"/>
      <c r="HR138" s="470"/>
      <c r="HS138" s="470"/>
      <c r="HT138" s="470"/>
      <c r="HU138" s="470"/>
      <c r="HV138" s="470"/>
      <c r="HW138" s="470"/>
      <c r="HX138" s="470"/>
      <c r="HY138" s="470"/>
      <c r="HZ138" s="470"/>
      <c r="IA138" s="470"/>
      <c r="IB138" s="470"/>
      <c r="IC138" s="470"/>
      <c r="ID138" s="470"/>
      <c r="IE138" s="470"/>
      <c r="IF138" s="470"/>
      <c r="IG138" s="470"/>
      <c r="IH138" s="470"/>
      <c r="II138" s="470"/>
      <c r="IJ138" s="470"/>
      <c r="IK138" s="470"/>
      <c r="IL138" s="470"/>
      <c r="IM138" s="470"/>
      <c r="IN138" s="470"/>
      <c r="IO138" s="470"/>
      <c r="IP138" s="470"/>
      <c r="IQ138" s="470"/>
      <c r="IR138" s="470"/>
      <c r="IS138" s="470"/>
      <c r="IT138" s="470"/>
      <c r="IU138" s="470"/>
      <c r="IV138" s="470"/>
      <c r="IW138" s="494"/>
      <c r="IX138" s="470"/>
      <c r="IY138" s="470"/>
      <c r="IZ138" s="470"/>
      <c r="JA138" s="495"/>
      <c r="JB138" s="470"/>
      <c r="JC138" s="470"/>
      <c r="JD138" s="470"/>
      <c r="JE138" s="470"/>
      <c r="JF138" s="470"/>
      <c r="JG138" s="470"/>
      <c r="JH138" s="470"/>
      <c r="JI138" s="470"/>
      <c r="JJ138" s="470"/>
      <c r="JK138" s="470"/>
      <c r="JL138" s="470"/>
      <c r="JM138" s="470"/>
      <c r="JN138" s="470"/>
      <c r="JO138" s="236"/>
      <c r="JP138" s="235">
        <f>'ЗОШ штати'!F18+'ЗОШ штати'!F19+'ЗОШ штати'!F22+'ЗОШ штати'!F23+'ЗОШ штати'!F26+'ЗОШ штати'!F28</f>
        <v>9454.8111111111102</v>
      </c>
      <c r="JQ138" s="235"/>
      <c r="JR138" s="235"/>
      <c r="JS138" s="235"/>
      <c r="JT138" s="236"/>
      <c r="JU138" s="235">
        <f>AH138+C138+R138</f>
        <v>43286.7</v>
      </c>
      <c r="JV138" s="235">
        <f>AJ138+AJ139</f>
        <v>11872.548611111111</v>
      </c>
      <c r="JW138" s="235">
        <f>AI138+AI141</f>
        <v>4200.6894444444442</v>
      </c>
      <c r="JX138" s="235">
        <f>S138+T138+U138</f>
        <v>1543.1777777777777</v>
      </c>
      <c r="JY138" s="235">
        <f>V138+W138</f>
        <v>2400.7350000000001</v>
      </c>
      <c r="JZ138" s="309">
        <f>X138+Y138+Z138+AA138+AB138+AC138+AD138+AE138+AF138+AG138</f>
        <v>1152.2550000000001</v>
      </c>
    </row>
    <row r="139" spans="1:292" ht="18.75" customHeight="1" x14ac:dyDescent="0.2">
      <c r="A139" s="690" t="s">
        <v>79</v>
      </c>
      <c r="B139" s="691"/>
      <c r="C139" s="405">
        <f>O138+P138+Q138</f>
        <v>33831.888888888891</v>
      </c>
      <c r="D139" s="97">
        <f>K138+L138+M138</f>
        <v>333</v>
      </c>
      <c r="E139" s="319">
        <f>D139/18</f>
        <v>18.5</v>
      </c>
      <c r="F139" s="404">
        <f>F138-F140-F141</f>
        <v>4.3055555555555554</v>
      </c>
      <c r="G139" s="317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 t="s">
        <v>132</v>
      </c>
      <c r="AI139" s="94"/>
      <c r="AJ139" s="85">
        <f>AJ125</f>
        <v>378.9</v>
      </c>
      <c r="AK139" s="86">
        <f>SUM(O138:AJ138,AI141,AJ139:AJ140)</f>
        <v>64456.105833333357</v>
      </c>
      <c r="AL139" s="225">
        <f>AK139-AK138</f>
        <v>0</v>
      </c>
      <c r="BA139" s="157">
        <f>AZ135/18*'тарифна сітка'!$C$12</f>
        <v>2784.2222222222222</v>
      </c>
      <c r="BC139" s="157">
        <f>BC136/BA136*100</f>
        <v>6.1764705882352953</v>
      </c>
      <c r="BV139" s="157">
        <f>BU135/18*'тарифна сітка'!$C$13</f>
        <v>172.33333333333331</v>
      </c>
      <c r="BX139" s="157">
        <f>BX136/BV136*100</f>
        <v>10</v>
      </c>
      <c r="CJ139" s="157">
        <f>CI135/18*'тарифна сітка'!$C$14</f>
        <v>8250.1666666666679</v>
      </c>
      <c r="CL139" s="157">
        <f>CL136/CJ136*100</f>
        <v>10</v>
      </c>
      <c r="CW139" s="225" t="e">
        <f>CW135/18*#REF!</f>
        <v>#REF!</v>
      </c>
      <c r="CX139" s="225"/>
      <c r="CY139" s="225"/>
      <c r="CZ139" s="157">
        <f>CZ136/CX136*100</f>
        <v>10.000000000000002</v>
      </c>
      <c r="DG139" s="157">
        <f>DG136/DE136*100</f>
        <v>9.9999999999999982</v>
      </c>
      <c r="EP139" s="157">
        <f>EP136/EN136*100</f>
        <v>9.6853396039896609</v>
      </c>
      <c r="EZ139" s="157">
        <f>EZ136/EX136*100</f>
        <v>10</v>
      </c>
      <c r="FH139" s="157" t="e">
        <f>FH136/FF136*100</f>
        <v>#DIV/0!</v>
      </c>
      <c r="FL139" s="157">
        <f>FL136/FJ136*100</f>
        <v>10</v>
      </c>
      <c r="FR139" s="225">
        <f>'ЗОШ штати'!F23</f>
        <v>1125.3611111111111</v>
      </c>
      <c r="FT139" s="157">
        <f>FT136/FR136*100</f>
        <v>10.000000000000002</v>
      </c>
      <c r="HP139" s="157">
        <f>HP136/HN136*100</f>
        <v>10</v>
      </c>
      <c r="IM139" s="225" t="e">
        <f>#REF!</f>
        <v>#REF!</v>
      </c>
      <c r="IZ139" s="157">
        <f>IZ136/IX136*100</f>
        <v>25</v>
      </c>
      <c r="JU139" s="225">
        <f t="shared" ref="JU139:JZ139" si="74">JU136-JU138</f>
        <v>0</v>
      </c>
      <c r="JV139" s="225">
        <f t="shared" si="74"/>
        <v>0</v>
      </c>
      <c r="JW139" s="225">
        <f t="shared" si="74"/>
        <v>0</v>
      </c>
      <c r="JX139" s="225">
        <f t="shared" si="74"/>
        <v>0</v>
      </c>
      <c r="JY139" s="225">
        <f t="shared" si="74"/>
        <v>0</v>
      </c>
      <c r="JZ139" s="225">
        <f t="shared" si="74"/>
        <v>0</v>
      </c>
    </row>
    <row r="140" spans="1:292" ht="18.75" customHeight="1" x14ac:dyDescent="0.2">
      <c r="A140" s="692"/>
      <c r="B140" s="693"/>
      <c r="C140" s="43">
        <f>C138-C139</f>
        <v>0</v>
      </c>
      <c r="D140" s="43">
        <f>D138-D139</f>
        <v>0</v>
      </c>
      <c r="E140" s="43" t="s">
        <v>135</v>
      </c>
      <c r="F140" s="330">
        <f>D36</f>
        <v>0.5</v>
      </c>
      <c r="G140" s="43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 t="s">
        <v>133</v>
      </c>
      <c r="AI140" s="7"/>
      <c r="AJ140" s="43"/>
      <c r="AK140" s="45">
        <f>AK138-AK139</f>
        <v>0</v>
      </c>
      <c r="AL140" s="225"/>
      <c r="BA140" s="225">
        <f>BA136-BA139</f>
        <v>0</v>
      </c>
      <c r="BV140" s="225">
        <f>BV136-BV139</f>
        <v>0</v>
      </c>
      <c r="CJ140" s="225">
        <f>CJ136-CJ139</f>
        <v>0</v>
      </c>
      <c r="CW140" s="225"/>
      <c r="CX140" s="225"/>
      <c r="CY140" s="225"/>
      <c r="CZ140" s="225"/>
      <c r="DA140" s="225"/>
      <c r="DB140" s="225"/>
      <c r="DC140" s="225"/>
    </row>
    <row r="141" spans="1:292" ht="18.75" customHeight="1" thickBot="1" x14ac:dyDescent="0.25">
      <c r="A141" s="694"/>
      <c r="B141" s="695"/>
      <c r="C141" s="13"/>
      <c r="D141" s="13"/>
      <c r="E141" s="13" t="s">
        <v>136</v>
      </c>
      <c r="F141" s="329">
        <f>D124</f>
        <v>1</v>
      </c>
      <c r="G141" s="13"/>
      <c r="H141" s="13"/>
      <c r="I141" s="13"/>
      <c r="J141" s="328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 t="s">
        <v>134</v>
      </c>
      <c r="AI141" s="88">
        <f>AI39</f>
        <v>174.625</v>
      </c>
      <c r="AJ141" s="13"/>
      <c r="AK141" s="14"/>
    </row>
    <row r="142" spans="1:292" x14ac:dyDescent="0.2">
      <c r="F142" s="176">
        <f>SUM('ЗОШ штати'!D18:D28)-'ЗОШ штати'!D25</f>
        <v>5.8055555555555554</v>
      </c>
      <c r="J142" s="182"/>
      <c r="AH142" s="176"/>
    </row>
    <row r="143" spans="1:292" x14ac:dyDescent="0.2">
      <c r="AH143" s="176"/>
    </row>
    <row r="144" spans="1:292" x14ac:dyDescent="0.2">
      <c r="B144" s="6" t="s">
        <v>81</v>
      </c>
      <c r="D144" s="241"/>
      <c r="E144" s="241"/>
      <c r="F144" s="241"/>
      <c r="H144" s="6" t="str">
        <f>B6</f>
        <v>Кляп  Павло  Мигалевич</v>
      </c>
    </row>
    <row r="145" spans="4:6" x14ac:dyDescent="0.2">
      <c r="D145" s="677" t="s">
        <v>82</v>
      </c>
      <c r="E145" s="677"/>
      <c r="F145" s="677"/>
    </row>
  </sheetData>
  <mergeCells count="5927">
    <mergeCell ref="GJ114:GJ118"/>
    <mergeCell ref="GG119:GG123"/>
    <mergeCell ref="GH119:GH123"/>
    <mergeCell ref="GI119:GI123"/>
    <mergeCell ref="GJ119:GJ123"/>
    <mergeCell ref="GG124:GG128"/>
    <mergeCell ref="GH124:GH128"/>
    <mergeCell ref="GI124:GI128"/>
    <mergeCell ref="GJ124:GJ128"/>
    <mergeCell ref="GG129:GG133"/>
    <mergeCell ref="GH129:GH133"/>
    <mergeCell ref="GI129:GI133"/>
    <mergeCell ref="GJ129:GJ133"/>
    <mergeCell ref="GC114:GC118"/>
    <mergeCell ref="GD114:GD118"/>
    <mergeCell ref="GE114:GE118"/>
    <mergeCell ref="GF114:GF118"/>
    <mergeCell ref="GC119:GC123"/>
    <mergeCell ref="GD119:GD123"/>
    <mergeCell ref="GE119:GE123"/>
    <mergeCell ref="GF119:GF123"/>
    <mergeCell ref="GC124:GC128"/>
    <mergeCell ref="GD124:GD128"/>
    <mergeCell ref="GE124:GE128"/>
    <mergeCell ref="GJ11:GJ16"/>
    <mergeCell ref="GG17:GG23"/>
    <mergeCell ref="GH17:GH23"/>
    <mergeCell ref="GI17:GI23"/>
    <mergeCell ref="GJ17:GJ23"/>
    <mergeCell ref="GG24:GG30"/>
    <mergeCell ref="GH24:GH30"/>
    <mergeCell ref="GI24:GI30"/>
    <mergeCell ref="GJ24:GJ30"/>
    <mergeCell ref="GG31:GG35"/>
    <mergeCell ref="GH31:GH35"/>
    <mergeCell ref="GI31:GI35"/>
    <mergeCell ref="GJ31:GJ35"/>
    <mergeCell ref="GC105:GC106"/>
    <mergeCell ref="GD105:GD106"/>
    <mergeCell ref="GE105:GE106"/>
    <mergeCell ref="GF105:GF106"/>
    <mergeCell ref="GG105:GG106"/>
    <mergeCell ref="GH105:GH106"/>
    <mergeCell ref="GI105:GI106"/>
    <mergeCell ref="GJ105:GJ106"/>
    <mergeCell ref="GC17:GC23"/>
    <mergeCell ref="GD17:GD23"/>
    <mergeCell ref="GE17:GE23"/>
    <mergeCell ref="GF17:GF23"/>
    <mergeCell ref="FU114:FU118"/>
    <mergeCell ref="FV114:FV118"/>
    <mergeCell ref="FW114:FW118"/>
    <mergeCell ref="FX114:FX118"/>
    <mergeCell ref="FU3:FX3"/>
    <mergeCell ref="FU4:FU5"/>
    <mergeCell ref="FV4:FV5"/>
    <mergeCell ref="FW4:FW5"/>
    <mergeCell ref="FX4:FX5"/>
    <mergeCell ref="FU6:FU10"/>
    <mergeCell ref="FV6:FV10"/>
    <mergeCell ref="FW6:FW10"/>
    <mergeCell ref="FX6:FX10"/>
    <mergeCell ref="FU11:FU16"/>
    <mergeCell ref="FV11:FV16"/>
    <mergeCell ref="FW11:FW16"/>
    <mergeCell ref="FX11:FX16"/>
    <mergeCell ref="FU17:FU23"/>
    <mergeCell ref="FX17:FX23"/>
    <mergeCell ref="FU68:FU73"/>
    <mergeCell ref="FV68:FV73"/>
    <mergeCell ref="FW68:FW73"/>
    <mergeCell ref="FX68:FX73"/>
    <mergeCell ref="FU74:FU80"/>
    <mergeCell ref="FV74:FV80"/>
    <mergeCell ref="FW74:FW80"/>
    <mergeCell ref="FX74:FX80"/>
    <mergeCell ref="FX81:FX85"/>
    <mergeCell ref="FU86:FU90"/>
    <mergeCell ref="FV86:FV90"/>
    <mergeCell ref="FW86:FW90"/>
    <mergeCell ref="FX86:FX90"/>
    <mergeCell ref="FU91:FU97"/>
    <mergeCell ref="FV91:FV97"/>
    <mergeCell ref="FW91:FW97"/>
    <mergeCell ref="FX91:FX97"/>
    <mergeCell ref="FU98:FU103"/>
    <mergeCell ref="FV98:FV103"/>
    <mergeCell ref="FW98:FW103"/>
    <mergeCell ref="FX98:FX103"/>
    <mergeCell ref="FU105:FU106"/>
    <mergeCell ref="FV105:FV106"/>
    <mergeCell ref="FW105:FW106"/>
    <mergeCell ref="FX105:FX106"/>
    <mergeCell ref="IE17:IE23"/>
    <mergeCell ref="IF17:IF23"/>
    <mergeCell ref="IC24:IC30"/>
    <mergeCell ref="ID24:ID30"/>
    <mergeCell ref="IE24:IE30"/>
    <mergeCell ref="IF24:IF30"/>
    <mergeCell ref="IC31:IC35"/>
    <mergeCell ref="ID31:ID35"/>
    <mergeCell ref="IE31:IE35"/>
    <mergeCell ref="IF31:IF35"/>
    <mergeCell ref="IC36:IC40"/>
    <mergeCell ref="ID36:ID40"/>
    <mergeCell ref="IE36:IE40"/>
    <mergeCell ref="IF36:IF40"/>
    <mergeCell ref="HM3:HP3"/>
    <mergeCell ref="HM4:HM5"/>
    <mergeCell ref="HN4:HN5"/>
    <mergeCell ref="HO4:HO5"/>
    <mergeCell ref="HP4:HP5"/>
    <mergeCell ref="HM6:HM10"/>
    <mergeCell ref="HN6:HN10"/>
    <mergeCell ref="HO6:HO10"/>
    <mergeCell ref="HP6:HP10"/>
    <mergeCell ref="JQ129:JQ133"/>
    <mergeCell ref="JR129:JR133"/>
    <mergeCell ref="JS129:JS133"/>
    <mergeCell ref="JT129:JT133"/>
    <mergeCell ref="JU129:JU133"/>
    <mergeCell ref="JV129:JV133"/>
    <mergeCell ref="JW129:JW133"/>
    <mergeCell ref="JX129:JX133"/>
    <mergeCell ref="IX119:IX123"/>
    <mergeCell ref="IY119:IY123"/>
    <mergeCell ref="IZ119:IZ123"/>
    <mergeCell ref="JA119:JA123"/>
    <mergeCell ref="IK41:IK45"/>
    <mergeCell ref="IL41:IL45"/>
    <mergeCell ref="IM41:IM45"/>
    <mergeCell ref="IN41:IN45"/>
    <mergeCell ref="IK46:IK52"/>
    <mergeCell ref="IL46:IL52"/>
    <mergeCell ref="IM46:IM52"/>
    <mergeCell ref="IN46:IN52"/>
    <mergeCell ref="IK54:IK55"/>
    <mergeCell ref="IL54:IL55"/>
    <mergeCell ref="IM54:IM55"/>
    <mergeCell ref="IN54:IN55"/>
    <mergeCell ref="IK56:IK60"/>
    <mergeCell ref="IL56:IL60"/>
    <mergeCell ref="IM56:IM60"/>
    <mergeCell ref="IN56:IN60"/>
    <mergeCell ref="IK61:IK67"/>
    <mergeCell ref="IL61:IL67"/>
    <mergeCell ref="IM61:IM67"/>
    <mergeCell ref="IN61:IN67"/>
    <mergeCell ref="KC91:KC95"/>
    <mergeCell ref="KD91:KD95"/>
    <mergeCell ref="KC98:KC102"/>
    <mergeCell ref="KD98:KD102"/>
    <mergeCell ref="KC107:KC111"/>
    <mergeCell ref="KD107:KD111"/>
    <mergeCell ref="KC114:KC118"/>
    <mergeCell ref="KD114:KD118"/>
    <mergeCell ref="KC119:KC123"/>
    <mergeCell ref="KD119:KD123"/>
    <mergeCell ref="KC124:KC128"/>
    <mergeCell ref="KD124:KD128"/>
    <mergeCell ref="KC129:KC133"/>
    <mergeCell ref="KD129:KD133"/>
    <mergeCell ref="IC41:IC45"/>
    <mergeCell ref="ID41:ID45"/>
    <mergeCell ref="IE41:IE45"/>
    <mergeCell ref="IF41:IF45"/>
    <mergeCell ref="IC46:IC52"/>
    <mergeCell ref="ID46:ID52"/>
    <mergeCell ref="IE46:IE52"/>
    <mergeCell ref="IF46:IF52"/>
    <mergeCell ref="IC54:IC55"/>
    <mergeCell ref="ID54:ID55"/>
    <mergeCell ref="IE54:IE55"/>
    <mergeCell ref="IF54:IF55"/>
    <mergeCell ref="IX129:IX133"/>
    <mergeCell ref="IY129:IY133"/>
    <mergeCell ref="IZ129:IZ133"/>
    <mergeCell ref="JA129:JA133"/>
    <mergeCell ref="JO129:JO133"/>
    <mergeCell ref="JP129:JP133"/>
    <mergeCell ref="JY129:JY133"/>
    <mergeCell ref="JZ129:JZ133"/>
    <mergeCell ref="KC3:KC5"/>
    <mergeCell ref="KD3:KD5"/>
    <mergeCell ref="KC6:KC10"/>
    <mergeCell ref="KD6:KD10"/>
    <mergeCell ref="KC11:KC15"/>
    <mergeCell ref="KD11:KD15"/>
    <mergeCell ref="KC17:KC21"/>
    <mergeCell ref="KD17:KD21"/>
    <mergeCell ref="KC24:KC28"/>
    <mergeCell ref="KD24:KD28"/>
    <mergeCell ref="KC31:KC35"/>
    <mergeCell ref="KD31:KD35"/>
    <mergeCell ref="KC36:KC40"/>
    <mergeCell ref="KD36:KD40"/>
    <mergeCell ref="KC41:KC45"/>
    <mergeCell ref="KD41:KD45"/>
    <mergeCell ref="KC46:KC50"/>
    <mergeCell ref="KD46:KD50"/>
    <mergeCell ref="KC56:KC60"/>
    <mergeCell ref="KD56:KD60"/>
    <mergeCell ref="KC61:KC65"/>
    <mergeCell ref="KD61:KD65"/>
    <mergeCell ref="KC68:KC72"/>
    <mergeCell ref="KD68:KD72"/>
    <mergeCell ref="KC74:KC78"/>
    <mergeCell ref="KD74:KD78"/>
    <mergeCell ref="KC81:KC85"/>
    <mergeCell ref="KD81:KD85"/>
    <mergeCell ref="KC86:KC90"/>
    <mergeCell ref="KD86:KD90"/>
    <mergeCell ref="HW129:HW133"/>
    <mergeCell ref="HX129:HX133"/>
    <mergeCell ref="IK129:IK133"/>
    <mergeCell ref="IL129:IL133"/>
    <mergeCell ref="IM129:IM133"/>
    <mergeCell ref="IN129:IN133"/>
    <mergeCell ref="IO129:IO133"/>
    <mergeCell ref="IP129:IP133"/>
    <mergeCell ref="IQ129:IQ133"/>
    <mergeCell ref="IR129:IR133"/>
    <mergeCell ref="IW129:IW133"/>
    <mergeCell ref="IC129:IC133"/>
    <mergeCell ref="ID129:ID133"/>
    <mergeCell ref="IE129:IE133"/>
    <mergeCell ref="IF129:IF133"/>
    <mergeCell ref="IL124:IL128"/>
    <mergeCell ref="IM124:IM128"/>
    <mergeCell ref="IN124:IN128"/>
    <mergeCell ref="IC124:IC128"/>
    <mergeCell ref="ID124:ID128"/>
    <mergeCell ref="IE124:IE128"/>
    <mergeCell ref="IF124:IF128"/>
    <mergeCell ref="IG124:IG128"/>
    <mergeCell ref="IH124:IH128"/>
    <mergeCell ref="II124:II128"/>
    <mergeCell ref="IJ124:IJ128"/>
    <mergeCell ref="HC129:HC133"/>
    <mergeCell ref="HD129:HD133"/>
    <mergeCell ref="GB129:GB133"/>
    <mergeCell ref="GO129:GO133"/>
    <mergeCell ref="GP129:GP133"/>
    <mergeCell ref="GQ129:GQ133"/>
    <mergeCell ref="GR129:GR133"/>
    <mergeCell ref="HI129:HI133"/>
    <mergeCell ref="HJ129:HJ133"/>
    <mergeCell ref="HK129:HK133"/>
    <mergeCell ref="HL129:HL133"/>
    <mergeCell ref="HM129:HM133"/>
    <mergeCell ref="HN129:HN133"/>
    <mergeCell ref="HO129:HO133"/>
    <mergeCell ref="HP129:HP133"/>
    <mergeCell ref="HU129:HU133"/>
    <mergeCell ref="HV129:HV133"/>
    <mergeCell ref="GC129:GC133"/>
    <mergeCell ref="GD129:GD133"/>
    <mergeCell ref="GE129:GE133"/>
    <mergeCell ref="GF129:GF133"/>
    <mergeCell ref="IB129:IB133"/>
    <mergeCell ref="IG129:IG133"/>
    <mergeCell ref="IH129:IH133"/>
    <mergeCell ref="II129:II133"/>
    <mergeCell ref="IJ129:IJ133"/>
    <mergeCell ref="EN129:EN133"/>
    <mergeCell ref="EO129:EO133"/>
    <mergeCell ref="EP129:EP133"/>
    <mergeCell ref="EQ129:EQ133"/>
    <mergeCell ref="ER129:ER133"/>
    <mergeCell ref="ES129:ES133"/>
    <mergeCell ref="EW129:EW133"/>
    <mergeCell ref="EX129:EX133"/>
    <mergeCell ref="EY129:EY133"/>
    <mergeCell ref="EZ129:EZ133"/>
    <mergeCell ref="FA129:FA133"/>
    <mergeCell ref="FB129:FB133"/>
    <mergeCell ref="FC129:FC133"/>
    <mergeCell ref="FD129:FD133"/>
    <mergeCell ref="FI129:FI133"/>
    <mergeCell ref="FJ129:FJ133"/>
    <mergeCell ref="FK129:FK133"/>
    <mergeCell ref="FL129:FL133"/>
    <mergeCell ref="FM129:FM133"/>
    <mergeCell ref="FN129:FN133"/>
    <mergeCell ref="FO129:FO133"/>
    <mergeCell ref="FP129:FP133"/>
    <mergeCell ref="FE129:FE133"/>
    <mergeCell ref="FF129:FF133"/>
    <mergeCell ref="FG129:FG133"/>
    <mergeCell ref="FH129:FH133"/>
    <mergeCell ref="FQ129:FQ133"/>
    <mergeCell ref="DX124:DX128"/>
    <mergeCell ref="DY124:DY128"/>
    <mergeCell ref="DZ124:DZ128"/>
    <mergeCell ref="EA124:EA128"/>
    <mergeCell ref="EB124:EB128"/>
    <mergeCell ref="EC124:EC128"/>
    <mergeCell ref="ED124:ED128"/>
    <mergeCell ref="EE124:EE128"/>
    <mergeCell ref="EF124:EF128"/>
    <mergeCell ref="EG124:EG128"/>
    <mergeCell ref="EH124:EH128"/>
    <mergeCell ref="FU129:FU133"/>
    <mergeCell ref="FV129:FV133"/>
    <mergeCell ref="FW129:FW133"/>
    <mergeCell ref="FX129:FX133"/>
    <mergeCell ref="GS129:GS133"/>
    <mergeCell ref="GT129:GT133"/>
    <mergeCell ref="FR129:FR133"/>
    <mergeCell ref="FS129:FS133"/>
    <mergeCell ref="FT129:FT133"/>
    <mergeCell ref="FY129:FY133"/>
    <mergeCell ref="FZ129:FZ133"/>
    <mergeCell ref="GA129:GA133"/>
    <mergeCell ref="GF124:GF128"/>
    <mergeCell ref="EL129:EL133"/>
    <mergeCell ref="EM129:EM133"/>
    <mergeCell ref="FU124:FU128"/>
    <mergeCell ref="FV124:FV128"/>
    <mergeCell ref="FW124:FW128"/>
    <mergeCell ref="FX124:FX128"/>
    <mergeCell ref="GS124:GS128"/>
    <mergeCell ref="GT124:GT128"/>
    <mergeCell ref="GU124:GU128"/>
    <mergeCell ref="GV124:GV128"/>
    <mergeCell ref="GW124:GW128"/>
    <mergeCell ref="GX124:GX128"/>
    <mergeCell ref="GY124:GY128"/>
    <mergeCell ref="GZ124:GZ128"/>
    <mergeCell ref="HY124:HY128"/>
    <mergeCell ref="HZ124:HZ128"/>
    <mergeCell ref="IA124:IA128"/>
    <mergeCell ref="GU129:GU133"/>
    <mergeCell ref="GV129:GV133"/>
    <mergeCell ref="GW129:GW133"/>
    <mergeCell ref="GX129:GX133"/>
    <mergeCell ref="GY129:GY133"/>
    <mergeCell ref="GZ129:GZ133"/>
    <mergeCell ref="HY129:HY133"/>
    <mergeCell ref="HZ129:HZ133"/>
    <mergeCell ref="IA129:IA133"/>
    <mergeCell ref="HQ129:HQ133"/>
    <mergeCell ref="HR129:HR133"/>
    <mergeCell ref="HS129:HS133"/>
    <mergeCell ref="HT129:HT133"/>
    <mergeCell ref="HA129:HA133"/>
    <mergeCell ref="HB129:HB133"/>
    <mergeCell ref="DU129:DU133"/>
    <mergeCell ref="DV129:DV133"/>
    <mergeCell ref="DW129:DW133"/>
    <mergeCell ref="DX129:DX133"/>
    <mergeCell ref="DY129:DY133"/>
    <mergeCell ref="DZ129:DZ133"/>
    <mergeCell ref="EA129:EA133"/>
    <mergeCell ref="EB129:EB133"/>
    <mergeCell ref="EC129:EC133"/>
    <mergeCell ref="ED129:ED133"/>
    <mergeCell ref="EE129:EE133"/>
    <mergeCell ref="EF129:EF133"/>
    <mergeCell ref="EG129:EG133"/>
    <mergeCell ref="EH129:EH133"/>
    <mergeCell ref="EI129:EI133"/>
    <mergeCell ref="EJ129:EJ133"/>
    <mergeCell ref="EK129:EK133"/>
    <mergeCell ref="DD129:DD133"/>
    <mergeCell ref="DE129:DE133"/>
    <mergeCell ref="DF129:DF133"/>
    <mergeCell ref="DG129:DG133"/>
    <mergeCell ref="DH129:DH133"/>
    <mergeCell ref="DI129:DI133"/>
    <mergeCell ref="DJ129:DJ133"/>
    <mergeCell ref="DK129:DK133"/>
    <mergeCell ref="DL129:DL133"/>
    <mergeCell ref="DM129:DM133"/>
    <mergeCell ref="DN129:DN133"/>
    <mergeCell ref="DO129:DO133"/>
    <mergeCell ref="DP129:DP133"/>
    <mergeCell ref="DQ129:DQ133"/>
    <mergeCell ref="DR129:DR133"/>
    <mergeCell ref="DS129:DS133"/>
    <mergeCell ref="DT129:DT133"/>
    <mergeCell ref="HI124:HI128"/>
    <mergeCell ref="HJ124:HJ128"/>
    <mergeCell ref="HK124:HK128"/>
    <mergeCell ref="HL124:HL128"/>
    <mergeCell ref="HM124:HM128"/>
    <mergeCell ref="HN124:HN128"/>
    <mergeCell ref="HO124:HO128"/>
    <mergeCell ref="HP124:HP128"/>
    <mergeCell ref="HU124:HU128"/>
    <mergeCell ref="HV124:HV128"/>
    <mergeCell ref="HW124:HW128"/>
    <mergeCell ref="HX124:HX128"/>
    <mergeCell ref="IO124:IO128"/>
    <mergeCell ref="IP124:IP128"/>
    <mergeCell ref="IQ124:IQ128"/>
    <mergeCell ref="IR124:IR128"/>
    <mergeCell ref="IK124:IK128"/>
    <mergeCell ref="IB124:IB128"/>
    <mergeCell ref="FL124:FL128"/>
    <mergeCell ref="FM124:FM128"/>
    <mergeCell ref="FN124:FN128"/>
    <mergeCell ref="FO124:FO128"/>
    <mergeCell ref="FP124:FP128"/>
    <mergeCell ref="FQ124:FQ128"/>
    <mergeCell ref="FR124:FR128"/>
    <mergeCell ref="FS124:FS128"/>
    <mergeCell ref="FT124:FT128"/>
    <mergeCell ref="FY124:FY128"/>
    <mergeCell ref="FZ124:FZ128"/>
    <mergeCell ref="GA124:GA128"/>
    <mergeCell ref="GB124:GB128"/>
    <mergeCell ref="GO124:GO128"/>
    <mergeCell ref="GP124:GP128"/>
    <mergeCell ref="GQ124:GQ128"/>
    <mergeCell ref="GR124:GR128"/>
    <mergeCell ref="IW124:IW128"/>
    <mergeCell ref="IX124:IX128"/>
    <mergeCell ref="IY124:IY128"/>
    <mergeCell ref="IZ124:IZ128"/>
    <mergeCell ref="JA124:JA128"/>
    <mergeCell ref="JO124:JO128"/>
    <mergeCell ref="JP124:JP128"/>
    <mergeCell ref="JQ124:JQ128"/>
    <mergeCell ref="JR124:JR128"/>
    <mergeCell ref="JS124:JS128"/>
    <mergeCell ref="JT124:JT128"/>
    <mergeCell ref="JU124:JU128"/>
    <mergeCell ref="JV124:JV128"/>
    <mergeCell ref="JW124:JW128"/>
    <mergeCell ref="JX124:JX128"/>
    <mergeCell ref="JY124:JY128"/>
    <mergeCell ref="JZ124:JZ128"/>
    <mergeCell ref="IO119:IO123"/>
    <mergeCell ref="IP119:IP123"/>
    <mergeCell ref="IQ119:IQ123"/>
    <mergeCell ref="IR119:IR123"/>
    <mergeCell ref="IW119:IW123"/>
    <mergeCell ref="IK119:IK123"/>
    <mergeCell ref="IL119:IL123"/>
    <mergeCell ref="IM119:IM123"/>
    <mergeCell ref="IN119:IN123"/>
    <mergeCell ref="IC119:IC123"/>
    <mergeCell ref="IK3:IN3"/>
    <mergeCell ref="IK4:IK5"/>
    <mergeCell ref="IL4:IL5"/>
    <mergeCell ref="IM4:IM5"/>
    <mergeCell ref="IN4:IN5"/>
    <mergeCell ref="IK6:IK10"/>
    <mergeCell ref="IL6:IL10"/>
    <mergeCell ref="IM6:IM10"/>
    <mergeCell ref="IN6:IN10"/>
    <mergeCell ref="IK11:IK16"/>
    <mergeCell ref="IL11:IL16"/>
    <mergeCell ref="IM11:IM16"/>
    <mergeCell ref="IN11:IN16"/>
    <mergeCell ref="IN74:IN80"/>
    <mergeCell ref="IC3:IF3"/>
    <mergeCell ref="IC4:IC5"/>
    <mergeCell ref="ID4:ID5"/>
    <mergeCell ref="IE4:IE5"/>
    <mergeCell ref="IF4:IF5"/>
    <mergeCell ref="IK68:IK73"/>
    <mergeCell ref="IL68:IL73"/>
    <mergeCell ref="IM68:IM73"/>
    <mergeCell ref="FE124:FE128"/>
    <mergeCell ref="FF124:FF128"/>
    <mergeCell ref="FG124:FG128"/>
    <mergeCell ref="FH124:FH128"/>
    <mergeCell ref="HA124:HA128"/>
    <mergeCell ref="HB124:HB128"/>
    <mergeCell ref="HC124:HC128"/>
    <mergeCell ref="HD124:HD128"/>
    <mergeCell ref="JO119:JO123"/>
    <mergeCell ref="JP119:JP123"/>
    <mergeCell ref="JQ119:JQ123"/>
    <mergeCell ref="FT119:FT123"/>
    <mergeCell ref="FY119:FY123"/>
    <mergeCell ref="FZ119:FZ123"/>
    <mergeCell ref="GA119:GA123"/>
    <mergeCell ref="GB119:GB123"/>
    <mergeCell ref="GO119:GO123"/>
    <mergeCell ref="GP119:GP123"/>
    <mergeCell ref="GQ119:GQ123"/>
    <mergeCell ref="GR119:GR123"/>
    <mergeCell ref="HI119:HI123"/>
    <mergeCell ref="HJ119:HJ123"/>
    <mergeCell ref="HK119:HK123"/>
    <mergeCell ref="HL119:HL123"/>
    <mergeCell ref="HM119:HM123"/>
    <mergeCell ref="HN119:HN123"/>
    <mergeCell ref="HO119:HO123"/>
    <mergeCell ref="HP119:HP123"/>
    <mergeCell ref="HU119:HU123"/>
    <mergeCell ref="HV119:HV123"/>
    <mergeCell ref="HW119:HW123"/>
    <mergeCell ref="HX119:HX123"/>
    <mergeCell ref="DU124:DU128"/>
    <mergeCell ref="DV124:DV128"/>
    <mergeCell ref="DW124:DW128"/>
    <mergeCell ref="FM119:FM123"/>
    <mergeCell ref="FN119:FN123"/>
    <mergeCell ref="FO119:FO123"/>
    <mergeCell ref="FP119:FP123"/>
    <mergeCell ref="FQ119:FQ123"/>
    <mergeCell ref="FR119:FR123"/>
    <mergeCell ref="FS119:FS123"/>
    <mergeCell ref="EI124:EI128"/>
    <mergeCell ref="EJ124:EJ128"/>
    <mergeCell ref="EK124:EK128"/>
    <mergeCell ref="EL124:EL128"/>
    <mergeCell ref="EM124:EM128"/>
    <mergeCell ref="EN124:EN128"/>
    <mergeCell ref="EO124:EO128"/>
    <mergeCell ref="EP124:EP128"/>
    <mergeCell ref="EQ124:EQ128"/>
    <mergeCell ref="ER124:ER128"/>
    <mergeCell ref="ES124:ES128"/>
    <mergeCell ref="EW124:EW128"/>
    <mergeCell ref="EX124:EX128"/>
    <mergeCell ref="EY124:EY128"/>
    <mergeCell ref="EZ124:EZ128"/>
    <mergeCell ref="FA124:FA128"/>
    <mergeCell ref="FB124:FB128"/>
    <mergeCell ref="FC124:FC128"/>
    <mergeCell ref="FD124:FD128"/>
    <mergeCell ref="FI124:FI128"/>
    <mergeCell ref="FJ124:FJ128"/>
    <mergeCell ref="FK124:FK128"/>
    <mergeCell ref="DD124:DD128"/>
    <mergeCell ref="DE124:DE128"/>
    <mergeCell ref="DF124:DF128"/>
    <mergeCell ref="DG124:DG128"/>
    <mergeCell ref="DH124:DH128"/>
    <mergeCell ref="DI124:DI128"/>
    <mergeCell ref="DJ124:DJ128"/>
    <mergeCell ref="DK124:DK128"/>
    <mergeCell ref="DL124:DL128"/>
    <mergeCell ref="DM124:DM128"/>
    <mergeCell ref="DN124:DN128"/>
    <mergeCell ref="DO124:DO128"/>
    <mergeCell ref="DP124:DP128"/>
    <mergeCell ref="DQ124:DQ128"/>
    <mergeCell ref="DR124:DR128"/>
    <mergeCell ref="DS124:DS128"/>
    <mergeCell ref="DT124:DT128"/>
    <mergeCell ref="JR119:JR123"/>
    <mergeCell ref="JS119:JS123"/>
    <mergeCell ref="JT119:JT123"/>
    <mergeCell ref="JU119:JU123"/>
    <mergeCell ref="JV119:JV123"/>
    <mergeCell ref="JW119:JW123"/>
    <mergeCell ref="JX119:JX123"/>
    <mergeCell ref="JY119:JY123"/>
    <mergeCell ref="JZ119:JZ123"/>
    <mergeCell ref="AS124:AS128"/>
    <mergeCell ref="AT124:AT128"/>
    <mergeCell ref="AU124:AU128"/>
    <mergeCell ref="AV124:AV128"/>
    <mergeCell ref="AW124:AW128"/>
    <mergeCell ref="AX124:AX128"/>
    <mergeCell ref="AY124:AY128"/>
    <mergeCell ref="BN124:BN128"/>
    <mergeCell ref="BO124:BO128"/>
    <mergeCell ref="BP124:BP128"/>
    <mergeCell ref="BQ124:BQ128"/>
    <mergeCell ref="BR124:BR128"/>
    <mergeCell ref="BS124:BS128"/>
    <mergeCell ref="BT124:BT128"/>
    <mergeCell ref="CB124:CB128"/>
    <mergeCell ref="CC124:CC128"/>
    <mergeCell ref="CD124:CD128"/>
    <mergeCell ref="CE124:CE128"/>
    <mergeCell ref="CF124:CF128"/>
    <mergeCell ref="CG124:CG128"/>
    <mergeCell ref="CH124:CH128"/>
    <mergeCell ref="CP124:CP128"/>
    <mergeCell ref="CQ124:CQ128"/>
    <mergeCell ref="IG119:IG123"/>
    <mergeCell ref="IH119:IH123"/>
    <mergeCell ref="II119:II123"/>
    <mergeCell ref="IJ119:IJ123"/>
    <mergeCell ref="HA119:HA123"/>
    <mergeCell ref="HB119:HB123"/>
    <mergeCell ref="HC119:HC123"/>
    <mergeCell ref="HD119:HD123"/>
    <mergeCell ref="DY119:DY123"/>
    <mergeCell ref="DZ119:DZ123"/>
    <mergeCell ref="EA119:EA123"/>
    <mergeCell ref="EB119:EB123"/>
    <mergeCell ref="EC119:EC123"/>
    <mergeCell ref="ED119:ED123"/>
    <mergeCell ref="EE119:EE123"/>
    <mergeCell ref="EF119:EF123"/>
    <mergeCell ref="EG119:EG123"/>
    <mergeCell ref="EH119:EH123"/>
    <mergeCell ref="EI119:EI123"/>
    <mergeCell ref="EJ119:EJ123"/>
    <mergeCell ref="EK119:EK123"/>
    <mergeCell ref="EL119:EL123"/>
    <mergeCell ref="EM119:EM123"/>
    <mergeCell ref="EN119:EN123"/>
    <mergeCell ref="EO119:EO123"/>
    <mergeCell ref="EP119:EP123"/>
    <mergeCell ref="EQ119:EQ123"/>
    <mergeCell ref="ER119:ER123"/>
    <mergeCell ref="ES119:ES123"/>
    <mergeCell ref="EW119:EW123"/>
    <mergeCell ref="EX119:EX123"/>
    <mergeCell ref="EY119:EY123"/>
    <mergeCell ref="IF119:IF123"/>
    <mergeCell ref="FU119:FU123"/>
    <mergeCell ref="FV119:FV123"/>
    <mergeCell ref="FW119:FW123"/>
    <mergeCell ref="FX119:FX123"/>
    <mergeCell ref="GS119:GS123"/>
    <mergeCell ref="GT119:GT123"/>
    <mergeCell ref="GU119:GU123"/>
    <mergeCell ref="GV119:GV123"/>
    <mergeCell ref="GW119:GW123"/>
    <mergeCell ref="GX119:GX123"/>
    <mergeCell ref="GY119:GY123"/>
    <mergeCell ref="GZ119:GZ123"/>
    <mergeCell ref="HY119:HY123"/>
    <mergeCell ref="HZ119:HZ123"/>
    <mergeCell ref="IA119:IA123"/>
    <mergeCell ref="IB119:IB123"/>
    <mergeCell ref="DJ119:DJ123"/>
    <mergeCell ref="DK119:DK123"/>
    <mergeCell ref="DL119:DL123"/>
    <mergeCell ref="DM119:DM123"/>
    <mergeCell ref="DN119:DN123"/>
    <mergeCell ref="DO119:DO123"/>
    <mergeCell ref="DP119:DP123"/>
    <mergeCell ref="DQ119:DQ123"/>
    <mergeCell ref="DR119:DR123"/>
    <mergeCell ref="DS119:DS123"/>
    <mergeCell ref="DT119:DT123"/>
    <mergeCell ref="DU119:DU123"/>
    <mergeCell ref="DV119:DV123"/>
    <mergeCell ref="DW119:DW123"/>
    <mergeCell ref="DX119:DX123"/>
    <mergeCell ref="ID119:ID123"/>
    <mergeCell ref="IE119:IE123"/>
    <mergeCell ref="EZ119:EZ123"/>
    <mergeCell ref="FA119:FA123"/>
    <mergeCell ref="FB119:FB123"/>
    <mergeCell ref="FC119:FC123"/>
    <mergeCell ref="FD119:FD123"/>
    <mergeCell ref="FI119:FI123"/>
    <mergeCell ref="FJ119:FJ123"/>
    <mergeCell ref="FK119:FK123"/>
    <mergeCell ref="FL119:FL123"/>
    <mergeCell ref="FE119:FE123"/>
    <mergeCell ref="FF119:FF123"/>
    <mergeCell ref="FG119:FG123"/>
    <mergeCell ref="FH119:FH123"/>
    <mergeCell ref="CE119:CE123"/>
    <mergeCell ref="CF119:CF123"/>
    <mergeCell ref="CG119:CG123"/>
    <mergeCell ref="CH119:CH123"/>
    <mergeCell ref="CP119:CP123"/>
    <mergeCell ref="CQ119:CQ123"/>
    <mergeCell ref="CR119:CR123"/>
    <mergeCell ref="CS119:CS123"/>
    <mergeCell ref="CT119:CT123"/>
    <mergeCell ref="CU119:CU123"/>
    <mergeCell ref="CV119:CV123"/>
    <mergeCell ref="DD119:DD123"/>
    <mergeCell ref="DE119:DE123"/>
    <mergeCell ref="DF119:DF123"/>
    <mergeCell ref="DG119:DG123"/>
    <mergeCell ref="DH119:DH123"/>
    <mergeCell ref="DI119:DI123"/>
    <mergeCell ref="IY114:IY118"/>
    <mergeCell ref="IZ114:IZ118"/>
    <mergeCell ref="JA114:JA118"/>
    <mergeCell ref="JO114:JO118"/>
    <mergeCell ref="JP114:JP118"/>
    <mergeCell ref="JQ114:JQ118"/>
    <mergeCell ref="JR114:JR118"/>
    <mergeCell ref="JS114:JS118"/>
    <mergeCell ref="JT114:JT118"/>
    <mergeCell ref="JU114:JU118"/>
    <mergeCell ref="JV114:JV118"/>
    <mergeCell ref="JW114:JW118"/>
    <mergeCell ref="JX114:JX118"/>
    <mergeCell ref="JY114:JY118"/>
    <mergeCell ref="JZ114:JZ118"/>
    <mergeCell ref="AS119:AS123"/>
    <mergeCell ref="AT119:AT123"/>
    <mergeCell ref="AU119:AU123"/>
    <mergeCell ref="AV119:AV123"/>
    <mergeCell ref="AW119:AW123"/>
    <mergeCell ref="AX119:AX123"/>
    <mergeCell ref="AY119:AY123"/>
    <mergeCell ref="BN119:BN123"/>
    <mergeCell ref="BO119:BO123"/>
    <mergeCell ref="BP119:BP123"/>
    <mergeCell ref="BQ119:BQ123"/>
    <mergeCell ref="BR119:BR123"/>
    <mergeCell ref="BS119:BS123"/>
    <mergeCell ref="BT119:BT123"/>
    <mergeCell ref="CB119:CB123"/>
    <mergeCell ref="CC119:CC123"/>
    <mergeCell ref="CD119:CD123"/>
    <mergeCell ref="HL114:HL118"/>
    <mergeCell ref="HM114:HM118"/>
    <mergeCell ref="HN114:HN118"/>
    <mergeCell ref="HO114:HO118"/>
    <mergeCell ref="HP114:HP118"/>
    <mergeCell ref="HU114:HU118"/>
    <mergeCell ref="HV114:HV118"/>
    <mergeCell ref="HW114:HW118"/>
    <mergeCell ref="HX114:HX118"/>
    <mergeCell ref="IO114:IO118"/>
    <mergeCell ref="IP114:IP118"/>
    <mergeCell ref="IQ114:IQ118"/>
    <mergeCell ref="IR114:IR118"/>
    <mergeCell ref="IW114:IW118"/>
    <mergeCell ref="IX114:IX118"/>
    <mergeCell ref="IK114:IK118"/>
    <mergeCell ref="IL114:IL118"/>
    <mergeCell ref="IM114:IM118"/>
    <mergeCell ref="IN114:IN118"/>
    <mergeCell ref="IC114:IC118"/>
    <mergeCell ref="ID114:ID118"/>
    <mergeCell ref="IE114:IE118"/>
    <mergeCell ref="IF114:IF118"/>
    <mergeCell ref="HY114:HY118"/>
    <mergeCell ref="HZ114:HZ118"/>
    <mergeCell ref="IA114:IA118"/>
    <mergeCell ref="IB114:IB118"/>
    <mergeCell ref="IG114:IG118"/>
    <mergeCell ref="IH114:IH118"/>
    <mergeCell ref="II114:II118"/>
    <mergeCell ref="IJ114:IJ118"/>
    <mergeCell ref="FO114:FO118"/>
    <mergeCell ref="FP114:FP118"/>
    <mergeCell ref="FQ114:FQ118"/>
    <mergeCell ref="FR114:FR118"/>
    <mergeCell ref="FS114:FS118"/>
    <mergeCell ref="FT114:FT118"/>
    <mergeCell ref="FY114:FY118"/>
    <mergeCell ref="FZ114:FZ118"/>
    <mergeCell ref="GA114:GA118"/>
    <mergeCell ref="GB114:GB118"/>
    <mergeCell ref="GO114:GO118"/>
    <mergeCell ref="GP114:GP118"/>
    <mergeCell ref="GQ114:GQ118"/>
    <mergeCell ref="GR114:GR118"/>
    <mergeCell ref="HI114:HI118"/>
    <mergeCell ref="HJ114:HJ118"/>
    <mergeCell ref="HK114:HK118"/>
    <mergeCell ref="GS114:GS118"/>
    <mergeCell ref="GT114:GT118"/>
    <mergeCell ref="GU114:GU118"/>
    <mergeCell ref="GV114:GV118"/>
    <mergeCell ref="GW114:GW118"/>
    <mergeCell ref="GX114:GX118"/>
    <mergeCell ref="GY114:GY118"/>
    <mergeCell ref="GZ114:GZ118"/>
    <mergeCell ref="HA114:HA118"/>
    <mergeCell ref="HB114:HB118"/>
    <mergeCell ref="HC114:HC118"/>
    <mergeCell ref="HD114:HD118"/>
    <mergeCell ref="GG114:GG118"/>
    <mergeCell ref="GH114:GH118"/>
    <mergeCell ref="GI114:GI118"/>
    <mergeCell ref="EX114:EX118"/>
    <mergeCell ref="EY114:EY118"/>
    <mergeCell ref="EZ114:EZ118"/>
    <mergeCell ref="FA114:FA118"/>
    <mergeCell ref="FB114:FB118"/>
    <mergeCell ref="FC114:FC118"/>
    <mergeCell ref="FD114:FD118"/>
    <mergeCell ref="FI114:FI118"/>
    <mergeCell ref="FJ114:FJ118"/>
    <mergeCell ref="FK114:FK118"/>
    <mergeCell ref="FL114:FL118"/>
    <mergeCell ref="FM114:FM118"/>
    <mergeCell ref="FE114:FE118"/>
    <mergeCell ref="FF114:FF118"/>
    <mergeCell ref="FG114:FG118"/>
    <mergeCell ref="FH114:FH118"/>
    <mergeCell ref="FN114:FN118"/>
    <mergeCell ref="ED114:ED118"/>
    <mergeCell ref="EE114:EE118"/>
    <mergeCell ref="EF114:EF118"/>
    <mergeCell ref="EG114:EG118"/>
    <mergeCell ref="EH114:EH118"/>
    <mergeCell ref="EI114:EI118"/>
    <mergeCell ref="EJ114:EJ118"/>
    <mergeCell ref="EK114:EK118"/>
    <mergeCell ref="EL114:EL118"/>
    <mergeCell ref="EM114:EM118"/>
    <mergeCell ref="EN114:EN118"/>
    <mergeCell ref="EO114:EO118"/>
    <mergeCell ref="EP114:EP118"/>
    <mergeCell ref="EQ114:EQ118"/>
    <mergeCell ref="ER114:ER118"/>
    <mergeCell ref="ES114:ES118"/>
    <mergeCell ref="EW114:EW118"/>
    <mergeCell ref="DM114:DM118"/>
    <mergeCell ref="DN114:DN118"/>
    <mergeCell ref="DO114:DO118"/>
    <mergeCell ref="DP114:DP118"/>
    <mergeCell ref="DQ114:DQ118"/>
    <mergeCell ref="DR114:DR118"/>
    <mergeCell ref="DS114:DS118"/>
    <mergeCell ref="DT114:DT118"/>
    <mergeCell ref="DU114:DU118"/>
    <mergeCell ref="DV114:DV118"/>
    <mergeCell ref="DW114:DW118"/>
    <mergeCell ref="DX114:DX118"/>
    <mergeCell ref="DY114:DY118"/>
    <mergeCell ref="DZ114:DZ118"/>
    <mergeCell ref="EA114:EA118"/>
    <mergeCell ref="EB114:EB118"/>
    <mergeCell ref="EC114:EC118"/>
    <mergeCell ref="CH114:CH118"/>
    <mergeCell ref="CP114:CP118"/>
    <mergeCell ref="CQ114:CQ118"/>
    <mergeCell ref="CR114:CR118"/>
    <mergeCell ref="CS114:CS118"/>
    <mergeCell ref="CT114:CT118"/>
    <mergeCell ref="CU114:CU118"/>
    <mergeCell ref="CV114:CV118"/>
    <mergeCell ref="DD114:DD118"/>
    <mergeCell ref="DE114:DE118"/>
    <mergeCell ref="DF114:DF118"/>
    <mergeCell ref="DG114:DG118"/>
    <mergeCell ref="DH114:DH118"/>
    <mergeCell ref="DI114:DI118"/>
    <mergeCell ref="DJ114:DJ118"/>
    <mergeCell ref="DK114:DK118"/>
    <mergeCell ref="DL114:DL118"/>
    <mergeCell ref="IZ107:IZ113"/>
    <mergeCell ref="JA107:JA113"/>
    <mergeCell ref="JO107:JO113"/>
    <mergeCell ref="JP107:JP113"/>
    <mergeCell ref="JQ107:JQ113"/>
    <mergeCell ref="JR107:JR113"/>
    <mergeCell ref="JS107:JS113"/>
    <mergeCell ref="JT107:JT113"/>
    <mergeCell ref="JU107:JU113"/>
    <mergeCell ref="JV107:JV113"/>
    <mergeCell ref="JW107:JW113"/>
    <mergeCell ref="JX107:JX113"/>
    <mergeCell ref="JY107:JY113"/>
    <mergeCell ref="JZ107:JZ113"/>
    <mergeCell ref="AS114:AS118"/>
    <mergeCell ref="AT114:AT118"/>
    <mergeCell ref="AU114:AU118"/>
    <mergeCell ref="AV114:AV118"/>
    <mergeCell ref="AW114:AW118"/>
    <mergeCell ref="AX114:AX118"/>
    <mergeCell ref="AY114:AY118"/>
    <mergeCell ref="BN114:BN118"/>
    <mergeCell ref="BO114:BO118"/>
    <mergeCell ref="BP114:BP118"/>
    <mergeCell ref="BQ114:BQ118"/>
    <mergeCell ref="BR114:BR118"/>
    <mergeCell ref="BS114:BS118"/>
    <mergeCell ref="BT114:BT118"/>
    <mergeCell ref="CB114:CB118"/>
    <mergeCell ref="CC114:CC118"/>
    <mergeCell ref="CD114:CD118"/>
    <mergeCell ref="CE114:CE118"/>
    <mergeCell ref="HX107:HX113"/>
    <mergeCell ref="IO107:IO113"/>
    <mergeCell ref="IP107:IP113"/>
    <mergeCell ref="IQ107:IQ113"/>
    <mergeCell ref="IR107:IR113"/>
    <mergeCell ref="IW107:IW113"/>
    <mergeCell ref="IX107:IX113"/>
    <mergeCell ref="IY107:IY113"/>
    <mergeCell ref="IK107:IK113"/>
    <mergeCell ref="IL107:IL113"/>
    <mergeCell ref="IM107:IM113"/>
    <mergeCell ref="IN107:IN113"/>
    <mergeCell ref="IC107:IC113"/>
    <mergeCell ref="ID107:ID113"/>
    <mergeCell ref="IE107:IE113"/>
    <mergeCell ref="IF107:IF113"/>
    <mergeCell ref="GS107:GS113"/>
    <mergeCell ref="GT107:GT113"/>
    <mergeCell ref="GU107:GU113"/>
    <mergeCell ref="GV107:GV113"/>
    <mergeCell ref="GW107:GW113"/>
    <mergeCell ref="GX107:GX113"/>
    <mergeCell ref="GY107:GY113"/>
    <mergeCell ref="GZ107:GZ113"/>
    <mergeCell ref="HY107:HY113"/>
    <mergeCell ref="HZ107:HZ113"/>
    <mergeCell ref="IA107:IA113"/>
    <mergeCell ref="IB107:IB113"/>
    <mergeCell ref="IG107:IG113"/>
    <mergeCell ref="IH107:IH113"/>
    <mergeCell ref="II107:II113"/>
    <mergeCell ref="IJ107:IJ113"/>
    <mergeCell ref="GA107:GA113"/>
    <mergeCell ref="GB107:GB113"/>
    <mergeCell ref="GO107:GO113"/>
    <mergeCell ref="GP107:GP113"/>
    <mergeCell ref="GQ107:GQ113"/>
    <mergeCell ref="GR107:GR113"/>
    <mergeCell ref="HI107:HI113"/>
    <mergeCell ref="HJ107:HJ113"/>
    <mergeCell ref="HK107:HK113"/>
    <mergeCell ref="HL107:HL113"/>
    <mergeCell ref="HM107:HM113"/>
    <mergeCell ref="HN107:HN113"/>
    <mergeCell ref="HO107:HO113"/>
    <mergeCell ref="HP107:HP113"/>
    <mergeCell ref="HU107:HU113"/>
    <mergeCell ref="HV107:HV113"/>
    <mergeCell ref="HW107:HW113"/>
    <mergeCell ref="HA107:HA113"/>
    <mergeCell ref="HB107:HB113"/>
    <mergeCell ref="HC107:HC113"/>
    <mergeCell ref="HD107:HD113"/>
    <mergeCell ref="GC107:GC113"/>
    <mergeCell ref="GD107:GD113"/>
    <mergeCell ref="GE107:GE113"/>
    <mergeCell ref="GF107:GF113"/>
    <mergeCell ref="GG107:GG113"/>
    <mergeCell ref="GH107:GH113"/>
    <mergeCell ref="GI107:GI113"/>
    <mergeCell ref="GJ107:GJ113"/>
    <mergeCell ref="FJ107:FJ113"/>
    <mergeCell ref="FK107:FK113"/>
    <mergeCell ref="FL107:FL113"/>
    <mergeCell ref="FM107:FM113"/>
    <mergeCell ref="FN107:FN113"/>
    <mergeCell ref="FE107:FE113"/>
    <mergeCell ref="FF107:FF113"/>
    <mergeCell ref="FG107:FG113"/>
    <mergeCell ref="FH107:FH113"/>
    <mergeCell ref="FO107:FO113"/>
    <mergeCell ref="FP107:FP113"/>
    <mergeCell ref="FQ107:FQ113"/>
    <mergeCell ref="FR107:FR113"/>
    <mergeCell ref="FS107:FS113"/>
    <mergeCell ref="FT107:FT113"/>
    <mergeCell ref="FY107:FY113"/>
    <mergeCell ref="FZ107:FZ113"/>
    <mergeCell ref="FU107:FU113"/>
    <mergeCell ref="FV107:FV113"/>
    <mergeCell ref="FW107:FW113"/>
    <mergeCell ref="FX107:FX113"/>
    <mergeCell ref="EL107:EL113"/>
    <mergeCell ref="EM107:EM113"/>
    <mergeCell ref="EN107:EN113"/>
    <mergeCell ref="EO107:EO113"/>
    <mergeCell ref="EP107:EP113"/>
    <mergeCell ref="EQ107:EQ113"/>
    <mergeCell ref="ER107:ER113"/>
    <mergeCell ref="ES107:ES113"/>
    <mergeCell ref="EW107:EW113"/>
    <mergeCell ref="EX107:EX113"/>
    <mergeCell ref="EY107:EY113"/>
    <mergeCell ref="EZ107:EZ113"/>
    <mergeCell ref="FA107:FA113"/>
    <mergeCell ref="FB107:FB113"/>
    <mergeCell ref="FC107:FC113"/>
    <mergeCell ref="FD107:FD113"/>
    <mergeCell ref="FI107:FI113"/>
    <mergeCell ref="DU107:DU113"/>
    <mergeCell ref="DV107:DV113"/>
    <mergeCell ref="DW107:DW113"/>
    <mergeCell ref="DX107:DX113"/>
    <mergeCell ref="DY107:DY113"/>
    <mergeCell ref="DZ107:DZ113"/>
    <mergeCell ref="EA107:EA113"/>
    <mergeCell ref="EB107:EB113"/>
    <mergeCell ref="EC107:EC113"/>
    <mergeCell ref="ED107:ED113"/>
    <mergeCell ref="EE107:EE113"/>
    <mergeCell ref="EF107:EF113"/>
    <mergeCell ref="EG107:EG113"/>
    <mergeCell ref="EH107:EH113"/>
    <mergeCell ref="EI107:EI113"/>
    <mergeCell ref="EJ107:EJ113"/>
    <mergeCell ref="EK107:EK113"/>
    <mergeCell ref="DD107:DD113"/>
    <mergeCell ref="DE107:DE113"/>
    <mergeCell ref="DF107:DF113"/>
    <mergeCell ref="DG107:DG113"/>
    <mergeCell ref="DH107:DH113"/>
    <mergeCell ref="DI107:DI113"/>
    <mergeCell ref="DJ107:DJ113"/>
    <mergeCell ref="DK107:DK113"/>
    <mergeCell ref="DL107:DL113"/>
    <mergeCell ref="DM107:DM113"/>
    <mergeCell ref="DN107:DN113"/>
    <mergeCell ref="DO107:DO113"/>
    <mergeCell ref="DP107:DP113"/>
    <mergeCell ref="DQ107:DQ113"/>
    <mergeCell ref="DR107:DR113"/>
    <mergeCell ref="DS107:DS113"/>
    <mergeCell ref="DT107:DT113"/>
    <mergeCell ref="JA98:JA103"/>
    <mergeCell ref="JO98:JO103"/>
    <mergeCell ref="JP98:JP103"/>
    <mergeCell ref="JQ98:JQ103"/>
    <mergeCell ref="JR98:JR103"/>
    <mergeCell ref="JS98:JS103"/>
    <mergeCell ref="JT98:JT103"/>
    <mergeCell ref="JU98:JU103"/>
    <mergeCell ref="JV98:JV103"/>
    <mergeCell ref="JW98:JW103"/>
    <mergeCell ref="JX98:JX103"/>
    <mergeCell ref="JY98:JY103"/>
    <mergeCell ref="JZ98:JZ103"/>
    <mergeCell ref="AS107:AS113"/>
    <mergeCell ref="AT107:AT113"/>
    <mergeCell ref="AU107:AU113"/>
    <mergeCell ref="AV107:AV113"/>
    <mergeCell ref="AW107:AW113"/>
    <mergeCell ref="AX107:AX113"/>
    <mergeCell ref="AY107:AY113"/>
    <mergeCell ref="BN107:BN113"/>
    <mergeCell ref="BO107:BO113"/>
    <mergeCell ref="BP107:BP113"/>
    <mergeCell ref="BQ107:BQ113"/>
    <mergeCell ref="BR107:BR113"/>
    <mergeCell ref="BS107:BS113"/>
    <mergeCell ref="BT107:BT113"/>
    <mergeCell ref="CB107:CB113"/>
    <mergeCell ref="CC107:CC113"/>
    <mergeCell ref="CD107:CD113"/>
    <mergeCell ref="CE107:CE113"/>
    <mergeCell ref="CF107:CF113"/>
    <mergeCell ref="HX98:HX103"/>
    <mergeCell ref="IO98:IO103"/>
    <mergeCell ref="IP98:IP103"/>
    <mergeCell ref="IQ98:IQ103"/>
    <mergeCell ref="IR98:IR103"/>
    <mergeCell ref="IW98:IW103"/>
    <mergeCell ref="IX98:IX103"/>
    <mergeCell ref="IY98:IY103"/>
    <mergeCell ref="IZ98:IZ103"/>
    <mergeCell ref="IK98:IK103"/>
    <mergeCell ref="IL98:IL103"/>
    <mergeCell ref="IM98:IM103"/>
    <mergeCell ref="IN98:IN103"/>
    <mergeCell ref="IC98:IC103"/>
    <mergeCell ref="ID98:ID103"/>
    <mergeCell ref="IE98:IE103"/>
    <mergeCell ref="IF98:IF103"/>
    <mergeCell ref="HY98:HY103"/>
    <mergeCell ref="HZ98:HZ103"/>
    <mergeCell ref="IA98:IA103"/>
    <mergeCell ref="GA98:GA103"/>
    <mergeCell ref="GB98:GB103"/>
    <mergeCell ref="GO98:GO103"/>
    <mergeCell ref="GP98:GP103"/>
    <mergeCell ref="GQ98:GQ103"/>
    <mergeCell ref="GR98:GR103"/>
    <mergeCell ref="HI98:HI103"/>
    <mergeCell ref="HJ98:HJ103"/>
    <mergeCell ref="HK98:HK103"/>
    <mergeCell ref="HL98:HL103"/>
    <mergeCell ref="HM98:HM103"/>
    <mergeCell ref="HN98:HN103"/>
    <mergeCell ref="HO98:HO103"/>
    <mergeCell ref="HP98:HP103"/>
    <mergeCell ref="HU98:HU103"/>
    <mergeCell ref="HV98:HV103"/>
    <mergeCell ref="HW98:HW103"/>
    <mergeCell ref="GC98:GC103"/>
    <mergeCell ref="GD98:GD103"/>
    <mergeCell ref="GE98:GE103"/>
    <mergeCell ref="GF98:GF103"/>
    <mergeCell ref="GG98:GG103"/>
    <mergeCell ref="GH98:GH103"/>
    <mergeCell ref="GI98:GI103"/>
    <mergeCell ref="GJ98:GJ103"/>
    <mergeCell ref="GK98:GK103"/>
    <mergeCell ref="GL98:GL103"/>
    <mergeCell ref="GM98:GM103"/>
    <mergeCell ref="GN98:GN103"/>
    <mergeCell ref="GS98:GS103"/>
    <mergeCell ref="GT98:GT103"/>
    <mergeCell ref="GU98:GU103"/>
    <mergeCell ref="FJ98:FJ103"/>
    <mergeCell ref="FK98:FK103"/>
    <mergeCell ref="FL98:FL103"/>
    <mergeCell ref="FM98:FM103"/>
    <mergeCell ref="FN98:FN103"/>
    <mergeCell ref="FO98:FO103"/>
    <mergeCell ref="FE98:FE103"/>
    <mergeCell ref="FF98:FF103"/>
    <mergeCell ref="FG98:FG103"/>
    <mergeCell ref="FH98:FH103"/>
    <mergeCell ref="FP98:FP103"/>
    <mergeCell ref="FQ98:FQ103"/>
    <mergeCell ref="FR98:FR103"/>
    <mergeCell ref="FS98:FS103"/>
    <mergeCell ref="FT98:FT103"/>
    <mergeCell ref="FY98:FY103"/>
    <mergeCell ref="FZ98:FZ103"/>
    <mergeCell ref="EL98:EL103"/>
    <mergeCell ref="EM98:EM103"/>
    <mergeCell ref="EN98:EN103"/>
    <mergeCell ref="EO98:EO103"/>
    <mergeCell ref="EP98:EP103"/>
    <mergeCell ref="EQ98:EQ103"/>
    <mergeCell ref="ER98:ER103"/>
    <mergeCell ref="ES98:ES103"/>
    <mergeCell ref="EW98:EW103"/>
    <mergeCell ref="EX98:EX103"/>
    <mergeCell ref="EY98:EY103"/>
    <mergeCell ref="EZ98:EZ103"/>
    <mergeCell ref="FA98:FA103"/>
    <mergeCell ref="FB98:FB103"/>
    <mergeCell ref="FC98:FC103"/>
    <mergeCell ref="FD98:FD103"/>
    <mergeCell ref="FI98:FI103"/>
    <mergeCell ref="DU98:DU103"/>
    <mergeCell ref="DV98:DV103"/>
    <mergeCell ref="DW98:DW103"/>
    <mergeCell ref="DX98:DX103"/>
    <mergeCell ref="DY98:DY103"/>
    <mergeCell ref="DZ98:DZ103"/>
    <mergeCell ref="EA98:EA103"/>
    <mergeCell ref="EB98:EB103"/>
    <mergeCell ref="EC98:EC103"/>
    <mergeCell ref="ED98:ED103"/>
    <mergeCell ref="EE98:EE103"/>
    <mergeCell ref="EF98:EF103"/>
    <mergeCell ref="EG98:EG103"/>
    <mergeCell ref="EH98:EH103"/>
    <mergeCell ref="EI98:EI103"/>
    <mergeCell ref="EJ98:EJ103"/>
    <mergeCell ref="EK98:EK103"/>
    <mergeCell ref="DD98:DD103"/>
    <mergeCell ref="DE98:DE103"/>
    <mergeCell ref="DF98:DF103"/>
    <mergeCell ref="DG98:DG103"/>
    <mergeCell ref="DH98:DH103"/>
    <mergeCell ref="DI98:DI103"/>
    <mergeCell ref="DJ98:DJ103"/>
    <mergeCell ref="DK98:DK103"/>
    <mergeCell ref="DL98:DL103"/>
    <mergeCell ref="DM98:DM103"/>
    <mergeCell ref="DN98:DN103"/>
    <mergeCell ref="DO98:DO103"/>
    <mergeCell ref="DP98:DP103"/>
    <mergeCell ref="DQ98:DQ103"/>
    <mergeCell ref="DR98:DR103"/>
    <mergeCell ref="DS98:DS103"/>
    <mergeCell ref="DT98:DT103"/>
    <mergeCell ref="JO91:JO97"/>
    <mergeCell ref="JP91:JP97"/>
    <mergeCell ref="JQ91:JQ97"/>
    <mergeCell ref="JR91:JR97"/>
    <mergeCell ref="JS91:JS97"/>
    <mergeCell ref="JT91:JT97"/>
    <mergeCell ref="JU91:JU97"/>
    <mergeCell ref="JV91:JV97"/>
    <mergeCell ref="JW91:JW97"/>
    <mergeCell ref="JX91:JX97"/>
    <mergeCell ref="JY91:JY97"/>
    <mergeCell ref="JZ91:JZ97"/>
    <mergeCell ref="AS98:AS103"/>
    <mergeCell ref="AT98:AT103"/>
    <mergeCell ref="AU98:AU103"/>
    <mergeCell ref="AV98:AV103"/>
    <mergeCell ref="AW98:AW103"/>
    <mergeCell ref="AX98:AX103"/>
    <mergeCell ref="AY98:AY103"/>
    <mergeCell ref="BN98:BN103"/>
    <mergeCell ref="BO98:BO103"/>
    <mergeCell ref="BP98:BP103"/>
    <mergeCell ref="BQ98:BQ103"/>
    <mergeCell ref="BR98:BR103"/>
    <mergeCell ref="BS98:BS103"/>
    <mergeCell ref="BT98:BT103"/>
    <mergeCell ref="CB98:CB103"/>
    <mergeCell ref="CC98:CC103"/>
    <mergeCell ref="CD98:CD103"/>
    <mergeCell ref="CE98:CE103"/>
    <mergeCell ref="CF98:CF103"/>
    <mergeCell ref="CG98:CG103"/>
    <mergeCell ref="HX91:HX97"/>
    <mergeCell ref="IO91:IO97"/>
    <mergeCell ref="IP91:IP97"/>
    <mergeCell ref="IQ91:IQ97"/>
    <mergeCell ref="IR91:IR97"/>
    <mergeCell ref="IW91:IW97"/>
    <mergeCell ref="IX91:IX97"/>
    <mergeCell ref="IY91:IY97"/>
    <mergeCell ref="IZ91:IZ97"/>
    <mergeCell ref="JA91:JA97"/>
    <mergeCell ref="IK91:IK97"/>
    <mergeCell ref="IL91:IL97"/>
    <mergeCell ref="IM91:IM97"/>
    <mergeCell ref="IN91:IN97"/>
    <mergeCell ref="IC91:IC97"/>
    <mergeCell ref="ID91:ID97"/>
    <mergeCell ref="IE91:IE97"/>
    <mergeCell ref="IF91:IF97"/>
    <mergeCell ref="HY91:HY97"/>
    <mergeCell ref="HZ91:HZ97"/>
    <mergeCell ref="IA91:IA97"/>
    <mergeCell ref="IB91:IB97"/>
    <mergeCell ref="GA91:GA97"/>
    <mergeCell ref="GB91:GB97"/>
    <mergeCell ref="GO91:GO97"/>
    <mergeCell ref="GP91:GP97"/>
    <mergeCell ref="GQ91:GQ97"/>
    <mergeCell ref="GR91:GR97"/>
    <mergeCell ref="HI91:HI97"/>
    <mergeCell ref="HJ91:HJ97"/>
    <mergeCell ref="HK91:HK97"/>
    <mergeCell ref="HL91:HL97"/>
    <mergeCell ref="HM91:HM97"/>
    <mergeCell ref="HN91:HN97"/>
    <mergeCell ref="HO91:HO97"/>
    <mergeCell ref="HP91:HP97"/>
    <mergeCell ref="HU91:HU97"/>
    <mergeCell ref="HV91:HV97"/>
    <mergeCell ref="HW91:HW97"/>
    <mergeCell ref="GC91:GC97"/>
    <mergeCell ref="GD91:GD97"/>
    <mergeCell ref="GE91:GE97"/>
    <mergeCell ref="GF91:GF97"/>
    <mergeCell ref="GG91:GG97"/>
    <mergeCell ref="GH91:GH97"/>
    <mergeCell ref="GI91:GI97"/>
    <mergeCell ref="GJ91:GJ97"/>
    <mergeCell ref="GK91:GK97"/>
    <mergeCell ref="GL91:GL97"/>
    <mergeCell ref="GM91:GM97"/>
    <mergeCell ref="GN91:GN97"/>
    <mergeCell ref="GW91:GW97"/>
    <mergeCell ref="GX91:GX97"/>
    <mergeCell ref="GY91:GY97"/>
    <mergeCell ref="FJ91:FJ97"/>
    <mergeCell ref="FK91:FK97"/>
    <mergeCell ref="FL91:FL97"/>
    <mergeCell ref="FM91:FM97"/>
    <mergeCell ref="FN91:FN97"/>
    <mergeCell ref="FO91:FO97"/>
    <mergeCell ref="FP91:FP97"/>
    <mergeCell ref="FE91:FE97"/>
    <mergeCell ref="FF91:FF97"/>
    <mergeCell ref="FG91:FG97"/>
    <mergeCell ref="FH91:FH97"/>
    <mergeCell ref="FQ91:FQ97"/>
    <mergeCell ref="FR91:FR97"/>
    <mergeCell ref="FS91:FS97"/>
    <mergeCell ref="FT91:FT97"/>
    <mergeCell ref="FY91:FY97"/>
    <mergeCell ref="FZ91:FZ97"/>
    <mergeCell ref="EL91:EL97"/>
    <mergeCell ref="EM91:EM97"/>
    <mergeCell ref="EN91:EN97"/>
    <mergeCell ref="EO91:EO97"/>
    <mergeCell ref="EP91:EP97"/>
    <mergeCell ref="EQ91:EQ97"/>
    <mergeCell ref="ER91:ER97"/>
    <mergeCell ref="ES91:ES97"/>
    <mergeCell ref="EW91:EW97"/>
    <mergeCell ref="EX91:EX97"/>
    <mergeCell ref="EY91:EY97"/>
    <mergeCell ref="EZ91:EZ97"/>
    <mergeCell ref="FA91:FA97"/>
    <mergeCell ref="FB91:FB97"/>
    <mergeCell ref="FC91:FC97"/>
    <mergeCell ref="FD91:FD97"/>
    <mergeCell ref="FI91:FI97"/>
    <mergeCell ref="DU91:DU97"/>
    <mergeCell ref="DV91:DV97"/>
    <mergeCell ref="DW91:DW97"/>
    <mergeCell ref="DX91:DX97"/>
    <mergeCell ref="DY91:DY97"/>
    <mergeCell ref="DZ91:DZ97"/>
    <mergeCell ref="EA91:EA97"/>
    <mergeCell ref="EB91:EB97"/>
    <mergeCell ref="EC91:EC97"/>
    <mergeCell ref="ED91:ED97"/>
    <mergeCell ref="EE91:EE97"/>
    <mergeCell ref="EF91:EF97"/>
    <mergeCell ref="EG91:EG97"/>
    <mergeCell ref="EH91:EH97"/>
    <mergeCell ref="EI91:EI97"/>
    <mergeCell ref="EJ91:EJ97"/>
    <mergeCell ref="EK91:EK97"/>
    <mergeCell ref="DD91:DD97"/>
    <mergeCell ref="DE91:DE97"/>
    <mergeCell ref="DF91:DF97"/>
    <mergeCell ref="DG91:DG97"/>
    <mergeCell ref="DH91:DH97"/>
    <mergeCell ref="DI91:DI97"/>
    <mergeCell ref="DJ91:DJ97"/>
    <mergeCell ref="DK91:DK97"/>
    <mergeCell ref="DL91:DL97"/>
    <mergeCell ref="DM91:DM97"/>
    <mergeCell ref="DN91:DN97"/>
    <mergeCell ref="DO91:DO97"/>
    <mergeCell ref="DP91:DP97"/>
    <mergeCell ref="DQ91:DQ97"/>
    <mergeCell ref="DR91:DR97"/>
    <mergeCell ref="DS91:DS97"/>
    <mergeCell ref="DT91:DT97"/>
    <mergeCell ref="JP86:JP90"/>
    <mergeCell ref="JQ86:JQ90"/>
    <mergeCell ref="JR86:JR90"/>
    <mergeCell ref="JS86:JS90"/>
    <mergeCell ref="JT86:JT90"/>
    <mergeCell ref="JU86:JU90"/>
    <mergeCell ref="JV86:JV90"/>
    <mergeCell ref="JW86:JW90"/>
    <mergeCell ref="JX86:JX90"/>
    <mergeCell ref="JY86:JY90"/>
    <mergeCell ref="JZ86:JZ90"/>
    <mergeCell ref="AS91:AS97"/>
    <mergeCell ref="AT91:AT97"/>
    <mergeCell ref="AU91:AU97"/>
    <mergeCell ref="AV91:AV97"/>
    <mergeCell ref="AW91:AW97"/>
    <mergeCell ref="AX91:AX97"/>
    <mergeCell ref="AY91:AY97"/>
    <mergeCell ref="BN91:BN97"/>
    <mergeCell ref="BO91:BO97"/>
    <mergeCell ref="BP91:BP97"/>
    <mergeCell ref="BQ91:BQ97"/>
    <mergeCell ref="BR91:BR97"/>
    <mergeCell ref="BS91:BS97"/>
    <mergeCell ref="BT91:BT97"/>
    <mergeCell ref="CB91:CB97"/>
    <mergeCell ref="CC91:CC97"/>
    <mergeCell ref="CD91:CD97"/>
    <mergeCell ref="CE91:CE97"/>
    <mergeCell ref="CF91:CF97"/>
    <mergeCell ref="CG91:CG97"/>
    <mergeCell ref="CH91:CH97"/>
    <mergeCell ref="HX86:HX90"/>
    <mergeCell ref="IO86:IO90"/>
    <mergeCell ref="IP86:IP90"/>
    <mergeCell ref="IQ86:IQ90"/>
    <mergeCell ref="IR86:IR90"/>
    <mergeCell ref="IW86:IW90"/>
    <mergeCell ref="IX86:IX90"/>
    <mergeCell ref="IY86:IY90"/>
    <mergeCell ref="IZ86:IZ90"/>
    <mergeCell ref="JA86:JA90"/>
    <mergeCell ref="JO86:JO90"/>
    <mergeCell ref="IK86:IK90"/>
    <mergeCell ref="IL86:IL90"/>
    <mergeCell ref="IM86:IM90"/>
    <mergeCell ref="IN86:IN90"/>
    <mergeCell ref="IC86:IC90"/>
    <mergeCell ref="ID86:ID90"/>
    <mergeCell ref="IE86:IE90"/>
    <mergeCell ref="IF86:IF90"/>
    <mergeCell ref="HY86:HY90"/>
    <mergeCell ref="HZ86:HZ90"/>
    <mergeCell ref="IA86:IA90"/>
    <mergeCell ref="IB86:IB90"/>
    <mergeCell ref="IG86:IG90"/>
    <mergeCell ref="IH86:IH90"/>
    <mergeCell ref="II86:II90"/>
    <mergeCell ref="GA86:GA90"/>
    <mergeCell ref="GB86:GB90"/>
    <mergeCell ref="GO86:GO90"/>
    <mergeCell ref="GP86:GP90"/>
    <mergeCell ref="GQ86:GQ90"/>
    <mergeCell ref="GR86:GR90"/>
    <mergeCell ref="HI86:HI90"/>
    <mergeCell ref="HJ86:HJ90"/>
    <mergeCell ref="HK86:HK90"/>
    <mergeCell ref="HL86:HL90"/>
    <mergeCell ref="HM86:HM90"/>
    <mergeCell ref="HN86:HN90"/>
    <mergeCell ref="HO86:HO90"/>
    <mergeCell ref="HP86:HP90"/>
    <mergeCell ref="HU86:HU90"/>
    <mergeCell ref="HV86:HV90"/>
    <mergeCell ref="HW86:HW90"/>
    <mergeCell ref="GC86:GC90"/>
    <mergeCell ref="GD86:GD90"/>
    <mergeCell ref="GE86:GE90"/>
    <mergeCell ref="GF86:GF90"/>
    <mergeCell ref="GG86:GG90"/>
    <mergeCell ref="GH86:GH90"/>
    <mergeCell ref="GI86:GI90"/>
    <mergeCell ref="GJ86:GJ90"/>
    <mergeCell ref="GK86:GK90"/>
    <mergeCell ref="GL86:GL90"/>
    <mergeCell ref="GM86:GM90"/>
    <mergeCell ref="GN86:GN90"/>
    <mergeCell ref="GW86:GW90"/>
    <mergeCell ref="GX86:GX90"/>
    <mergeCell ref="GY86:GY90"/>
    <mergeCell ref="FJ86:FJ90"/>
    <mergeCell ref="FK86:FK90"/>
    <mergeCell ref="FL86:FL90"/>
    <mergeCell ref="FM86:FM90"/>
    <mergeCell ref="FN86:FN90"/>
    <mergeCell ref="FO86:FO90"/>
    <mergeCell ref="FP86:FP90"/>
    <mergeCell ref="FQ86:FQ90"/>
    <mergeCell ref="FE86:FE90"/>
    <mergeCell ref="FF86:FF90"/>
    <mergeCell ref="FG86:FG90"/>
    <mergeCell ref="FH86:FH90"/>
    <mergeCell ref="FR86:FR90"/>
    <mergeCell ref="FS86:FS90"/>
    <mergeCell ref="FT86:FT90"/>
    <mergeCell ref="FY86:FY90"/>
    <mergeCell ref="FZ86:FZ90"/>
    <mergeCell ref="EL86:EL90"/>
    <mergeCell ref="EM86:EM90"/>
    <mergeCell ref="EN86:EN90"/>
    <mergeCell ref="EO86:EO90"/>
    <mergeCell ref="EP86:EP90"/>
    <mergeCell ref="EQ86:EQ90"/>
    <mergeCell ref="ER86:ER90"/>
    <mergeCell ref="ES86:ES90"/>
    <mergeCell ref="EW86:EW90"/>
    <mergeCell ref="EX86:EX90"/>
    <mergeCell ref="EY86:EY90"/>
    <mergeCell ref="EZ86:EZ90"/>
    <mergeCell ref="FA86:FA90"/>
    <mergeCell ref="FB86:FB90"/>
    <mergeCell ref="FC86:FC90"/>
    <mergeCell ref="FD86:FD90"/>
    <mergeCell ref="FI86:FI90"/>
    <mergeCell ref="DU86:DU90"/>
    <mergeCell ref="DV86:DV90"/>
    <mergeCell ref="DW86:DW90"/>
    <mergeCell ref="DX86:DX90"/>
    <mergeCell ref="DY86:DY90"/>
    <mergeCell ref="DZ86:DZ90"/>
    <mergeCell ref="EA86:EA90"/>
    <mergeCell ref="EB86:EB90"/>
    <mergeCell ref="EC86:EC90"/>
    <mergeCell ref="ED86:ED90"/>
    <mergeCell ref="EE86:EE90"/>
    <mergeCell ref="EF86:EF90"/>
    <mergeCell ref="EG86:EG90"/>
    <mergeCell ref="EH86:EH90"/>
    <mergeCell ref="EI86:EI90"/>
    <mergeCell ref="EJ86:EJ90"/>
    <mergeCell ref="EK86:EK90"/>
    <mergeCell ref="DD86:DD90"/>
    <mergeCell ref="DE86:DE90"/>
    <mergeCell ref="DF86:DF90"/>
    <mergeCell ref="DG86:DG90"/>
    <mergeCell ref="DH86:DH90"/>
    <mergeCell ref="DI86:DI90"/>
    <mergeCell ref="DJ86:DJ90"/>
    <mergeCell ref="DK86:DK90"/>
    <mergeCell ref="DL86:DL90"/>
    <mergeCell ref="DM86:DM90"/>
    <mergeCell ref="DN86:DN90"/>
    <mergeCell ref="DO86:DO90"/>
    <mergeCell ref="DP86:DP90"/>
    <mergeCell ref="DQ86:DQ90"/>
    <mergeCell ref="DR86:DR90"/>
    <mergeCell ref="DS86:DS90"/>
    <mergeCell ref="DT86:DT90"/>
    <mergeCell ref="JK81:JK85"/>
    <mergeCell ref="JL81:JL85"/>
    <mergeCell ref="JM81:JM85"/>
    <mergeCell ref="JQ81:JQ85"/>
    <mergeCell ref="JR81:JR85"/>
    <mergeCell ref="JS81:JS85"/>
    <mergeCell ref="JT81:JT85"/>
    <mergeCell ref="JU81:JU85"/>
    <mergeCell ref="JV81:JV85"/>
    <mergeCell ref="JW81:JW85"/>
    <mergeCell ref="JX81:JX85"/>
    <mergeCell ref="JY81:JY85"/>
    <mergeCell ref="JZ81:JZ85"/>
    <mergeCell ref="AS86:AS90"/>
    <mergeCell ref="AT86:AT90"/>
    <mergeCell ref="AU86:AU90"/>
    <mergeCell ref="AV86:AV90"/>
    <mergeCell ref="AW86:AW90"/>
    <mergeCell ref="AX86:AX90"/>
    <mergeCell ref="AY86:AY90"/>
    <mergeCell ref="BN86:BN90"/>
    <mergeCell ref="BO86:BO90"/>
    <mergeCell ref="BP86:BP90"/>
    <mergeCell ref="BQ86:BQ90"/>
    <mergeCell ref="BR86:BR90"/>
    <mergeCell ref="BS86:BS90"/>
    <mergeCell ref="BT86:BT90"/>
    <mergeCell ref="CB86:CB90"/>
    <mergeCell ref="CC86:CC90"/>
    <mergeCell ref="CD86:CD90"/>
    <mergeCell ref="CE86:CE90"/>
    <mergeCell ref="CF86:CF90"/>
    <mergeCell ref="HP81:HP85"/>
    <mergeCell ref="HU81:HU85"/>
    <mergeCell ref="HV81:HV85"/>
    <mergeCell ref="HW81:HW85"/>
    <mergeCell ref="HX81:HX85"/>
    <mergeCell ref="IO81:IO85"/>
    <mergeCell ref="IP81:IP85"/>
    <mergeCell ref="IQ81:IQ85"/>
    <mergeCell ref="IR81:IR85"/>
    <mergeCell ref="IW81:IW85"/>
    <mergeCell ref="IX81:IX85"/>
    <mergeCell ref="IY81:IY85"/>
    <mergeCell ref="IZ81:IZ85"/>
    <mergeCell ref="JA81:JA85"/>
    <mergeCell ref="JO81:JO85"/>
    <mergeCell ref="JP81:JP85"/>
    <mergeCell ref="IK81:IK85"/>
    <mergeCell ref="IL81:IL85"/>
    <mergeCell ref="IM81:IM85"/>
    <mergeCell ref="IN81:IN85"/>
    <mergeCell ref="IC81:IC85"/>
    <mergeCell ref="ID81:ID85"/>
    <mergeCell ref="IE81:IE85"/>
    <mergeCell ref="IF81:IF85"/>
    <mergeCell ref="IG81:IG85"/>
    <mergeCell ref="IH81:IH85"/>
    <mergeCell ref="II81:II85"/>
    <mergeCell ref="IJ81:IJ85"/>
    <mergeCell ref="JG81:JG85"/>
    <mergeCell ref="JH81:JH85"/>
    <mergeCell ref="JI81:JI85"/>
    <mergeCell ref="JJ81:JJ85"/>
    <mergeCell ref="FS81:FS85"/>
    <mergeCell ref="FT81:FT85"/>
    <mergeCell ref="FY81:FY85"/>
    <mergeCell ref="FZ81:FZ85"/>
    <mergeCell ref="GA81:GA85"/>
    <mergeCell ref="GB81:GB85"/>
    <mergeCell ref="GO81:GO85"/>
    <mergeCell ref="GP81:GP85"/>
    <mergeCell ref="GQ81:GQ85"/>
    <mergeCell ref="GR81:GR85"/>
    <mergeCell ref="HI81:HI85"/>
    <mergeCell ref="HJ81:HJ85"/>
    <mergeCell ref="HK81:HK85"/>
    <mergeCell ref="HL81:HL85"/>
    <mergeCell ref="HM81:HM85"/>
    <mergeCell ref="HN81:HN85"/>
    <mergeCell ref="HO81:HO85"/>
    <mergeCell ref="GC81:GC85"/>
    <mergeCell ref="GD81:GD85"/>
    <mergeCell ref="GE81:GE85"/>
    <mergeCell ref="GF81:GF85"/>
    <mergeCell ref="GG81:GG85"/>
    <mergeCell ref="GH81:GH85"/>
    <mergeCell ref="GI81:GI85"/>
    <mergeCell ref="GJ81:GJ85"/>
    <mergeCell ref="GK81:GK85"/>
    <mergeCell ref="GL81:GL85"/>
    <mergeCell ref="GM81:GM85"/>
    <mergeCell ref="GN81:GN85"/>
    <mergeCell ref="FU81:FU85"/>
    <mergeCell ref="FV81:FV85"/>
    <mergeCell ref="FW81:FW85"/>
    <mergeCell ref="FA81:FA85"/>
    <mergeCell ref="FB81:FB85"/>
    <mergeCell ref="FC81:FC85"/>
    <mergeCell ref="FD81:FD85"/>
    <mergeCell ref="FI81:FI85"/>
    <mergeCell ref="FJ81:FJ85"/>
    <mergeCell ref="FK81:FK85"/>
    <mergeCell ref="FL81:FL85"/>
    <mergeCell ref="FM81:FM85"/>
    <mergeCell ref="FN81:FN85"/>
    <mergeCell ref="FO81:FO85"/>
    <mergeCell ref="FP81:FP85"/>
    <mergeCell ref="FQ81:FQ85"/>
    <mergeCell ref="FR81:FR85"/>
    <mergeCell ref="FE81:FE85"/>
    <mergeCell ref="FF81:FF85"/>
    <mergeCell ref="FG81:FG85"/>
    <mergeCell ref="FH81:FH85"/>
    <mergeCell ref="EG81:EG85"/>
    <mergeCell ref="EH81:EH85"/>
    <mergeCell ref="EI81:EI85"/>
    <mergeCell ref="EJ81:EJ85"/>
    <mergeCell ref="EK81:EK85"/>
    <mergeCell ref="EL81:EL85"/>
    <mergeCell ref="EM81:EM85"/>
    <mergeCell ref="EN81:EN85"/>
    <mergeCell ref="EO81:EO85"/>
    <mergeCell ref="EP81:EP85"/>
    <mergeCell ref="EQ81:EQ85"/>
    <mergeCell ref="ER81:ER85"/>
    <mergeCell ref="ES81:ES85"/>
    <mergeCell ref="EW81:EW85"/>
    <mergeCell ref="EX81:EX85"/>
    <mergeCell ref="EY81:EY85"/>
    <mergeCell ref="EZ81:EZ85"/>
    <mergeCell ref="DP81:DP85"/>
    <mergeCell ref="DQ81:DQ85"/>
    <mergeCell ref="DR81:DR85"/>
    <mergeCell ref="DS81:DS85"/>
    <mergeCell ref="DT81:DT85"/>
    <mergeCell ref="DU81:DU85"/>
    <mergeCell ref="DV81:DV85"/>
    <mergeCell ref="DW81:DW85"/>
    <mergeCell ref="DX81:DX85"/>
    <mergeCell ref="DY81:DY85"/>
    <mergeCell ref="DZ81:DZ85"/>
    <mergeCell ref="EA81:EA85"/>
    <mergeCell ref="EB81:EB85"/>
    <mergeCell ref="EC81:EC85"/>
    <mergeCell ref="ED81:ED85"/>
    <mergeCell ref="EE81:EE85"/>
    <mergeCell ref="EF81:EF85"/>
    <mergeCell ref="CR81:CR85"/>
    <mergeCell ref="CS81:CS85"/>
    <mergeCell ref="CT81:CT85"/>
    <mergeCell ref="CU81:CU85"/>
    <mergeCell ref="CV81:CV85"/>
    <mergeCell ref="DD81:DD85"/>
    <mergeCell ref="DE81:DE85"/>
    <mergeCell ref="DF81:DF85"/>
    <mergeCell ref="DG81:DG85"/>
    <mergeCell ref="DH81:DH85"/>
    <mergeCell ref="DI81:DI85"/>
    <mergeCell ref="DJ81:DJ85"/>
    <mergeCell ref="DK81:DK85"/>
    <mergeCell ref="DL81:DL85"/>
    <mergeCell ref="DM81:DM85"/>
    <mergeCell ref="DN81:DN85"/>
    <mergeCell ref="DO81:DO85"/>
    <mergeCell ref="JR74:JR80"/>
    <mergeCell ref="JS74:JS80"/>
    <mergeCell ref="JT74:JT80"/>
    <mergeCell ref="JU74:JU80"/>
    <mergeCell ref="JV74:JV80"/>
    <mergeCell ref="JW74:JW80"/>
    <mergeCell ref="JX74:JX80"/>
    <mergeCell ref="JY74:JY80"/>
    <mergeCell ref="JZ74:JZ80"/>
    <mergeCell ref="AS81:AS85"/>
    <mergeCell ref="AT81:AT85"/>
    <mergeCell ref="AU81:AU85"/>
    <mergeCell ref="AV81:AV85"/>
    <mergeCell ref="AW81:AW85"/>
    <mergeCell ref="AX81:AX85"/>
    <mergeCell ref="AY81:AY85"/>
    <mergeCell ref="BN81:BN85"/>
    <mergeCell ref="BO81:BO85"/>
    <mergeCell ref="BP81:BP85"/>
    <mergeCell ref="BQ81:BQ85"/>
    <mergeCell ref="BR81:BR85"/>
    <mergeCell ref="BS81:BS85"/>
    <mergeCell ref="BT81:BT85"/>
    <mergeCell ref="CB81:CB85"/>
    <mergeCell ref="CC81:CC85"/>
    <mergeCell ref="CD81:CD85"/>
    <mergeCell ref="CE81:CE85"/>
    <mergeCell ref="CF81:CF85"/>
    <mergeCell ref="CG81:CG85"/>
    <mergeCell ref="CH81:CH85"/>
    <mergeCell ref="CP81:CP85"/>
    <mergeCell ref="CQ81:CQ85"/>
    <mergeCell ref="JA74:JA80"/>
    <mergeCell ref="JO74:JO80"/>
    <mergeCell ref="JP74:JP80"/>
    <mergeCell ref="JQ74:JQ80"/>
    <mergeCell ref="IC74:IC80"/>
    <mergeCell ref="ID74:ID80"/>
    <mergeCell ref="IE74:IE80"/>
    <mergeCell ref="IF74:IF80"/>
    <mergeCell ref="GC74:GC80"/>
    <mergeCell ref="GD74:GD80"/>
    <mergeCell ref="GE74:GE80"/>
    <mergeCell ref="GF74:GF80"/>
    <mergeCell ref="GG74:GG80"/>
    <mergeCell ref="GH74:GH80"/>
    <mergeCell ref="GI74:GI80"/>
    <mergeCell ref="GJ74:GJ80"/>
    <mergeCell ref="GK74:GK80"/>
    <mergeCell ref="GL74:GL80"/>
    <mergeCell ref="GM74:GM80"/>
    <mergeCell ref="GN74:GN80"/>
    <mergeCell ref="IG74:IG80"/>
    <mergeCell ref="IH74:IH80"/>
    <mergeCell ref="II74:II80"/>
    <mergeCell ref="IJ74:IJ80"/>
    <mergeCell ref="HY74:HY80"/>
    <mergeCell ref="HZ74:HZ80"/>
    <mergeCell ref="IA74:IA80"/>
    <mergeCell ref="IB74:IB80"/>
    <mergeCell ref="HQ74:HQ80"/>
    <mergeCell ref="HR74:HR80"/>
    <mergeCell ref="HS74:HS80"/>
    <mergeCell ref="HT74:HT80"/>
    <mergeCell ref="HL74:HL80"/>
    <mergeCell ref="HM74:HM80"/>
    <mergeCell ref="HN74:HN80"/>
    <mergeCell ref="HO74:HO80"/>
    <mergeCell ref="HP74:HP80"/>
    <mergeCell ref="HU74:HU80"/>
    <mergeCell ref="HV74:HV80"/>
    <mergeCell ref="HW74:HW80"/>
    <mergeCell ref="HX74:HX80"/>
    <mergeCell ref="IO74:IO80"/>
    <mergeCell ref="IP74:IP80"/>
    <mergeCell ref="IQ74:IQ80"/>
    <mergeCell ref="IR74:IR80"/>
    <mergeCell ref="IW74:IW80"/>
    <mergeCell ref="IX74:IX80"/>
    <mergeCell ref="IY74:IY80"/>
    <mergeCell ref="IZ74:IZ80"/>
    <mergeCell ref="IK74:IK80"/>
    <mergeCell ref="IL74:IL80"/>
    <mergeCell ref="IM74:IM80"/>
    <mergeCell ref="FS74:FS80"/>
    <mergeCell ref="FE74:FE80"/>
    <mergeCell ref="FF74:FF80"/>
    <mergeCell ref="FG74:FG80"/>
    <mergeCell ref="FH74:FH80"/>
    <mergeCell ref="FT74:FT80"/>
    <mergeCell ref="FY74:FY80"/>
    <mergeCell ref="FZ74:FZ80"/>
    <mergeCell ref="GA74:GA80"/>
    <mergeCell ref="GB74:GB80"/>
    <mergeCell ref="GO74:GO80"/>
    <mergeCell ref="GP74:GP80"/>
    <mergeCell ref="GQ74:GQ80"/>
    <mergeCell ref="GR74:GR80"/>
    <mergeCell ref="HI74:HI80"/>
    <mergeCell ref="HJ74:HJ80"/>
    <mergeCell ref="HK74:HK80"/>
    <mergeCell ref="EX74:EX80"/>
    <mergeCell ref="EY74:EY80"/>
    <mergeCell ref="EZ74:EZ80"/>
    <mergeCell ref="FA74:FA80"/>
    <mergeCell ref="FB74:FB80"/>
    <mergeCell ref="FC74:FC80"/>
    <mergeCell ref="FD74:FD80"/>
    <mergeCell ref="FI74:FI80"/>
    <mergeCell ref="FJ74:FJ80"/>
    <mergeCell ref="FK74:FK80"/>
    <mergeCell ref="FL74:FL80"/>
    <mergeCell ref="FM74:FM80"/>
    <mergeCell ref="FN74:FN80"/>
    <mergeCell ref="FO74:FO80"/>
    <mergeCell ref="FP74:FP80"/>
    <mergeCell ref="FQ74:FQ80"/>
    <mergeCell ref="FR74:FR80"/>
    <mergeCell ref="ED74:ED80"/>
    <mergeCell ref="EE74:EE80"/>
    <mergeCell ref="EF74:EF80"/>
    <mergeCell ref="EG74:EG80"/>
    <mergeCell ref="EH74:EH80"/>
    <mergeCell ref="EI74:EI80"/>
    <mergeCell ref="EJ74:EJ80"/>
    <mergeCell ref="EK74:EK80"/>
    <mergeCell ref="EL74:EL80"/>
    <mergeCell ref="EM74:EM80"/>
    <mergeCell ref="EN74:EN80"/>
    <mergeCell ref="EO74:EO80"/>
    <mergeCell ref="EP74:EP80"/>
    <mergeCell ref="EQ74:EQ80"/>
    <mergeCell ref="ER74:ER80"/>
    <mergeCell ref="ES74:ES80"/>
    <mergeCell ref="EW74:EW80"/>
    <mergeCell ref="DM74:DM80"/>
    <mergeCell ref="DN74:DN80"/>
    <mergeCell ref="DO74:DO80"/>
    <mergeCell ref="DP74:DP80"/>
    <mergeCell ref="DQ74:DQ80"/>
    <mergeCell ref="DR74:DR80"/>
    <mergeCell ref="DS74:DS80"/>
    <mergeCell ref="DT74:DT80"/>
    <mergeCell ref="DU74:DU80"/>
    <mergeCell ref="DV74:DV80"/>
    <mergeCell ref="DW74:DW80"/>
    <mergeCell ref="DX74:DX80"/>
    <mergeCell ref="DY74:DY80"/>
    <mergeCell ref="DZ74:DZ80"/>
    <mergeCell ref="EA74:EA80"/>
    <mergeCell ref="EB74:EB80"/>
    <mergeCell ref="EC74:EC80"/>
    <mergeCell ref="CH74:CH80"/>
    <mergeCell ref="CP74:CP80"/>
    <mergeCell ref="CQ74:CQ80"/>
    <mergeCell ref="CR74:CR80"/>
    <mergeCell ref="CS74:CS80"/>
    <mergeCell ref="CT74:CT80"/>
    <mergeCell ref="CU74:CU80"/>
    <mergeCell ref="CV74:CV80"/>
    <mergeCell ref="DD74:DD80"/>
    <mergeCell ref="DE74:DE80"/>
    <mergeCell ref="DF74:DF80"/>
    <mergeCell ref="DG74:DG80"/>
    <mergeCell ref="DH74:DH80"/>
    <mergeCell ref="DI74:DI80"/>
    <mergeCell ref="DJ74:DJ80"/>
    <mergeCell ref="DK74:DK80"/>
    <mergeCell ref="DL74:DL80"/>
    <mergeCell ref="HT68:HT73"/>
    <mergeCell ref="JK68:JK73"/>
    <mergeCell ref="JL68:JL73"/>
    <mergeCell ref="JM68:JM73"/>
    <mergeCell ref="JS68:JS73"/>
    <mergeCell ref="JT68:JT73"/>
    <mergeCell ref="JU68:JU73"/>
    <mergeCell ref="JV68:JV73"/>
    <mergeCell ref="JW68:JW73"/>
    <mergeCell ref="JX68:JX73"/>
    <mergeCell ref="JY68:JY73"/>
    <mergeCell ref="JZ68:JZ73"/>
    <mergeCell ref="AS74:AS80"/>
    <mergeCell ref="AT74:AT80"/>
    <mergeCell ref="AU74:AU80"/>
    <mergeCell ref="AV74:AV80"/>
    <mergeCell ref="AW74:AW80"/>
    <mergeCell ref="AX74:AX80"/>
    <mergeCell ref="AY74:AY80"/>
    <mergeCell ref="BN74:BN80"/>
    <mergeCell ref="BO74:BO80"/>
    <mergeCell ref="BP74:BP80"/>
    <mergeCell ref="BQ74:BQ80"/>
    <mergeCell ref="BR74:BR80"/>
    <mergeCell ref="BS74:BS80"/>
    <mergeCell ref="BT74:BT80"/>
    <mergeCell ref="CB74:CB80"/>
    <mergeCell ref="CC74:CC80"/>
    <mergeCell ref="CD74:CD80"/>
    <mergeCell ref="CE74:CE80"/>
    <mergeCell ref="CF74:CF80"/>
    <mergeCell ref="CG74:CG80"/>
    <mergeCell ref="HV68:HV73"/>
    <mergeCell ref="HW68:HW73"/>
    <mergeCell ref="HX68:HX73"/>
    <mergeCell ref="IO68:IO73"/>
    <mergeCell ref="IP68:IP73"/>
    <mergeCell ref="IQ68:IQ73"/>
    <mergeCell ref="IR68:IR73"/>
    <mergeCell ref="IW68:IW73"/>
    <mergeCell ref="IX68:IX73"/>
    <mergeCell ref="IY68:IY73"/>
    <mergeCell ref="IZ68:IZ73"/>
    <mergeCell ref="JA68:JA73"/>
    <mergeCell ref="JO68:JO73"/>
    <mergeCell ref="JP68:JP73"/>
    <mergeCell ref="JQ68:JQ73"/>
    <mergeCell ref="JR68:JR73"/>
    <mergeCell ref="IC68:IC73"/>
    <mergeCell ref="ID68:ID73"/>
    <mergeCell ref="IE68:IE73"/>
    <mergeCell ref="IF68:IF73"/>
    <mergeCell ref="IG68:IG73"/>
    <mergeCell ref="IH68:IH73"/>
    <mergeCell ref="II68:II73"/>
    <mergeCell ref="IJ68:IJ73"/>
    <mergeCell ref="HY68:HY73"/>
    <mergeCell ref="HZ68:HZ73"/>
    <mergeCell ref="IA68:IA73"/>
    <mergeCell ref="IB68:IB73"/>
    <mergeCell ref="IN68:IN73"/>
    <mergeCell ref="FY68:FY73"/>
    <mergeCell ref="FZ68:FZ73"/>
    <mergeCell ref="GA68:GA73"/>
    <mergeCell ref="GB68:GB73"/>
    <mergeCell ref="GO68:GO73"/>
    <mergeCell ref="GP68:GP73"/>
    <mergeCell ref="GQ68:GQ73"/>
    <mergeCell ref="GR68:GR73"/>
    <mergeCell ref="HI68:HI73"/>
    <mergeCell ref="HJ68:HJ73"/>
    <mergeCell ref="HK68:HK73"/>
    <mergeCell ref="HL68:HL73"/>
    <mergeCell ref="HM68:HM73"/>
    <mergeCell ref="HN68:HN73"/>
    <mergeCell ref="HO68:HO73"/>
    <mergeCell ref="HP68:HP73"/>
    <mergeCell ref="HU68:HU73"/>
    <mergeCell ref="GC68:GC73"/>
    <mergeCell ref="GD68:GD73"/>
    <mergeCell ref="GE68:GE73"/>
    <mergeCell ref="GF68:GF73"/>
    <mergeCell ref="GG68:GG73"/>
    <mergeCell ref="GH68:GH73"/>
    <mergeCell ref="GI68:GI73"/>
    <mergeCell ref="GJ68:GJ73"/>
    <mergeCell ref="GK68:GK73"/>
    <mergeCell ref="GL68:GL73"/>
    <mergeCell ref="GM68:GM73"/>
    <mergeCell ref="GN68:GN73"/>
    <mergeCell ref="HQ68:HQ73"/>
    <mergeCell ref="HR68:HR73"/>
    <mergeCell ref="HS68:HS73"/>
    <mergeCell ref="FA68:FA73"/>
    <mergeCell ref="FB68:FB73"/>
    <mergeCell ref="FC68:FC73"/>
    <mergeCell ref="FD68:FD73"/>
    <mergeCell ref="FI68:FI73"/>
    <mergeCell ref="FJ68:FJ73"/>
    <mergeCell ref="FK68:FK73"/>
    <mergeCell ref="FL68:FL73"/>
    <mergeCell ref="FM68:FM73"/>
    <mergeCell ref="FN68:FN73"/>
    <mergeCell ref="FO68:FO73"/>
    <mergeCell ref="FP68:FP73"/>
    <mergeCell ref="FQ68:FQ73"/>
    <mergeCell ref="FR68:FR73"/>
    <mergeCell ref="FS68:FS73"/>
    <mergeCell ref="FT68:FT73"/>
    <mergeCell ref="FE68:FE73"/>
    <mergeCell ref="FF68:FF73"/>
    <mergeCell ref="FG68:FG73"/>
    <mergeCell ref="FH68:FH73"/>
    <mergeCell ref="EG68:EG73"/>
    <mergeCell ref="EH68:EH73"/>
    <mergeCell ref="EI68:EI73"/>
    <mergeCell ref="EJ68:EJ73"/>
    <mergeCell ref="EK68:EK73"/>
    <mergeCell ref="EL68:EL73"/>
    <mergeCell ref="EM68:EM73"/>
    <mergeCell ref="EN68:EN73"/>
    <mergeCell ref="EO68:EO73"/>
    <mergeCell ref="EP68:EP73"/>
    <mergeCell ref="EQ68:EQ73"/>
    <mergeCell ref="ER68:ER73"/>
    <mergeCell ref="ES68:ES73"/>
    <mergeCell ref="EW68:EW73"/>
    <mergeCell ref="EX68:EX73"/>
    <mergeCell ref="EY68:EY73"/>
    <mergeCell ref="EZ68:EZ73"/>
    <mergeCell ref="DP68:DP73"/>
    <mergeCell ref="DQ68:DQ73"/>
    <mergeCell ref="DR68:DR73"/>
    <mergeCell ref="DS68:DS73"/>
    <mergeCell ref="DT68:DT73"/>
    <mergeCell ref="DU68:DU73"/>
    <mergeCell ref="DV68:DV73"/>
    <mergeCell ref="DW68:DW73"/>
    <mergeCell ref="DX68:DX73"/>
    <mergeCell ref="DY68:DY73"/>
    <mergeCell ref="DZ68:DZ73"/>
    <mergeCell ref="EA68:EA73"/>
    <mergeCell ref="EB68:EB73"/>
    <mergeCell ref="EC68:EC73"/>
    <mergeCell ref="ED68:ED73"/>
    <mergeCell ref="EE68:EE73"/>
    <mergeCell ref="EF68:EF73"/>
    <mergeCell ref="CR68:CR73"/>
    <mergeCell ref="CS68:CS73"/>
    <mergeCell ref="CT68:CT73"/>
    <mergeCell ref="CU68:CU73"/>
    <mergeCell ref="CV68:CV73"/>
    <mergeCell ref="DD68:DD73"/>
    <mergeCell ref="DE68:DE73"/>
    <mergeCell ref="DF68:DF73"/>
    <mergeCell ref="DG68:DG73"/>
    <mergeCell ref="DH68:DH73"/>
    <mergeCell ref="DI68:DI73"/>
    <mergeCell ref="DJ68:DJ73"/>
    <mergeCell ref="DK68:DK73"/>
    <mergeCell ref="DL68:DL73"/>
    <mergeCell ref="DM68:DM73"/>
    <mergeCell ref="DN68:DN73"/>
    <mergeCell ref="DO68:DO73"/>
    <mergeCell ref="HT61:HT67"/>
    <mergeCell ref="JN61:JN67"/>
    <mergeCell ref="JT61:JT67"/>
    <mergeCell ref="JU61:JU67"/>
    <mergeCell ref="JV61:JV67"/>
    <mergeCell ref="JW61:JW67"/>
    <mergeCell ref="JX61:JX67"/>
    <mergeCell ref="JY61:JY67"/>
    <mergeCell ref="JZ61:JZ67"/>
    <mergeCell ref="AS68:AS73"/>
    <mergeCell ref="AT68:AT73"/>
    <mergeCell ref="AU68:AU73"/>
    <mergeCell ref="AV68:AV73"/>
    <mergeCell ref="AW68:AW73"/>
    <mergeCell ref="AX68:AX73"/>
    <mergeCell ref="AY68:AY73"/>
    <mergeCell ref="BN68:BN73"/>
    <mergeCell ref="BO68:BO73"/>
    <mergeCell ref="BP68:BP73"/>
    <mergeCell ref="BQ68:BQ73"/>
    <mergeCell ref="BR68:BR73"/>
    <mergeCell ref="BS68:BS73"/>
    <mergeCell ref="BT68:BT73"/>
    <mergeCell ref="CB68:CB73"/>
    <mergeCell ref="CC68:CC73"/>
    <mergeCell ref="CD68:CD73"/>
    <mergeCell ref="CE68:CE73"/>
    <mergeCell ref="CF68:CF73"/>
    <mergeCell ref="CG68:CG73"/>
    <mergeCell ref="CH68:CH73"/>
    <mergeCell ref="CP68:CP73"/>
    <mergeCell ref="CQ68:CQ73"/>
    <mergeCell ref="HW61:HW67"/>
    <mergeCell ref="HX61:HX67"/>
    <mergeCell ref="IO61:IO67"/>
    <mergeCell ref="IP61:IP67"/>
    <mergeCell ref="IQ61:IQ67"/>
    <mergeCell ref="IR61:IR67"/>
    <mergeCell ref="IW61:IW67"/>
    <mergeCell ref="IX61:IX67"/>
    <mergeCell ref="IY61:IY67"/>
    <mergeCell ref="IZ61:IZ67"/>
    <mergeCell ref="JA61:JA67"/>
    <mergeCell ref="JO61:JO67"/>
    <mergeCell ref="JP61:JP67"/>
    <mergeCell ref="JQ61:JQ67"/>
    <mergeCell ref="JR61:JR67"/>
    <mergeCell ref="JS61:JS67"/>
    <mergeCell ref="IC61:IC67"/>
    <mergeCell ref="ID61:ID67"/>
    <mergeCell ref="IE61:IE67"/>
    <mergeCell ref="IF61:IF67"/>
    <mergeCell ref="IG61:IG67"/>
    <mergeCell ref="IH61:IH67"/>
    <mergeCell ref="II61:II67"/>
    <mergeCell ref="IJ61:IJ67"/>
    <mergeCell ref="HY61:HY67"/>
    <mergeCell ref="HZ61:HZ67"/>
    <mergeCell ref="IA61:IA67"/>
    <mergeCell ref="IB61:IB67"/>
    <mergeCell ref="FZ61:FZ67"/>
    <mergeCell ref="GA61:GA67"/>
    <mergeCell ref="GB61:GB67"/>
    <mergeCell ref="GO61:GO67"/>
    <mergeCell ref="GP61:GP67"/>
    <mergeCell ref="GQ61:GQ67"/>
    <mergeCell ref="GR61:GR67"/>
    <mergeCell ref="HI61:HI67"/>
    <mergeCell ref="HJ61:HJ67"/>
    <mergeCell ref="HK61:HK67"/>
    <mergeCell ref="HL61:HL67"/>
    <mergeCell ref="HM61:HM67"/>
    <mergeCell ref="HN61:HN67"/>
    <mergeCell ref="HO61:HO67"/>
    <mergeCell ref="HP61:HP67"/>
    <mergeCell ref="HU61:HU67"/>
    <mergeCell ref="HV61:HV67"/>
    <mergeCell ref="GC61:GC67"/>
    <mergeCell ref="GD61:GD67"/>
    <mergeCell ref="GE61:GE67"/>
    <mergeCell ref="GF61:GF67"/>
    <mergeCell ref="GG61:GG67"/>
    <mergeCell ref="GH61:GH67"/>
    <mergeCell ref="GI61:GI67"/>
    <mergeCell ref="GJ61:GJ67"/>
    <mergeCell ref="GK61:GK67"/>
    <mergeCell ref="GL61:GL67"/>
    <mergeCell ref="GM61:GM67"/>
    <mergeCell ref="GN61:GN67"/>
    <mergeCell ref="HQ61:HQ67"/>
    <mergeCell ref="HR61:HR67"/>
    <mergeCell ref="HS61:HS67"/>
    <mergeCell ref="FC61:FC67"/>
    <mergeCell ref="FD61:FD67"/>
    <mergeCell ref="FI61:FI67"/>
    <mergeCell ref="FJ61:FJ67"/>
    <mergeCell ref="FK61:FK67"/>
    <mergeCell ref="FL61:FL67"/>
    <mergeCell ref="FM61:FM67"/>
    <mergeCell ref="FN61:FN67"/>
    <mergeCell ref="FO61:FO67"/>
    <mergeCell ref="FP61:FP67"/>
    <mergeCell ref="FQ61:FQ67"/>
    <mergeCell ref="FR61:FR67"/>
    <mergeCell ref="FS61:FS67"/>
    <mergeCell ref="FT61:FT67"/>
    <mergeCell ref="FY61:FY67"/>
    <mergeCell ref="FE61:FE67"/>
    <mergeCell ref="FF61:FF67"/>
    <mergeCell ref="FG61:FG67"/>
    <mergeCell ref="FH61:FH67"/>
    <mergeCell ref="FU61:FU67"/>
    <mergeCell ref="FV61:FV67"/>
    <mergeCell ref="FW61:FW67"/>
    <mergeCell ref="FX61:FX67"/>
    <mergeCell ref="EI61:EI67"/>
    <mergeCell ref="EJ61:EJ67"/>
    <mergeCell ref="EK61:EK67"/>
    <mergeCell ref="EL61:EL67"/>
    <mergeCell ref="EM61:EM67"/>
    <mergeCell ref="EN61:EN67"/>
    <mergeCell ref="EO61:EO67"/>
    <mergeCell ref="EP61:EP67"/>
    <mergeCell ref="EQ61:EQ67"/>
    <mergeCell ref="ER61:ER67"/>
    <mergeCell ref="ES61:ES67"/>
    <mergeCell ref="EW61:EW67"/>
    <mergeCell ref="EX61:EX67"/>
    <mergeCell ref="EY61:EY67"/>
    <mergeCell ref="EZ61:EZ67"/>
    <mergeCell ref="FA61:FA67"/>
    <mergeCell ref="FB61:FB67"/>
    <mergeCell ref="DR61:DR67"/>
    <mergeCell ref="DS61:DS67"/>
    <mergeCell ref="DT61:DT67"/>
    <mergeCell ref="DU61:DU67"/>
    <mergeCell ref="DV61:DV67"/>
    <mergeCell ref="DW61:DW67"/>
    <mergeCell ref="DX61:DX67"/>
    <mergeCell ref="DY61:DY67"/>
    <mergeCell ref="DZ61:DZ67"/>
    <mergeCell ref="EA61:EA67"/>
    <mergeCell ref="EB61:EB67"/>
    <mergeCell ref="EC61:EC67"/>
    <mergeCell ref="ED61:ED67"/>
    <mergeCell ref="EE61:EE67"/>
    <mergeCell ref="EF61:EF67"/>
    <mergeCell ref="EG61:EG67"/>
    <mergeCell ref="EH61:EH67"/>
    <mergeCell ref="CT61:CT67"/>
    <mergeCell ref="CU61:CU67"/>
    <mergeCell ref="CV61:CV67"/>
    <mergeCell ref="DD61:DD67"/>
    <mergeCell ref="DE61:DE67"/>
    <mergeCell ref="DF61:DF67"/>
    <mergeCell ref="DG61:DG67"/>
    <mergeCell ref="DH61:DH67"/>
    <mergeCell ref="DI61:DI67"/>
    <mergeCell ref="DJ61:DJ67"/>
    <mergeCell ref="DK61:DK67"/>
    <mergeCell ref="DL61:DL67"/>
    <mergeCell ref="DM61:DM67"/>
    <mergeCell ref="DN61:DN67"/>
    <mergeCell ref="DO61:DO67"/>
    <mergeCell ref="DP61:DP67"/>
    <mergeCell ref="DQ61:DQ67"/>
    <mergeCell ref="HT56:HT60"/>
    <mergeCell ref="HA56:HA60"/>
    <mergeCell ref="HB56:HB60"/>
    <mergeCell ref="HC56:HC60"/>
    <mergeCell ref="JU56:JU60"/>
    <mergeCell ref="JV56:JV60"/>
    <mergeCell ref="JW56:JW60"/>
    <mergeCell ref="JX56:JX60"/>
    <mergeCell ref="JY56:JY60"/>
    <mergeCell ref="JZ56:JZ60"/>
    <mergeCell ref="AS61:AS67"/>
    <mergeCell ref="AT61:AT67"/>
    <mergeCell ref="AU61:AU67"/>
    <mergeCell ref="AV61:AV67"/>
    <mergeCell ref="AW61:AW67"/>
    <mergeCell ref="AX61:AX67"/>
    <mergeCell ref="AY61:AY67"/>
    <mergeCell ref="BN61:BN67"/>
    <mergeCell ref="BO61:BO67"/>
    <mergeCell ref="BP61:BP67"/>
    <mergeCell ref="BQ61:BQ67"/>
    <mergeCell ref="BR61:BR67"/>
    <mergeCell ref="BS61:BS67"/>
    <mergeCell ref="BT61:BT67"/>
    <mergeCell ref="CB61:CB67"/>
    <mergeCell ref="CC61:CC67"/>
    <mergeCell ref="CD61:CD67"/>
    <mergeCell ref="CE61:CE67"/>
    <mergeCell ref="CF61:CF67"/>
    <mergeCell ref="CG61:CG67"/>
    <mergeCell ref="CH61:CH67"/>
    <mergeCell ref="CP61:CP67"/>
    <mergeCell ref="HX56:HX60"/>
    <mergeCell ref="IO56:IO60"/>
    <mergeCell ref="IP56:IP60"/>
    <mergeCell ref="IQ56:IQ60"/>
    <mergeCell ref="IR56:IR60"/>
    <mergeCell ref="IW56:IW60"/>
    <mergeCell ref="IX56:IX60"/>
    <mergeCell ref="IY56:IY60"/>
    <mergeCell ref="IZ56:IZ60"/>
    <mergeCell ref="JA56:JA60"/>
    <mergeCell ref="JO56:JO60"/>
    <mergeCell ref="JP56:JP60"/>
    <mergeCell ref="JQ56:JQ60"/>
    <mergeCell ref="JR56:JR60"/>
    <mergeCell ref="JS56:JS60"/>
    <mergeCell ref="JT56:JT60"/>
    <mergeCell ref="IC56:IC60"/>
    <mergeCell ref="ID56:ID60"/>
    <mergeCell ref="IE56:IE60"/>
    <mergeCell ref="IF56:IF60"/>
    <mergeCell ref="IG56:IG60"/>
    <mergeCell ref="IH56:IH60"/>
    <mergeCell ref="II56:II60"/>
    <mergeCell ref="IJ56:IJ60"/>
    <mergeCell ref="HY56:HY60"/>
    <mergeCell ref="HZ56:HZ60"/>
    <mergeCell ref="IA56:IA60"/>
    <mergeCell ref="IB56:IB60"/>
    <mergeCell ref="GA56:GA60"/>
    <mergeCell ref="GB56:GB60"/>
    <mergeCell ref="GO56:GO60"/>
    <mergeCell ref="GP56:GP60"/>
    <mergeCell ref="GQ56:GQ60"/>
    <mergeCell ref="GR56:GR60"/>
    <mergeCell ref="HI56:HI60"/>
    <mergeCell ref="HJ56:HJ60"/>
    <mergeCell ref="HK56:HK60"/>
    <mergeCell ref="HL56:HL60"/>
    <mergeCell ref="HM56:HM60"/>
    <mergeCell ref="HN56:HN60"/>
    <mergeCell ref="HO56:HO60"/>
    <mergeCell ref="HP56:HP60"/>
    <mergeCell ref="HU56:HU60"/>
    <mergeCell ref="HV56:HV60"/>
    <mergeCell ref="HW56:HW60"/>
    <mergeCell ref="GC56:GC60"/>
    <mergeCell ref="GD56:GD60"/>
    <mergeCell ref="GE56:GE60"/>
    <mergeCell ref="GF56:GF60"/>
    <mergeCell ref="GG56:GG60"/>
    <mergeCell ref="GH56:GH60"/>
    <mergeCell ref="GI56:GI60"/>
    <mergeCell ref="GJ56:GJ60"/>
    <mergeCell ref="GK56:GK60"/>
    <mergeCell ref="GL56:GL60"/>
    <mergeCell ref="GM56:GM60"/>
    <mergeCell ref="GN56:GN60"/>
    <mergeCell ref="HQ56:HQ60"/>
    <mergeCell ref="HR56:HR60"/>
    <mergeCell ref="HS56:HS60"/>
    <mergeCell ref="FJ56:FJ60"/>
    <mergeCell ref="FK56:FK60"/>
    <mergeCell ref="FL56:FL60"/>
    <mergeCell ref="FM56:FM60"/>
    <mergeCell ref="FN56:FN60"/>
    <mergeCell ref="FO56:FO60"/>
    <mergeCell ref="FP56:FP60"/>
    <mergeCell ref="FQ56:FQ60"/>
    <mergeCell ref="FR56:FR60"/>
    <mergeCell ref="FS56:FS60"/>
    <mergeCell ref="FT56:FT60"/>
    <mergeCell ref="FY56:FY60"/>
    <mergeCell ref="FZ56:FZ60"/>
    <mergeCell ref="FE56:FE60"/>
    <mergeCell ref="FF56:FF60"/>
    <mergeCell ref="FG56:FG60"/>
    <mergeCell ref="FH56:FH60"/>
    <mergeCell ref="FU56:FU60"/>
    <mergeCell ref="FV56:FV60"/>
    <mergeCell ref="FW56:FW60"/>
    <mergeCell ref="FX56:FX60"/>
    <mergeCell ref="EL56:EL60"/>
    <mergeCell ref="EM56:EM60"/>
    <mergeCell ref="EN56:EN60"/>
    <mergeCell ref="EO56:EO60"/>
    <mergeCell ref="EP56:EP60"/>
    <mergeCell ref="EQ56:EQ60"/>
    <mergeCell ref="ER56:ER60"/>
    <mergeCell ref="ES56:ES60"/>
    <mergeCell ref="EW56:EW60"/>
    <mergeCell ref="EX56:EX60"/>
    <mergeCell ref="EY56:EY60"/>
    <mergeCell ref="EZ56:EZ60"/>
    <mergeCell ref="FA56:FA60"/>
    <mergeCell ref="FB56:FB60"/>
    <mergeCell ref="FC56:FC60"/>
    <mergeCell ref="FD56:FD60"/>
    <mergeCell ref="FI56:FI60"/>
    <mergeCell ref="DU56:DU60"/>
    <mergeCell ref="DV56:DV60"/>
    <mergeCell ref="DW56:DW60"/>
    <mergeCell ref="DX56:DX60"/>
    <mergeCell ref="DY56:DY60"/>
    <mergeCell ref="DZ56:DZ60"/>
    <mergeCell ref="EA56:EA60"/>
    <mergeCell ref="EB56:EB60"/>
    <mergeCell ref="EC56:EC60"/>
    <mergeCell ref="ED56:ED60"/>
    <mergeCell ref="EE56:EE60"/>
    <mergeCell ref="EF56:EF60"/>
    <mergeCell ref="EG56:EG60"/>
    <mergeCell ref="EH56:EH60"/>
    <mergeCell ref="EI56:EI60"/>
    <mergeCell ref="EJ56:EJ60"/>
    <mergeCell ref="EK56:EK60"/>
    <mergeCell ref="DD56:DD60"/>
    <mergeCell ref="DE56:DE60"/>
    <mergeCell ref="DF56:DF60"/>
    <mergeCell ref="DG56:DG60"/>
    <mergeCell ref="DH56:DH60"/>
    <mergeCell ref="DI56:DI60"/>
    <mergeCell ref="DJ56:DJ60"/>
    <mergeCell ref="DK56:DK60"/>
    <mergeCell ref="DL56:DL60"/>
    <mergeCell ref="DM56:DM60"/>
    <mergeCell ref="DN56:DN60"/>
    <mergeCell ref="DO56:DO60"/>
    <mergeCell ref="DP56:DP60"/>
    <mergeCell ref="DQ56:DQ60"/>
    <mergeCell ref="DR56:DR60"/>
    <mergeCell ref="DS56:DS60"/>
    <mergeCell ref="DT56:DT60"/>
    <mergeCell ref="JG54:JG55"/>
    <mergeCell ref="JH54:JH55"/>
    <mergeCell ref="JI54:JI55"/>
    <mergeCell ref="JJ54:JJ55"/>
    <mergeCell ref="JV54:JV55"/>
    <mergeCell ref="JW54:JW55"/>
    <mergeCell ref="JX54:JX55"/>
    <mergeCell ref="JY54:JY55"/>
    <mergeCell ref="JZ54:JZ55"/>
    <mergeCell ref="AS56:AS60"/>
    <mergeCell ref="AT56:AT60"/>
    <mergeCell ref="AU56:AU60"/>
    <mergeCell ref="AV56:AV60"/>
    <mergeCell ref="AW56:AW60"/>
    <mergeCell ref="AX56:AX60"/>
    <mergeCell ref="AY56:AY60"/>
    <mergeCell ref="BN56:BN60"/>
    <mergeCell ref="BO56:BO60"/>
    <mergeCell ref="BP56:BP60"/>
    <mergeCell ref="BQ56:BQ60"/>
    <mergeCell ref="BR56:BR60"/>
    <mergeCell ref="BS56:BS60"/>
    <mergeCell ref="BT56:BT60"/>
    <mergeCell ref="CB56:CB60"/>
    <mergeCell ref="CC56:CC60"/>
    <mergeCell ref="CD56:CD60"/>
    <mergeCell ref="CE56:CE60"/>
    <mergeCell ref="CF56:CF60"/>
    <mergeCell ref="CG56:CG60"/>
    <mergeCell ref="CH56:CH60"/>
    <mergeCell ref="CP56:CP60"/>
    <mergeCell ref="CQ56:CQ60"/>
    <mergeCell ref="IO54:IO55"/>
    <mergeCell ref="IP54:IP55"/>
    <mergeCell ref="IQ54:IQ55"/>
    <mergeCell ref="IR54:IR55"/>
    <mergeCell ref="IW54:IW55"/>
    <mergeCell ref="IX54:IX55"/>
    <mergeCell ref="IY54:IY55"/>
    <mergeCell ref="IZ54:IZ55"/>
    <mergeCell ref="JA54:JA55"/>
    <mergeCell ref="JO54:JO55"/>
    <mergeCell ref="JP54:JP55"/>
    <mergeCell ref="JQ54:JQ55"/>
    <mergeCell ref="JR54:JR55"/>
    <mergeCell ref="JS54:JS55"/>
    <mergeCell ref="JT54:JT55"/>
    <mergeCell ref="JU54:JU55"/>
    <mergeCell ref="GC54:GC55"/>
    <mergeCell ref="GD54:GD55"/>
    <mergeCell ref="GE54:GE55"/>
    <mergeCell ref="GF54:GF55"/>
    <mergeCell ref="GG54:GG55"/>
    <mergeCell ref="GH54:GH55"/>
    <mergeCell ref="GI54:GI55"/>
    <mergeCell ref="GJ54:GJ55"/>
    <mergeCell ref="GK54:GK55"/>
    <mergeCell ref="GL54:GL55"/>
    <mergeCell ref="GM54:GM55"/>
    <mergeCell ref="GN54:GN55"/>
    <mergeCell ref="IG54:IG55"/>
    <mergeCell ref="IH54:IH55"/>
    <mergeCell ref="II54:II55"/>
    <mergeCell ref="IJ54:IJ55"/>
    <mergeCell ref="GB54:GB55"/>
    <mergeCell ref="GO54:GO55"/>
    <mergeCell ref="GP54:GP55"/>
    <mergeCell ref="GQ54:GQ55"/>
    <mergeCell ref="GR54:GR55"/>
    <mergeCell ref="HI54:HI55"/>
    <mergeCell ref="HJ54:HJ55"/>
    <mergeCell ref="HK54:HK55"/>
    <mergeCell ref="HL54:HL55"/>
    <mergeCell ref="HM54:HM55"/>
    <mergeCell ref="HN54:HN55"/>
    <mergeCell ref="HO54:HO55"/>
    <mergeCell ref="HP54:HP55"/>
    <mergeCell ref="HU54:HU55"/>
    <mergeCell ref="HV54:HV55"/>
    <mergeCell ref="HW54:HW55"/>
    <mergeCell ref="HX54:HX55"/>
    <mergeCell ref="HQ54:HQ55"/>
    <mergeCell ref="HR54:HR55"/>
    <mergeCell ref="HS54:HS55"/>
    <mergeCell ref="HT54:HT55"/>
    <mergeCell ref="FJ54:FJ55"/>
    <mergeCell ref="FK54:FK55"/>
    <mergeCell ref="FL54:FL55"/>
    <mergeCell ref="FM54:FM55"/>
    <mergeCell ref="FN54:FN55"/>
    <mergeCell ref="FO54:FO55"/>
    <mergeCell ref="FP54:FP55"/>
    <mergeCell ref="FQ54:FQ55"/>
    <mergeCell ref="FR54:FR55"/>
    <mergeCell ref="FS54:FS55"/>
    <mergeCell ref="FT54:FT55"/>
    <mergeCell ref="FY54:FY55"/>
    <mergeCell ref="FZ54:FZ55"/>
    <mergeCell ref="GA54:GA55"/>
    <mergeCell ref="FE54:FE55"/>
    <mergeCell ref="FF54:FF55"/>
    <mergeCell ref="FG54:FG55"/>
    <mergeCell ref="FH54:FH55"/>
    <mergeCell ref="FU54:FU55"/>
    <mergeCell ref="FV54:FV55"/>
    <mergeCell ref="FW54:FW55"/>
    <mergeCell ref="FX54:FX55"/>
    <mergeCell ref="EL54:EL55"/>
    <mergeCell ref="EM54:EM55"/>
    <mergeCell ref="EN54:EN55"/>
    <mergeCell ref="EO54:EO55"/>
    <mergeCell ref="EP54:EP55"/>
    <mergeCell ref="EQ54:EQ55"/>
    <mergeCell ref="ER54:ER55"/>
    <mergeCell ref="ES54:ES55"/>
    <mergeCell ref="EW54:EW55"/>
    <mergeCell ref="EX54:EX55"/>
    <mergeCell ref="EY54:EY55"/>
    <mergeCell ref="EZ54:EZ55"/>
    <mergeCell ref="FA54:FA55"/>
    <mergeCell ref="FB54:FB55"/>
    <mergeCell ref="FC54:FC55"/>
    <mergeCell ref="FD54:FD55"/>
    <mergeCell ref="FI54:FI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ED54:ED55"/>
    <mergeCell ref="EE54:EE55"/>
    <mergeCell ref="EF54:EF55"/>
    <mergeCell ref="EG54:EG55"/>
    <mergeCell ref="EH54:EH55"/>
    <mergeCell ref="EI54:EI55"/>
    <mergeCell ref="EJ54:EJ55"/>
    <mergeCell ref="EK54:EK55"/>
    <mergeCell ref="DD54:DD55"/>
    <mergeCell ref="DE54:DE55"/>
    <mergeCell ref="DF54:DF55"/>
    <mergeCell ref="DG54:DG55"/>
    <mergeCell ref="DH54:DH55"/>
    <mergeCell ref="DI54:DI55"/>
    <mergeCell ref="DJ54:DJ55"/>
    <mergeCell ref="DK54:DK55"/>
    <mergeCell ref="DL54:DL55"/>
    <mergeCell ref="DM54:DM55"/>
    <mergeCell ref="DN54:DN55"/>
    <mergeCell ref="DO54:DO55"/>
    <mergeCell ref="DP54:DP55"/>
    <mergeCell ref="DQ54:DQ55"/>
    <mergeCell ref="DR54:DR55"/>
    <mergeCell ref="DS54:DS55"/>
    <mergeCell ref="DT54:DT55"/>
    <mergeCell ref="JW105:JW106"/>
    <mergeCell ref="JX105:JX106"/>
    <mergeCell ref="JY105:JY106"/>
    <mergeCell ref="JZ105:JZ106"/>
    <mergeCell ref="AS54:AS55"/>
    <mergeCell ref="AT54:AT55"/>
    <mergeCell ref="AU54:AU55"/>
    <mergeCell ref="AV54:AV55"/>
    <mergeCell ref="AW54:AW55"/>
    <mergeCell ref="AX54:AX55"/>
    <mergeCell ref="AY54:AY55"/>
    <mergeCell ref="BN54:BN55"/>
    <mergeCell ref="BO54:BO55"/>
    <mergeCell ref="BP54:BP55"/>
    <mergeCell ref="BQ54:BQ55"/>
    <mergeCell ref="BR54:BR55"/>
    <mergeCell ref="BS54:BS55"/>
    <mergeCell ref="BT54:BT55"/>
    <mergeCell ref="CB54:CB55"/>
    <mergeCell ref="CC54:CC55"/>
    <mergeCell ref="CD54:CD55"/>
    <mergeCell ref="CE54:CE55"/>
    <mergeCell ref="CF54:CF55"/>
    <mergeCell ref="CG54:CG55"/>
    <mergeCell ref="CH54:CH55"/>
    <mergeCell ref="CP54:CP55"/>
    <mergeCell ref="CQ54:CQ55"/>
    <mergeCell ref="CR54:CR55"/>
    <mergeCell ref="CS54:CS55"/>
    <mergeCell ref="CT54:CT55"/>
    <mergeCell ref="CU54:CU55"/>
    <mergeCell ref="CV54:CV55"/>
    <mergeCell ref="JR105:JR106"/>
    <mergeCell ref="JS105:JS106"/>
    <mergeCell ref="JT105:JT106"/>
    <mergeCell ref="JU105:JU106"/>
    <mergeCell ref="JV105:JV106"/>
    <mergeCell ref="IK105:IK106"/>
    <mergeCell ref="IL105:IL106"/>
    <mergeCell ref="IM105:IM106"/>
    <mergeCell ref="IN105:IN106"/>
    <mergeCell ref="IC105:IC106"/>
    <mergeCell ref="ID105:ID106"/>
    <mergeCell ref="IE105:IE106"/>
    <mergeCell ref="IF105:IF106"/>
    <mergeCell ref="GS105:GS106"/>
    <mergeCell ref="GT105:GT106"/>
    <mergeCell ref="GU105:GU106"/>
    <mergeCell ref="GV105:GV106"/>
    <mergeCell ref="GW105:GW106"/>
    <mergeCell ref="GX105:GX106"/>
    <mergeCell ref="GY105:GY106"/>
    <mergeCell ref="GZ105:GZ106"/>
    <mergeCell ref="HY105:HY106"/>
    <mergeCell ref="HZ105:HZ106"/>
    <mergeCell ref="IA105:IA106"/>
    <mergeCell ref="IB105:IB106"/>
    <mergeCell ref="IG105:IG106"/>
    <mergeCell ref="IH105:IH106"/>
    <mergeCell ref="II105:II106"/>
    <mergeCell ref="IJ105:IJ106"/>
    <mergeCell ref="HP105:HP106"/>
    <mergeCell ref="HU105:HU106"/>
    <mergeCell ref="HV105:HV106"/>
    <mergeCell ref="HW105:HW106"/>
    <mergeCell ref="HX105:HX106"/>
    <mergeCell ref="IO105:IO106"/>
    <mergeCell ref="IP105:IP106"/>
    <mergeCell ref="IQ105:IQ106"/>
    <mergeCell ref="IR105:IR106"/>
    <mergeCell ref="IW105:IW106"/>
    <mergeCell ref="IX105:IX106"/>
    <mergeCell ref="IY105:IY106"/>
    <mergeCell ref="IZ105:IZ106"/>
    <mergeCell ref="JA105:JA106"/>
    <mergeCell ref="JO105:JO106"/>
    <mergeCell ref="JP105:JP106"/>
    <mergeCell ref="JQ105:JQ106"/>
    <mergeCell ref="GA105:GA106"/>
    <mergeCell ref="GB105:GB106"/>
    <mergeCell ref="FE105:FE106"/>
    <mergeCell ref="FF105:FF106"/>
    <mergeCell ref="FG105:FG106"/>
    <mergeCell ref="FH105:FH106"/>
    <mergeCell ref="GO105:GO106"/>
    <mergeCell ref="GP105:GP106"/>
    <mergeCell ref="GQ105:GQ106"/>
    <mergeCell ref="GR105:GR106"/>
    <mergeCell ref="HI105:HI106"/>
    <mergeCell ref="HJ105:HJ106"/>
    <mergeCell ref="HK105:HK106"/>
    <mergeCell ref="HL105:HL106"/>
    <mergeCell ref="HM105:HM106"/>
    <mergeCell ref="HN105:HN106"/>
    <mergeCell ref="HO105:HO106"/>
    <mergeCell ref="FB105:FB106"/>
    <mergeCell ref="FC105:FC106"/>
    <mergeCell ref="FD105:FD106"/>
    <mergeCell ref="FI105:FI106"/>
    <mergeCell ref="FJ105:FJ106"/>
    <mergeCell ref="FK105:FK106"/>
    <mergeCell ref="FL105:FL106"/>
    <mergeCell ref="FM105:FM106"/>
    <mergeCell ref="FN105:FN106"/>
    <mergeCell ref="FO105:FO106"/>
    <mergeCell ref="FP105:FP106"/>
    <mergeCell ref="FQ105:FQ106"/>
    <mergeCell ref="FR105:FR106"/>
    <mergeCell ref="FS105:FS106"/>
    <mergeCell ref="FT105:FT106"/>
    <mergeCell ref="FY105:FY106"/>
    <mergeCell ref="FZ105:FZ106"/>
    <mergeCell ref="EH105:EH106"/>
    <mergeCell ref="EI105:EI106"/>
    <mergeCell ref="EJ105:EJ106"/>
    <mergeCell ref="EK105:EK106"/>
    <mergeCell ref="EL105:EL106"/>
    <mergeCell ref="EM105:EM106"/>
    <mergeCell ref="EN105:EN106"/>
    <mergeCell ref="EO105:EO106"/>
    <mergeCell ref="EP105:EP106"/>
    <mergeCell ref="EQ105:EQ106"/>
    <mergeCell ref="ER105:ER106"/>
    <mergeCell ref="ES105:ES106"/>
    <mergeCell ref="EW105:EW106"/>
    <mergeCell ref="EX105:EX106"/>
    <mergeCell ref="EY105:EY106"/>
    <mergeCell ref="EZ105:EZ106"/>
    <mergeCell ref="FA105:FA106"/>
    <mergeCell ref="DQ105:DQ106"/>
    <mergeCell ref="DR105:DR106"/>
    <mergeCell ref="DS105:DS106"/>
    <mergeCell ref="DT105:DT106"/>
    <mergeCell ref="DU105:DU106"/>
    <mergeCell ref="DV105:DV106"/>
    <mergeCell ref="DW105:DW106"/>
    <mergeCell ref="DX105:DX106"/>
    <mergeCell ref="DY105:DY106"/>
    <mergeCell ref="DZ105:DZ106"/>
    <mergeCell ref="EA105:EA106"/>
    <mergeCell ref="EB105:EB106"/>
    <mergeCell ref="EC105:EC106"/>
    <mergeCell ref="ED105:ED106"/>
    <mergeCell ref="EE105:EE106"/>
    <mergeCell ref="EF105:EF106"/>
    <mergeCell ref="EG105:EG106"/>
    <mergeCell ref="IX46:IX52"/>
    <mergeCell ref="IY46:IY52"/>
    <mergeCell ref="IZ46:IZ52"/>
    <mergeCell ref="JA46:JA52"/>
    <mergeCell ref="JO46:JO52"/>
    <mergeCell ref="JP46:JP52"/>
    <mergeCell ref="JQ46:JQ52"/>
    <mergeCell ref="JR46:JR52"/>
    <mergeCell ref="JS46:JS52"/>
    <mergeCell ref="JT46:JT52"/>
    <mergeCell ref="JU46:JU52"/>
    <mergeCell ref="JV46:JV52"/>
    <mergeCell ref="JW46:JW52"/>
    <mergeCell ref="JX46:JX52"/>
    <mergeCell ref="JY46:JY52"/>
    <mergeCell ref="JZ46:JZ52"/>
    <mergeCell ref="IG46:IG52"/>
    <mergeCell ref="IH46:IH52"/>
    <mergeCell ref="II46:II52"/>
    <mergeCell ref="IJ46:IJ52"/>
    <mergeCell ref="JG46:JG52"/>
    <mergeCell ref="JH46:JH52"/>
    <mergeCell ref="JI46:JI52"/>
    <mergeCell ref="JJ46:JJ52"/>
    <mergeCell ref="HI46:HI52"/>
    <mergeCell ref="HJ46:HJ52"/>
    <mergeCell ref="HK46:HK52"/>
    <mergeCell ref="HL46:HL52"/>
    <mergeCell ref="HM46:HM52"/>
    <mergeCell ref="HN46:HN52"/>
    <mergeCell ref="HO46:HO52"/>
    <mergeCell ref="HP46:HP52"/>
    <mergeCell ref="HU46:HU52"/>
    <mergeCell ref="HV46:HV52"/>
    <mergeCell ref="HW46:HW52"/>
    <mergeCell ref="HX46:HX52"/>
    <mergeCell ref="IO46:IO52"/>
    <mergeCell ref="IP46:IP52"/>
    <mergeCell ref="IQ46:IQ52"/>
    <mergeCell ref="IR46:IR52"/>
    <mergeCell ref="IW46:IW52"/>
    <mergeCell ref="GO46:GO52"/>
    <mergeCell ref="GP46:GP52"/>
    <mergeCell ref="GQ46:GQ52"/>
    <mergeCell ref="GR46:GR52"/>
    <mergeCell ref="FE46:FE52"/>
    <mergeCell ref="FF46:FF52"/>
    <mergeCell ref="FG46:FG52"/>
    <mergeCell ref="FH46:FH52"/>
    <mergeCell ref="FU46:FU52"/>
    <mergeCell ref="FV46:FV52"/>
    <mergeCell ref="FW46:FW52"/>
    <mergeCell ref="FX46:FX52"/>
    <mergeCell ref="GC46:GC52"/>
    <mergeCell ref="GD46:GD52"/>
    <mergeCell ref="GE46:GE52"/>
    <mergeCell ref="GF46:GF52"/>
    <mergeCell ref="GG46:GG52"/>
    <mergeCell ref="GH46:GH52"/>
    <mergeCell ref="GI46:GI52"/>
    <mergeCell ref="GJ46:GJ52"/>
    <mergeCell ref="GK46:GK52"/>
    <mergeCell ref="GL46:GL52"/>
    <mergeCell ref="GM46:GM52"/>
    <mergeCell ref="GN46:GN52"/>
    <mergeCell ref="FD46:FD52"/>
    <mergeCell ref="FI46:FI52"/>
    <mergeCell ref="FJ46:FJ52"/>
    <mergeCell ref="FK46:FK52"/>
    <mergeCell ref="FL46:FL52"/>
    <mergeCell ref="FM46:FM52"/>
    <mergeCell ref="FN46:FN52"/>
    <mergeCell ref="FO46:FO52"/>
    <mergeCell ref="FP46:FP52"/>
    <mergeCell ref="FQ46:FQ52"/>
    <mergeCell ref="FR46:FR52"/>
    <mergeCell ref="FS46:FS52"/>
    <mergeCell ref="FT46:FT52"/>
    <mergeCell ref="FY46:FY52"/>
    <mergeCell ref="FZ46:FZ52"/>
    <mergeCell ref="GA46:GA52"/>
    <mergeCell ref="GB46:GB52"/>
    <mergeCell ref="EJ46:EJ52"/>
    <mergeCell ref="EK46:EK52"/>
    <mergeCell ref="EL46:EL52"/>
    <mergeCell ref="EM46:EM52"/>
    <mergeCell ref="EN46:EN52"/>
    <mergeCell ref="EO46:EO52"/>
    <mergeCell ref="EP46:EP52"/>
    <mergeCell ref="EQ46:EQ52"/>
    <mergeCell ref="ER46:ER52"/>
    <mergeCell ref="ES46:ES52"/>
    <mergeCell ref="EW46:EW52"/>
    <mergeCell ref="EX46:EX52"/>
    <mergeCell ref="EY46:EY52"/>
    <mergeCell ref="EZ46:EZ52"/>
    <mergeCell ref="FA46:FA52"/>
    <mergeCell ref="FB46:FB52"/>
    <mergeCell ref="FC46:FC52"/>
    <mergeCell ref="DS46:DS52"/>
    <mergeCell ref="DT46:DT52"/>
    <mergeCell ref="DU46:DU52"/>
    <mergeCell ref="DV46:DV52"/>
    <mergeCell ref="DW46:DW52"/>
    <mergeCell ref="DX46:DX52"/>
    <mergeCell ref="DY46:DY52"/>
    <mergeCell ref="DZ46:DZ52"/>
    <mergeCell ref="EA46:EA52"/>
    <mergeCell ref="EB46:EB52"/>
    <mergeCell ref="EC46:EC52"/>
    <mergeCell ref="ED46:ED52"/>
    <mergeCell ref="EE46:EE52"/>
    <mergeCell ref="EF46:EF52"/>
    <mergeCell ref="EG46:EG52"/>
    <mergeCell ref="EH46:EH52"/>
    <mergeCell ref="EI46:EI52"/>
    <mergeCell ref="CU46:CU52"/>
    <mergeCell ref="CV46:CV52"/>
    <mergeCell ref="DD46:DD52"/>
    <mergeCell ref="DE46:DE52"/>
    <mergeCell ref="DF46:DF52"/>
    <mergeCell ref="DG46:DG52"/>
    <mergeCell ref="DH46:DH52"/>
    <mergeCell ref="DI46:DI52"/>
    <mergeCell ref="DJ46:DJ52"/>
    <mergeCell ref="DK46:DK52"/>
    <mergeCell ref="DL46:DL52"/>
    <mergeCell ref="DM46:DM52"/>
    <mergeCell ref="DN46:DN52"/>
    <mergeCell ref="DO46:DO52"/>
    <mergeCell ref="DP46:DP52"/>
    <mergeCell ref="DQ46:DQ52"/>
    <mergeCell ref="DR46:DR52"/>
    <mergeCell ref="JQ41:JQ45"/>
    <mergeCell ref="JR41:JR45"/>
    <mergeCell ref="JS41:JS45"/>
    <mergeCell ref="JT41:JT45"/>
    <mergeCell ref="JU41:JU45"/>
    <mergeCell ref="JV41:JV45"/>
    <mergeCell ref="JW41:JW45"/>
    <mergeCell ref="JX41:JX45"/>
    <mergeCell ref="JY41:JY45"/>
    <mergeCell ref="JZ41:JZ45"/>
    <mergeCell ref="AS46:AS52"/>
    <mergeCell ref="AT46:AT52"/>
    <mergeCell ref="AU46:AU52"/>
    <mergeCell ref="AV46:AV52"/>
    <mergeCell ref="AW46:AW52"/>
    <mergeCell ref="AX46:AX52"/>
    <mergeCell ref="AY46:AY52"/>
    <mergeCell ref="BN46:BN52"/>
    <mergeCell ref="BO46:BO52"/>
    <mergeCell ref="BP46:BP52"/>
    <mergeCell ref="BQ46:BQ52"/>
    <mergeCell ref="BR46:BR52"/>
    <mergeCell ref="BS46:BS52"/>
    <mergeCell ref="BT46:BT52"/>
    <mergeCell ref="CB46:CB52"/>
    <mergeCell ref="CC46:CC52"/>
    <mergeCell ref="CD46:CD52"/>
    <mergeCell ref="CE46:CE52"/>
    <mergeCell ref="CF46:CF52"/>
    <mergeCell ref="CG46:CG52"/>
    <mergeCell ref="CH46:CH52"/>
    <mergeCell ref="CP46:CP52"/>
    <mergeCell ref="HO41:HO45"/>
    <mergeCell ref="HP41:HP45"/>
    <mergeCell ref="HU41:HU45"/>
    <mergeCell ref="HV41:HV45"/>
    <mergeCell ref="HW41:HW45"/>
    <mergeCell ref="HX41:HX45"/>
    <mergeCell ref="IO41:IO45"/>
    <mergeCell ref="IP41:IP45"/>
    <mergeCell ref="IQ41:IQ45"/>
    <mergeCell ref="IR41:IR45"/>
    <mergeCell ref="IW41:IW45"/>
    <mergeCell ref="IX41:IX45"/>
    <mergeCell ref="IY41:IY45"/>
    <mergeCell ref="IZ41:IZ45"/>
    <mergeCell ref="JA41:JA45"/>
    <mergeCell ref="JO41:JO45"/>
    <mergeCell ref="JP41:JP45"/>
    <mergeCell ref="GW41:GW45"/>
    <mergeCell ref="GX41:GX45"/>
    <mergeCell ref="GY41:GY45"/>
    <mergeCell ref="GZ41:GZ45"/>
    <mergeCell ref="HE41:HE45"/>
    <mergeCell ref="HF41:HF45"/>
    <mergeCell ref="HG41:HG45"/>
    <mergeCell ref="HH41:HH45"/>
    <mergeCell ref="HA41:HA45"/>
    <mergeCell ref="HB41:HB45"/>
    <mergeCell ref="HC41:HC45"/>
    <mergeCell ref="HD41:HD45"/>
    <mergeCell ref="HJ41:HJ45"/>
    <mergeCell ref="HK41:HK45"/>
    <mergeCell ref="HL41:HL45"/>
    <mergeCell ref="HM41:HM45"/>
    <mergeCell ref="HN41:HN45"/>
    <mergeCell ref="FM41:FM45"/>
    <mergeCell ref="FN41:FN45"/>
    <mergeCell ref="FO41:FO45"/>
    <mergeCell ref="FP41:FP45"/>
    <mergeCell ref="FQ41:FQ45"/>
    <mergeCell ref="FR41:FR45"/>
    <mergeCell ref="FS41:FS45"/>
    <mergeCell ref="FT41:FT45"/>
    <mergeCell ref="FY41:FY45"/>
    <mergeCell ref="FZ41:FZ45"/>
    <mergeCell ref="GA41:GA45"/>
    <mergeCell ref="GB41:GB45"/>
    <mergeCell ref="GO41:GO45"/>
    <mergeCell ref="GP41:GP45"/>
    <mergeCell ref="GQ41:GQ45"/>
    <mergeCell ref="GR41:GR45"/>
    <mergeCell ref="HI41:HI45"/>
    <mergeCell ref="FU41:FU45"/>
    <mergeCell ref="FV41:FV45"/>
    <mergeCell ref="FW41:FW45"/>
    <mergeCell ref="FX41:FX45"/>
    <mergeCell ref="GC41:GC45"/>
    <mergeCell ref="GD41:GD45"/>
    <mergeCell ref="GE41:GE45"/>
    <mergeCell ref="GF41:GF45"/>
    <mergeCell ref="GG41:GG45"/>
    <mergeCell ref="GH41:GH45"/>
    <mergeCell ref="GI41:GI45"/>
    <mergeCell ref="GJ41:GJ45"/>
    <mergeCell ref="GK41:GK45"/>
    <mergeCell ref="GL41:GL45"/>
    <mergeCell ref="GM41:GM45"/>
    <mergeCell ref="EO41:EO45"/>
    <mergeCell ref="EP41:EP45"/>
    <mergeCell ref="EQ41:EQ45"/>
    <mergeCell ref="ER41:ER45"/>
    <mergeCell ref="ES41:ES45"/>
    <mergeCell ref="EW41:EW45"/>
    <mergeCell ref="EX41:EX45"/>
    <mergeCell ref="EY41:EY45"/>
    <mergeCell ref="EZ41:EZ45"/>
    <mergeCell ref="FA41:FA45"/>
    <mergeCell ref="FB41:FB45"/>
    <mergeCell ref="FC41:FC45"/>
    <mergeCell ref="FD41:FD45"/>
    <mergeCell ref="FI41:FI45"/>
    <mergeCell ref="FJ41:FJ45"/>
    <mergeCell ref="FK41:FK45"/>
    <mergeCell ref="FL41:FL45"/>
    <mergeCell ref="FE41:FE45"/>
    <mergeCell ref="FF41:FF45"/>
    <mergeCell ref="FG41:FG45"/>
    <mergeCell ref="FH41:FH45"/>
    <mergeCell ref="DD41:DD45"/>
    <mergeCell ref="DE41:DE45"/>
    <mergeCell ref="DF41:DF45"/>
    <mergeCell ref="DG41:DG45"/>
    <mergeCell ref="DH41:DH45"/>
    <mergeCell ref="DO41:DO45"/>
    <mergeCell ref="DP41:DP45"/>
    <mergeCell ref="DQ41:DQ45"/>
    <mergeCell ref="DR41:DR45"/>
    <mergeCell ref="DS41:DS45"/>
    <mergeCell ref="DT41:DT45"/>
    <mergeCell ref="DU41:DU45"/>
    <mergeCell ref="DV41:DV45"/>
    <mergeCell ref="DW41:DW45"/>
    <mergeCell ref="DX41:DX45"/>
    <mergeCell ref="DY41:DY45"/>
    <mergeCell ref="DZ41:DZ45"/>
    <mergeCell ref="JO36:JO40"/>
    <mergeCell ref="JP36:JP40"/>
    <mergeCell ref="JQ36:JQ40"/>
    <mergeCell ref="JR36:JR40"/>
    <mergeCell ref="FU36:FU40"/>
    <mergeCell ref="AS41:AS45"/>
    <mergeCell ref="AT41:AT45"/>
    <mergeCell ref="AU41:AU45"/>
    <mergeCell ref="AV41:AV45"/>
    <mergeCell ref="AW41:AW45"/>
    <mergeCell ref="AX41:AX45"/>
    <mergeCell ref="AY41:AY45"/>
    <mergeCell ref="BN41:BN45"/>
    <mergeCell ref="BO41:BO45"/>
    <mergeCell ref="BP41:BP45"/>
    <mergeCell ref="BQ41:BQ45"/>
    <mergeCell ref="BR41:BR45"/>
    <mergeCell ref="BS41:BS45"/>
    <mergeCell ref="BT41:BT45"/>
    <mergeCell ref="CB41:CB45"/>
    <mergeCell ref="CC41:CC45"/>
    <mergeCell ref="CD41:CD45"/>
    <mergeCell ref="CE41:CE45"/>
    <mergeCell ref="CF41:CF45"/>
    <mergeCell ref="CG41:CG45"/>
    <mergeCell ref="CH41:CH45"/>
    <mergeCell ref="CP41:CP45"/>
    <mergeCell ref="CQ41:CQ45"/>
    <mergeCell ref="CR41:CR45"/>
    <mergeCell ref="CS41:CS45"/>
    <mergeCell ref="CT41:CT45"/>
    <mergeCell ref="CU41:CU45"/>
    <mergeCell ref="JS36:JS40"/>
    <mergeCell ref="JT36:JT40"/>
    <mergeCell ref="JU36:JU40"/>
    <mergeCell ref="JV36:JV40"/>
    <mergeCell ref="JW36:JW40"/>
    <mergeCell ref="JX36:JX40"/>
    <mergeCell ref="JY36:JY40"/>
    <mergeCell ref="JZ36:JZ40"/>
    <mergeCell ref="FI36:FI40"/>
    <mergeCell ref="FJ36:FJ40"/>
    <mergeCell ref="FK36:FK40"/>
    <mergeCell ref="FL36:FL40"/>
    <mergeCell ref="FM36:FM40"/>
    <mergeCell ref="FN36:FN40"/>
    <mergeCell ref="FO36:FO40"/>
    <mergeCell ref="FP36:FP40"/>
    <mergeCell ref="FQ36:FQ40"/>
    <mergeCell ref="FR36:FR40"/>
    <mergeCell ref="FS36:FS40"/>
    <mergeCell ref="FT36:FT40"/>
    <mergeCell ref="FY36:FY40"/>
    <mergeCell ref="FZ36:FZ40"/>
    <mergeCell ref="GA36:GA40"/>
    <mergeCell ref="GB36:GB40"/>
    <mergeCell ref="GO36:GO40"/>
    <mergeCell ref="GP36:GP40"/>
    <mergeCell ref="GQ36:GQ40"/>
    <mergeCell ref="GR36:GR40"/>
    <mergeCell ref="HI36:HI40"/>
    <mergeCell ref="HJ36:HJ40"/>
    <mergeCell ref="HK36:HK40"/>
    <mergeCell ref="HL36:HL40"/>
    <mergeCell ref="DI41:DI45"/>
    <mergeCell ref="DJ41:DJ45"/>
    <mergeCell ref="DK41:DK45"/>
    <mergeCell ref="DL41:DL45"/>
    <mergeCell ref="DM41:DM45"/>
    <mergeCell ref="DN41:DN45"/>
    <mergeCell ref="HG36:HG40"/>
    <mergeCell ref="HH36:HH40"/>
    <mergeCell ref="HA36:HA40"/>
    <mergeCell ref="HB36:HB40"/>
    <mergeCell ref="HC36:HC40"/>
    <mergeCell ref="HD36:HD40"/>
    <mergeCell ref="FE36:FE40"/>
    <mergeCell ref="FF36:FF40"/>
    <mergeCell ref="GO31:GO35"/>
    <mergeCell ref="GP31:GP35"/>
    <mergeCell ref="GQ31:GQ35"/>
    <mergeCell ref="GR31:GR35"/>
    <mergeCell ref="EA41:EA45"/>
    <mergeCell ref="EB41:EB45"/>
    <mergeCell ref="EC41:EC45"/>
    <mergeCell ref="ED41:ED45"/>
    <mergeCell ref="EE41:EE45"/>
    <mergeCell ref="EF41:EF45"/>
    <mergeCell ref="EG41:EG45"/>
    <mergeCell ref="EH41:EH45"/>
    <mergeCell ref="EI41:EI45"/>
    <mergeCell ref="EJ41:EJ45"/>
    <mergeCell ref="EK41:EK45"/>
    <mergeCell ref="EL41:EL45"/>
    <mergeCell ref="EM41:EM45"/>
    <mergeCell ref="EN41:EN45"/>
    <mergeCell ref="EQ36:EQ40"/>
    <mergeCell ref="ER36:ER40"/>
    <mergeCell ref="ES36:ES40"/>
    <mergeCell ref="EW36:EW40"/>
    <mergeCell ref="EX36:EX40"/>
    <mergeCell ref="EY36:EY40"/>
    <mergeCell ref="EZ36:EZ40"/>
    <mergeCell ref="FA36:FA40"/>
    <mergeCell ref="FB36:FB40"/>
    <mergeCell ref="FC36:FC40"/>
    <mergeCell ref="FD36:FD40"/>
    <mergeCell ref="GZ36:GZ40"/>
    <mergeCell ref="HY36:HY40"/>
    <mergeCell ref="HZ36:HZ40"/>
    <mergeCell ref="IA36:IA40"/>
    <mergeCell ref="IB36:IB40"/>
    <mergeCell ref="IG36:IG40"/>
    <mergeCell ref="HU36:HU40"/>
    <mergeCell ref="HV36:HV40"/>
    <mergeCell ref="HW36:HW40"/>
    <mergeCell ref="HX36:HX40"/>
    <mergeCell ref="FG36:FG40"/>
    <mergeCell ref="FH36:FH40"/>
    <mergeCell ref="FV36:FV40"/>
    <mergeCell ref="FW36:FW40"/>
    <mergeCell ref="FX36:FX40"/>
    <mergeCell ref="GC36:GC40"/>
    <mergeCell ref="GD36:GD40"/>
    <mergeCell ref="GE36:GE40"/>
    <mergeCell ref="GF36:GF40"/>
    <mergeCell ref="GG36:GG40"/>
    <mergeCell ref="GH36:GH40"/>
    <mergeCell ref="DZ36:DZ40"/>
    <mergeCell ref="EA36:EA40"/>
    <mergeCell ref="EB36:EB40"/>
    <mergeCell ref="EC36:EC40"/>
    <mergeCell ref="ED36:ED40"/>
    <mergeCell ref="EE36:EE40"/>
    <mergeCell ref="EF36:EF40"/>
    <mergeCell ref="EG36:EG40"/>
    <mergeCell ref="EH36:EH40"/>
    <mergeCell ref="EI36:EI40"/>
    <mergeCell ref="EJ36:EJ40"/>
    <mergeCell ref="EK36:EK40"/>
    <mergeCell ref="EL36:EL40"/>
    <mergeCell ref="EM36:EM40"/>
    <mergeCell ref="EN36:EN40"/>
    <mergeCell ref="EO36:EO40"/>
    <mergeCell ref="EP36:EP40"/>
    <mergeCell ref="DJ36:DJ40"/>
    <mergeCell ref="DK36:DK40"/>
    <mergeCell ref="DL36:DL40"/>
    <mergeCell ref="DM36:DM40"/>
    <mergeCell ref="DN36:DN40"/>
    <mergeCell ref="GT36:GT40"/>
    <mergeCell ref="GU36:GU40"/>
    <mergeCell ref="GV36:GV40"/>
    <mergeCell ref="GW36:GW40"/>
    <mergeCell ref="GX36:GX40"/>
    <mergeCell ref="GY36:GY40"/>
    <mergeCell ref="IR36:IR40"/>
    <mergeCell ref="IW36:IW40"/>
    <mergeCell ref="IX36:IX40"/>
    <mergeCell ref="IY36:IY40"/>
    <mergeCell ref="IZ36:IZ40"/>
    <mergeCell ref="JA36:JA40"/>
    <mergeCell ref="IK36:IK40"/>
    <mergeCell ref="IL36:IL40"/>
    <mergeCell ref="IM36:IM40"/>
    <mergeCell ref="IN36:IN40"/>
    <mergeCell ref="IP36:IP40"/>
    <mergeCell ref="IQ36:IQ40"/>
    <mergeCell ref="HM36:HM40"/>
    <mergeCell ref="HN36:HN40"/>
    <mergeCell ref="HO36:HO40"/>
    <mergeCell ref="HP36:HP40"/>
    <mergeCell ref="DU36:DU40"/>
    <mergeCell ref="DV36:DV40"/>
    <mergeCell ref="DW36:DW40"/>
    <mergeCell ref="DX36:DX40"/>
    <mergeCell ref="DY36:DY40"/>
    <mergeCell ref="CE36:CE40"/>
    <mergeCell ref="CF36:CF40"/>
    <mergeCell ref="CG36:CG40"/>
    <mergeCell ref="CH36:CH40"/>
    <mergeCell ref="CP36:CP40"/>
    <mergeCell ref="CQ36:CQ40"/>
    <mergeCell ref="CR36:CR40"/>
    <mergeCell ref="CS36:CS40"/>
    <mergeCell ref="CT36:CT40"/>
    <mergeCell ref="CU36:CU40"/>
    <mergeCell ref="CV36:CV40"/>
    <mergeCell ref="DD36:DD40"/>
    <mergeCell ref="DE36:DE40"/>
    <mergeCell ref="DF36:DF40"/>
    <mergeCell ref="DG36:DG40"/>
    <mergeCell ref="DH36:DH40"/>
    <mergeCell ref="DI36:DI40"/>
    <mergeCell ref="IY31:IY35"/>
    <mergeCell ref="IZ31:IZ35"/>
    <mergeCell ref="JA31:JA35"/>
    <mergeCell ref="JO31:JO35"/>
    <mergeCell ref="JP31:JP35"/>
    <mergeCell ref="JQ31:JQ35"/>
    <mergeCell ref="JR31:JR35"/>
    <mergeCell ref="JS31:JS35"/>
    <mergeCell ref="JT31:JT35"/>
    <mergeCell ref="JU31:JU35"/>
    <mergeCell ref="JV31:JV35"/>
    <mergeCell ref="JW31:JW35"/>
    <mergeCell ref="JX31:JX35"/>
    <mergeCell ref="JY31:JY35"/>
    <mergeCell ref="JZ31:JZ35"/>
    <mergeCell ref="AS36:AS40"/>
    <mergeCell ref="AT36:AT40"/>
    <mergeCell ref="AU36:AU40"/>
    <mergeCell ref="AV36:AV40"/>
    <mergeCell ref="AW36:AW40"/>
    <mergeCell ref="AX36:AX40"/>
    <mergeCell ref="AY36:AY40"/>
    <mergeCell ref="BN36:BN40"/>
    <mergeCell ref="BO36:BO40"/>
    <mergeCell ref="BP36:BP40"/>
    <mergeCell ref="BQ36:BQ40"/>
    <mergeCell ref="BR36:BR40"/>
    <mergeCell ref="BS36:BS40"/>
    <mergeCell ref="BT36:BT40"/>
    <mergeCell ref="CB36:CB40"/>
    <mergeCell ref="CC36:CC40"/>
    <mergeCell ref="CD36:CD40"/>
    <mergeCell ref="FM31:FM35"/>
    <mergeCell ref="FN31:FN35"/>
    <mergeCell ref="FO31:FO35"/>
    <mergeCell ref="FP31:FP35"/>
    <mergeCell ref="FQ31:FQ35"/>
    <mergeCell ref="FR31:FR35"/>
    <mergeCell ref="FS31:FS35"/>
    <mergeCell ref="HQ36:HQ40"/>
    <mergeCell ref="HR36:HR40"/>
    <mergeCell ref="HS36:HS40"/>
    <mergeCell ref="HT36:HT40"/>
    <mergeCell ref="HE36:HE40"/>
    <mergeCell ref="HF36:HF40"/>
    <mergeCell ref="IQ31:IQ35"/>
    <mergeCell ref="IR31:IR35"/>
    <mergeCell ref="IW31:IW35"/>
    <mergeCell ref="IX31:IX35"/>
    <mergeCell ref="IH36:IH40"/>
    <mergeCell ref="II36:II40"/>
    <mergeCell ref="IJ36:IJ40"/>
    <mergeCell ref="HI31:HI35"/>
    <mergeCell ref="HJ31:HJ35"/>
    <mergeCell ref="HK31:HK35"/>
    <mergeCell ref="HL31:HL35"/>
    <mergeCell ref="IO36:IO40"/>
    <mergeCell ref="GI36:GI40"/>
    <mergeCell ref="GJ36:GJ40"/>
    <mergeCell ref="GK36:GK40"/>
    <mergeCell ref="GL36:GL40"/>
    <mergeCell ref="GM36:GM40"/>
    <mergeCell ref="GN36:GN40"/>
    <mergeCell ref="GS36:GS40"/>
    <mergeCell ref="IO31:IO35"/>
    <mergeCell ref="IP31:IP35"/>
    <mergeCell ref="IK31:IK35"/>
    <mergeCell ref="IL31:IL35"/>
    <mergeCell ref="IM31:IM35"/>
    <mergeCell ref="IN31:IN35"/>
    <mergeCell ref="HE31:HE35"/>
    <mergeCell ref="HF31:HF35"/>
    <mergeCell ref="HG31:HG35"/>
    <mergeCell ref="HH31:HH35"/>
    <mergeCell ref="GC31:GC35"/>
    <mergeCell ref="GD31:GD35"/>
    <mergeCell ref="GE31:GE35"/>
    <mergeCell ref="GF31:GF35"/>
    <mergeCell ref="EK31:EK35"/>
    <mergeCell ref="EL31:EL35"/>
    <mergeCell ref="EM31:EM35"/>
    <mergeCell ref="EN31:EN35"/>
    <mergeCell ref="EO31:EO35"/>
    <mergeCell ref="EP31:EP35"/>
    <mergeCell ref="EQ31:EQ35"/>
    <mergeCell ref="ER31:ER35"/>
    <mergeCell ref="ES31:ES35"/>
    <mergeCell ref="EW31:EW35"/>
    <mergeCell ref="EX31:EX35"/>
    <mergeCell ref="EY31:EY35"/>
    <mergeCell ref="EZ31:EZ35"/>
    <mergeCell ref="FA31:FA35"/>
    <mergeCell ref="FB31:FB35"/>
    <mergeCell ref="FC31:FC35"/>
    <mergeCell ref="FD31:FD35"/>
    <mergeCell ref="FI31:FI35"/>
    <mergeCell ref="ED31:ED35"/>
    <mergeCell ref="EE31:EE35"/>
    <mergeCell ref="EF31:EF35"/>
    <mergeCell ref="EG31:EG35"/>
    <mergeCell ref="EH31:EH35"/>
    <mergeCell ref="EI31:EI35"/>
    <mergeCell ref="EJ31:EJ35"/>
    <mergeCell ref="DO36:DO40"/>
    <mergeCell ref="DP36:DP40"/>
    <mergeCell ref="DQ36:DQ40"/>
    <mergeCell ref="DR36:DR40"/>
    <mergeCell ref="DS36:DS40"/>
    <mergeCell ref="DT36:DT40"/>
    <mergeCell ref="HU31:HU35"/>
    <mergeCell ref="HV31:HV35"/>
    <mergeCell ref="HW31:HW35"/>
    <mergeCell ref="HX31:HX35"/>
    <mergeCell ref="HM31:HM35"/>
    <mergeCell ref="HN31:HN35"/>
    <mergeCell ref="HO31:HO35"/>
    <mergeCell ref="HP31:HP35"/>
    <mergeCell ref="FE31:FE35"/>
    <mergeCell ref="FF31:FF35"/>
    <mergeCell ref="FG31:FG35"/>
    <mergeCell ref="FH31:FH35"/>
    <mergeCell ref="FU31:FU35"/>
    <mergeCell ref="FV31:FV35"/>
    <mergeCell ref="FW31:FW35"/>
    <mergeCell ref="FX31:FX35"/>
    <mergeCell ref="FJ31:FJ35"/>
    <mergeCell ref="FK31:FK35"/>
    <mergeCell ref="FL31:FL35"/>
    <mergeCell ref="FT31:FT35"/>
    <mergeCell ref="FY31:FY35"/>
    <mergeCell ref="FZ31:FZ35"/>
    <mergeCell ref="GA31:GA35"/>
    <mergeCell ref="GB31:GB35"/>
    <mergeCell ref="GS31:GS35"/>
    <mergeCell ref="DD31:DD35"/>
    <mergeCell ref="DE31:DE35"/>
    <mergeCell ref="DF31:DF35"/>
    <mergeCell ref="DG31:DG35"/>
    <mergeCell ref="DH31:DH35"/>
    <mergeCell ref="DI31:DI35"/>
    <mergeCell ref="DJ31:DJ35"/>
    <mergeCell ref="DK31:DK35"/>
    <mergeCell ref="DL31:DL35"/>
    <mergeCell ref="DM31:DM35"/>
    <mergeCell ref="DN31:DN35"/>
    <mergeCell ref="DO31:DO35"/>
    <mergeCell ref="DP31:DP35"/>
    <mergeCell ref="DQ31:DQ35"/>
    <mergeCell ref="DR31:DR35"/>
    <mergeCell ref="DS31:DS35"/>
    <mergeCell ref="DT31:DT35"/>
    <mergeCell ref="DU31:DU35"/>
    <mergeCell ref="DV31:DV35"/>
    <mergeCell ref="DW31:DW35"/>
    <mergeCell ref="DX31:DX35"/>
    <mergeCell ref="DY31:DY35"/>
    <mergeCell ref="DZ31:DZ35"/>
    <mergeCell ref="EA31:EA35"/>
    <mergeCell ref="EB31:EB35"/>
    <mergeCell ref="EC31:EC35"/>
    <mergeCell ref="JU24:JU30"/>
    <mergeCell ref="JV24:JV30"/>
    <mergeCell ref="JW24:JW30"/>
    <mergeCell ref="JX24:JX30"/>
    <mergeCell ref="JY24:JY30"/>
    <mergeCell ref="JZ24:JZ30"/>
    <mergeCell ref="CP24:CP30"/>
    <mergeCell ref="CQ24:CQ30"/>
    <mergeCell ref="CR24:CR30"/>
    <mergeCell ref="CS24:CS30"/>
    <mergeCell ref="CT24:CT30"/>
    <mergeCell ref="CU24:CU30"/>
    <mergeCell ref="CV24:CV30"/>
    <mergeCell ref="HM24:HM30"/>
    <mergeCell ref="HN24:HN30"/>
    <mergeCell ref="HO24:HO30"/>
    <mergeCell ref="HP24:HP30"/>
    <mergeCell ref="IK24:IK30"/>
    <mergeCell ref="IL24:IL30"/>
    <mergeCell ref="IM24:IM30"/>
    <mergeCell ref="IN24:IN30"/>
    <mergeCell ref="FE24:FE30"/>
    <mergeCell ref="FF24:FF30"/>
    <mergeCell ref="FG24:FG30"/>
    <mergeCell ref="FH24:FH30"/>
    <mergeCell ref="FU24:FU30"/>
    <mergeCell ref="FV24:FV30"/>
    <mergeCell ref="FW24:FW30"/>
    <mergeCell ref="FX24:FX30"/>
    <mergeCell ref="EW24:EW30"/>
    <mergeCell ref="EX24:EX30"/>
    <mergeCell ref="EY24:EY30"/>
    <mergeCell ref="HW24:HW30"/>
    <mergeCell ref="HX24:HX30"/>
    <mergeCell ref="IO24:IO30"/>
    <mergeCell ref="IP24:IP30"/>
    <mergeCell ref="IQ24:IQ30"/>
    <mergeCell ref="IR24:IR30"/>
    <mergeCell ref="IW24:IW30"/>
    <mergeCell ref="IX24:IX30"/>
    <mergeCell ref="IY24:IY30"/>
    <mergeCell ref="IZ24:IZ30"/>
    <mergeCell ref="JA24:JA30"/>
    <mergeCell ref="JO24:JO30"/>
    <mergeCell ref="JP24:JP30"/>
    <mergeCell ref="JQ24:JQ30"/>
    <mergeCell ref="JR24:JR30"/>
    <mergeCell ref="JS24:JS30"/>
    <mergeCell ref="JT24:JT30"/>
    <mergeCell ref="EO24:EO30"/>
    <mergeCell ref="EP24:EP30"/>
    <mergeCell ref="EQ24:EQ30"/>
    <mergeCell ref="ER24:ER30"/>
    <mergeCell ref="ES24:ES30"/>
    <mergeCell ref="HE24:HE30"/>
    <mergeCell ref="HF24:HF30"/>
    <mergeCell ref="HG24:HG30"/>
    <mergeCell ref="HH24:HH30"/>
    <mergeCell ref="GC24:GC30"/>
    <mergeCell ref="GD24:GD30"/>
    <mergeCell ref="GE24:GE30"/>
    <mergeCell ref="GF24:GF30"/>
    <mergeCell ref="GS24:GS30"/>
    <mergeCell ref="GT24:GT30"/>
    <mergeCell ref="GU24:GU30"/>
    <mergeCell ref="GV24:GV30"/>
    <mergeCell ref="EZ24:EZ30"/>
    <mergeCell ref="FA24:FA30"/>
    <mergeCell ref="FB24:FB30"/>
    <mergeCell ref="FC24:FC30"/>
    <mergeCell ref="FD24:FD30"/>
    <mergeCell ref="FI24:FI30"/>
    <mergeCell ref="FJ24:FJ30"/>
    <mergeCell ref="FK24:FK30"/>
    <mergeCell ref="FL24:FL30"/>
    <mergeCell ref="FM24:FM30"/>
    <mergeCell ref="FN24:FN30"/>
    <mergeCell ref="FO24:FO30"/>
    <mergeCell ref="FP24:FP30"/>
    <mergeCell ref="FQ24:FQ30"/>
    <mergeCell ref="FR24:FR30"/>
    <mergeCell ref="FS24:FS30"/>
    <mergeCell ref="FT24:FT30"/>
    <mergeCell ref="FY24:FY30"/>
    <mergeCell ref="FZ24:FZ30"/>
    <mergeCell ref="GA24:GA30"/>
    <mergeCell ref="GB24:GB30"/>
    <mergeCell ref="GO24:GO30"/>
    <mergeCell ref="GP24:GP30"/>
    <mergeCell ref="GQ24:GQ30"/>
    <mergeCell ref="GR24:GR30"/>
    <mergeCell ref="HI24:HI30"/>
    <mergeCell ref="HJ24:HJ30"/>
    <mergeCell ref="HK24:HK30"/>
    <mergeCell ref="HL24:HL30"/>
    <mergeCell ref="HU24:HU30"/>
    <mergeCell ref="DY24:DY30"/>
    <mergeCell ref="DZ24:DZ30"/>
    <mergeCell ref="EA24:EA30"/>
    <mergeCell ref="EB24:EB30"/>
    <mergeCell ref="EC24:EC30"/>
    <mergeCell ref="ED24:ED30"/>
    <mergeCell ref="EE24:EE30"/>
    <mergeCell ref="EF24:EF30"/>
    <mergeCell ref="EG24:EG30"/>
    <mergeCell ref="EH24:EH30"/>
    <mergeCell ref="EI24:EI30"/>
    <mergeCell ref="EJ24:EJ30"/>
    <mergeCell ref="EK24:EK30"/>
    <mergeCell ref="EL24:EL30"/>
    <mergeCell ref="EM24:EM30"/>
    <mergeCell ref="EN24:EN30"/>
    <mergeCell ref="JZ17:JZ23"/>
    <mergeCell ref="DD24:DD30"/>
    <mergeCell ref="DE24:DE30"/>
    <mergeCell ref="DF24:DF30"/>
    <mergeCell ref="DG24:DG30"/>
    <mergeCell ref="DH24:DH30"/>
    <mergeCell ref="DI24:DI30"/>
    <mergeCell ref="DJ24:DJ30"/>
    <mergeCell ref="DK24:DK30"/>
    <mergeCell ref="DL24:DL30"/>
    <mergeCell ref="DM24:DM30"/>
    <mergeCell ref="DN24:DN30"/>
    <mergeCell ref="DO24:DO30"/>
    <mergeCell ref="DP24:DP30"/>
    <mergeCell ref="DQ24:DQ30"/>
    <mergeCell ref="DR24:DR30"/>
    <mergeCell ref="DS24:DS30"/>
    <mergeCell ref="DT24:DT30"/>
    <mergeCell ref="DU24:DU30"/>
    <mergeCell ref="DV24:DV30"/>
    <mergeCell ref="DW24:DW30"/>
    <mergeCell ref="DX24:DX30"/>
    <mergeCell ref="FA17:FA23"/>
    <mergeCell ref="FB17:FB23"/>
    <mergeCell ref="FC17:FC23"/>
    <mergeCell ref="FD17:FD23"/>
    <mergeCell ref="FI17:FI23"/>
    <mergeCell ref="FJ17:FJ23"/>
    <mergeCell ref="FK17:FK23"/>
    <mergeCell ref="FL17:FL23"/>
    <mergeCell ref="FM17:FM23"/>
    <mergeCell ref="FN17:FN23"/>
    <mergeCell ref="IR17:IR23"/>
    <mergeCell ref="IW17:IW23"/>
    <mergeCell ref="IX17:IX23"/>
    <mergeCell ref="IY17:IY23"/>
    <mergeCell ref="IZ17:IZ23"/>
    <mergeCell ref="JA17:JA23"/>
    <mergeCell ref="JO17:JO23"/>
    <mergeCell ref="JP17:JP23"/>
    <mergeCell ref="JQ17:JQ23"/>
    <mergeCell ref="JR17:JR23"/>
    <mergeCell ref="JS17:JS23"/>
    <mergeCell ref="JT17:JT23"/>
    <mergeCell ref="JU17:JU23"/>
    <mergeCell ref="JV17:JV23"/>
    <mergeCell ref="JW17:JW23"/>
    <mergeCell ref="JX17:JX23"/>
    <mergeCell ref="JY17:JY23"/>
    <mergeCell ref="EZ17:EZ23"/>
    <mergeCell ref="HE17:HE23"/>
    <mergeCell ref="HF17:HF23"/>
    <mergeCell ref="HG17:HG23"/>
    <mergeCell ref="HH17:HH23"/>
    <mergeCell ref="FE17:FE23"/>
    <mergeCell ref="FF17:FF23"/>
    <mergeCell ref="FG17:FG23"/>
    <mergeCell ref="FH17:FH23"/>
    <mergeCell ref="GS17:GS23"/>
    <mergeCell ref="GT17:GT23"/>
    <mergeCell ref="GU17:GU23"/>
    <mergeCell ref="GV17:GV23"/>
    <mergeCell ref="FV17:FV23"/>
    <mergeCell ref="FW17:FW23"/>
    <mergeCell ref="IP17:IP23"/>
    <mergeCell ref="IQ17:IQ23"/>
    <mergeCell ref="FO17:FO23"/>
    <mergeCell ref="FP17:FP23"/>
    <mergeCell ref="FQ17:FQ23"/>
    <mergeCell ref="FR17:FR23"/>
    <mergeCell ref="FS17:FS23"/>
    <mergeCell ref="FT17:FT23"/>
    <mergeCell ref="FY17:FY23"/>
    <mergeCell ref="FZ17:FZ23"/>
    <mergeCell ref="GA17:GA23"/>
    <mergeCell ref="GB17:GB23"/>
    <mergeCell ref="GO17:GO23"/>
    <mergeCell ref="GP17:GP23"/>
    <mergeCell ref="GQ17:GQ23"/>
    <mergeCell ref="IC17:IC23"/>
    <mergeCell ref="ID17:ID23"/>
    <mergeCell ref="HJ17:HJ23"/>
    <mergeCell ref="HK17:HK23"/>
    <mergeCell ref="HL17:HL23"/>
    <mergeCell ref="HU17:HU23"/>
    <mergeCell ref="HV17:HV23"/>
    <mergeCell ref="HW17:HW23"/>
    <mergeCell ref="HX17:HX23"/>
    <mergeCell ref="IO17:IO23"/>
    <mergeCell ref="HM17:HM23"/>
    <mergeCell ref="HN17:HN23"/>
    <mergeCell ref="HO17:HO23"/>
    <mergeCell ref="HP17:HP23"/>
    <mergeCell ref="IK17:IK23"/>
    <mergeCell ref="IL17:IL23"/>
    <mergeCell ref="IM17:IM23"/>
    <mergeCell ref="IN17:IN23"/>
    <mergeCell ref="DR17:DR23"/>
    <mergeCell ref="DS17:DS23"/>
    <mergeCell ref="DT17:DT23"/>
    <mergeCell ref="DU17:DU23"/>
    <mergeCell ref="DV17:DV23"/>
    <mergeCell ref="DW17:DW23"/>
    <mergeCell ref="DX17:DX23"/>
    <mergeCell ref="DY17:DY23"/>
    <mergeCell ref="DZ17:DZ23"/>
    <mergeCell ref="EA17:EA23"/>
    <mergeCell ref="EB17:EB23"/>
    <mergeCell ref="EC17:EC23"/>
    <mergeCell ref="ED17:ED23"/>
    <mergeCell ref="EE17:EE23"/>
    <mergeCell ref="EF17:EF23"/>
    <mergeCell ref="EG17:EG23"/>
    <mergeCell ref="CV17:CV23"/>
    <mergeCell ref="DD17:DD23"/>
    <mergeCell ref="DE17:DE23"/>
    <mergeCell ref="DF17:DF23"/>
    <mergeCell ref="DG17:DG23"/>
    <mergeCell ref="DH17:DH23"/>
    <mergeCell ref="DI17:DI23"/>
    <mergeCell ref="DJ17:DJ23"/>
    <mergeCell ref="DK17:DK23"/>
    <mergeCell ref="DL17:DL23"/>
    <mergeCell ref="DM17:DM23"/>
    <mergeCell ref="DN17:DN23"/>
    <mergeCell ref="DO17:DO23"/>
    <mergeCell ref="DP17:DP23"/>
    <mergeCell ref="DQ17:DQ23"/>
    <mergeCell ref="GR17:GR23"/>
    <mergeCell ref="HI17:HI23"/>
    <mergeCell ref="EH17:EH23"/>
    <mergeCell ref="EI17:EI23"/>
    <mergeCell ref="EJ17:EJ23"/>
    <mergeCell ref="EK17:EK23"/>
    <mergeCell ref="EL17:EL23"/>
    <mergeCell ref="EM17:EM23"/>
    <mergeCell ref="EN17:EN23"/>
    <mergeCell ref="EO17:EO23"/>
    <mergeCell ref="EP17:EP23"/>
    <mergeCell ref="EQ17:EQ23"/>
    <mergeCell ref="ER17:ER23"/>
    <mergeCell ref="ES17:ES23"/>
    <mergeCell ref="EW17:EW23"/>
    <mergeCell ref="EX17:EX23"/>
    <mergeCell ref="EY17:EY23"/>
    <mergeCell ref="JV11:JV16"/>
    <mergeCell ref="JW11:JW16"/>
    <mergeCell ref="JX11:JX16"/>
    <mergeCell ref="JY11:JY16"/>
    <mergeCell ref="JZ11:JZ16"/>
    <mergeCell ref="AS17:AS23"/>
    <mergeCell ref="AT17:AT23"/>
    <mergeCell ref="AU17:AU23"/>
    <mergeCell ref="AV17:AV23"/>
    <mergeCell ref="AW17:AW23"/>
    <mergeCell ref="AX17:AX23"/>
    <mergeCell ref="AY17:AY23"/>
    <mergeCell ref="BN17:BN23"/>
    <mergeCell ref="BO17:BO23"/>
    <mergeCell ref="BP17:BP23"/>
    <mergeCell ref="BQ17:BQ23"/>
    <mergeCell ref="BR17:BR23"/>
    <mergeCell ref="BS17:BS23"/>
    <mergeCell ref="BT17:BT23"/>
    <mergeCell ref="CB17:CB23"/>
    <mergeCell ref="CC17:CC23"/>
    <mergeCell ref="CD17:CD23"/>
    <mergeCell ref="CE17:CE23"/>
    <mergeCell ref="CF17:CF23"/>
    <mergeCell ref="CG17:CG23"/>
    <mergeCell ref="CH17:CH23"/>
    <mergeCell ref="CP17:CP23"/>
    <mergeCell ref="CQ17:CQ23"/>
    <mergeCell ref="CR17:CR23"/>
    <mergeCell ref="CS17:CS23"/>
    <mergeCell ref="CT17:CT23"/>
    <mergeCell ref="CU17:CU23"/>
    <mergeCell ref="HX11:HX16"/>
    <mergeCell ref="IO11:IO16"/>
    <mergeCell ref="IP11:IP16"/>
    <mergeCell ref="IQ11:IQ16"/>
    <mergeCell ref="IR11:IR16"/>
    <mergeCell ref="IW11:IW16"/>
    <mergeCell ref="IX11:IX16"/>
    <mergeCell ref="IY11:IY16"/>
    <mergeCell ref="IZ11:IZ16"/>
    <mergeCell ref="JA11:JA16"/>
    <mergeCell ref="JO11:JO16"/>
    <mergeCell ref="JP11:JP16"/>
    <mergeCell ref="JQ11:JQ16"/>
    <mergeCell ref="JR11:JR16"/>
    <mergeCell ref="JS11:JS16"/>
    <mergeCell ref="JT11:JT16"/>
    <mergeCell ref="JU11:JU16"/>
    <mergeCell ref="IC11:IC16"/>
    <mergeCell ref="ID11:ID16"/>
    <mergeCell ref="IE11:IE16"/>
    <mergeCell ref="IF11:IF16"/>
    <mergeCell ref="GA11:GA16"/>
    <mergeCell ref="GB11:GB16"/>
    <mergeCell ref="GO11:GO16"/>
    <mergeCell ref="GP11:GP16"/>
    <mergeCell ref="GQ11:GQ16"/>
    <mergeCell ref="GR11:GR16"/>
    <mergeCell ref="HI11:HI16"/>
    <mergeCell ref="HJ11:HJ16"/>
    <mergeCell ref="HK11:HK16"/>
    <mergeCell ref="HL11:HL16"/>
    <mergeCell ref="HU11:HU16"/>
    <mergeCell ref="HV11:HV16"/>
    <mergeCell ref="HW11:HW16"/>
    <mergeCell ref="HM11:HM16"/>
    <mergeCell ref="HN11:HN16"/>
    <mergeCell ref="HO11:HO16"/>
    <mergeCell ref="HP11:HP16"/>
    <mergeCell ref="HE11:HE16"/>
    <mergeCell ref="HF11:HF16"/>
    <mergeCell ref="HG11:HG16"/>
    <mergeCell ref="HH11:HH16"/>
    <mergeCell ref="GS11:GS16"/>
    <mergeCell ref="GT11:GT16"/>
    <mergeCell ref="GU11:GU16"/>
    <mergeCell ref="GV11:GV16"/>
    <mergeCell ref="GC11:GC16"/>
    <mergeCell ref="GD11:GD16"/>
    <mergeCell ref="GE11:GE16"/>
    <mergeCell ref="GF11:GF16"/>
    <mergeCell ref="GG11:GG16"/>
    <mergeCell ref="GH11:GH16"/>
    <mergeCell ref="GI11:GI16"/>
    <mergeCell ref="FB11:FB16"/>
    <mergeCell ref="FC11:FC16"/>
    <mergeCell ref="FD11:FD16"/>
    <mergeCell ref="FI11:FI16"/>
    <mergeCell ref="FJ11:FJ16"/>
    <mergeCell ref="FK11:FK16"/>
    <mergeCell ref="FL11:FL16"/>
    <mergeCell ref="FM11:FM16"/>
    <mergeCell ref="FN11:FN16"/>
    <mergeCell ref="FO11:FO16"/>
    <mergeCell ref="FP11:FP16"/>
    <mergeCell ref="FQ11:FQ16"/>
    <mergeCell ref="FR11:FR16"/>
    <mergeCell ref="FS11:FS16"/>
    <mergeCell ref="FT11:FT16"/>
    <mergeCell ref="FY11:FY16"/>
    <mergeCell ref="FZ11:FZ16"/>
    <mergeCell ref="FE11:FE16"/>
    <mergeCell ref="FF11:FF16"/>
    <mergeCell ref="FG11:FG16"/>
    <mergeCell ref="FH11:FH16"/>
    <mergeCell ref="EH11:EH16"/>
    <mergeCell ref="EI11:EI16"/>
    <mergeCell ref="EJ11:EJ16"/>
    <mergeCell ref="EK11:EK16"/>
    <mergeCell ref="EL11:EL16"/>
    <mergeCell ref="EM11:EM16"/>
    <mergeCell ref="EN11:EN16"/>
    <mergeCell ref="EO11:EO16"/>
    <mergeCell ref="EP11:EP16"/>
    <mergeCell ref="EQ11:EQ16"/>
    <mergeCell ref="ER11:ER16"/>
    <mergeCell ref="ES11:ES16"/>
    <mergeCell ref="EW11:EW16"/>
    <mergeCell ref="EX11:EX16"/>
    <mergeCell ref="EY11:EY16"/>
    <mergeCell ref="EZ11:EZ16"/>
    <mergeCell ref="FA11:FA16"/>
    <mergeCell ref="DQ11:DQ16"/>
    <mergeCell ref="DR11:DR16"/>
    <mergeCell ref="DS11:DS16"/>
    <mergeCell ref="DT11:DT16"/>
    <mergeCell ref="DU11:DU16"/>
    <mergeCell ref="DV11:DV16"/>
    <mergeCell ref="DW11:DW16"/>
    <mergeCell ref="DX11:DX16"/>
    <mergeCell ref="DY11:DY16"/>
    <mergeCell ref="DZ11:DZ16"/>
    <mergeCell ref="EA11:EA16"/>
    <mergeCell ref="EB11:EB16"/>
    <mergeCell ref="EC11:EC16"/>
    <mergeCell ref="ED11:ED16"/>
    <mergeCell ref="EE11:EE16"/>
    <mergeCell ref="EF11:EF16"/>
    <mergeCell ref="EG11:EG16"/>
    <mergeCell ref="CS11:CS16"/>
    <mergeCell ref="CT11:CT16"/>
    <mergeCell ref="CU11:CU16"/>
    <mergeCell ref="CV11:CV16"/>
    <mergeCell ref="DD11:DD16"/>
    <mergeCell ref="DE11:DE16"/>
    <mergeCell ref="DF11:DF16"/>
    <mergeCell ref="DG11:DG16"/>
    <mergeCell ref="DH11:DH16"/>
    <mergeCell ref="DI11:DI16"/>
    <mergeCell ref="DJ11:DJ16"/>
    <mergeCell ref="DK11:DK16"/>
    <mergeCell ref="DL11:DL16"/>
    <mergeCell ref="DM11:DM16"/>
    <mergeCell ref="DN11:DN16"/>
    <mergeCell ref="DO11:DO16"/>
    <mergeCell ref="DP11:DP16"/>
    <mergeCell ref="JS6:JS10"/>
    <mergeCell ref="JT6:JT10"/>
    <mergeCell ref="JU6:JU10"/>
    <mergeCell ref="JV6:JV10"/>
    <mergeCell ref="JW6:JW10"/>
    <mergeCell ref="JX6:JX10"/>
    <mergeCell ref="JY6:JY10"/>
    <mergeCell ref="JZ6:JZ10"/>
    <mergeCell ref="AS11:AS16"/>
    <mergeCell ref="AT11:AT16"/>
    <mergeCell ref="AU11:AU16"/>
    <mergeCell ref="AV11:AV16"/>
    <mergeCell ref="AW11:AW16"/>
    <mergeCell ref="AX11:AX16"/>
    <mergeCell ref="AY11:AY16"/>
    <mergeCell ref="BN11:BN16"/>
    <mergeCell ref="BO11:BO16"/>
    <mergeCell ref="BP11:BP16"/>
    <mergeCell ref="BQ11:BQ16"/>
    <mergeCell ref="BR11:BR16"/>
    <mergeCell ref="BS11:BS16"/>
    <mergeCell ref="BT11:BT16"/>
    <mergeCell ref="CB11:CB16"/>
    <mergeCell ref="CC11:CC16"/>
    <mergeCell ref="CD11:CD16"/>
    <mergeCell ref="CE11:CE16"/>
    <mergeCell ref="CF11:CF16"/>
    <mergeCell ref="CG11:CG16"/>
    <mergeCell ref="CH11:CH16"/>
    <mergeCell ref="CP11:CP16"/>
    <mergeCell ref="CQ11:CQ16"/>
    <mergeCell ref="CR11:CR16"/>
    <mergeCell ref="HU6:HU10"/>
    <mergeCell ref="HV6:HV10"/>
    <mergeCell ref="HW6:HW10"/>
    <mergeCell ref="HX6:HX10"/>
    <mergeCell ref="IO6:IO10"/>
    <mergeCell ref="IP6:IP10"/>
    <mergeCell ref="IQ6:IQ10"/>
    <mergeCell ref="IR6:IR10"/>
    <mergeCell ref="IW6:IW10"/>
    <mergeCell ref="IX6:IX10"/>
    <mergeCell ref="IY6:IY10"/>
    <mergeCell ref="IZ6:IZ10"/>
    <mergeCell ref="JA6:JA10"/>
    <mergeCell ref="JO6:JO10"/>
    <mergeCell ref="JP6:JP10"/>
    <mergeCell ref="JQ6:JQ10"/>
    <mergeCell ref="JR6:JR10"/>
    <mergeCell ref="IC6:IC10"/>
    <mergeCell ref="ID6:ID10"/>
    <mergeCell ref="IE6:IE10"/>
    <mergeCell ref="IF6:IF10"/>
    <mergeCell ref="FZ6:FZ10"/>
    <mergeCell ref="GA6:GA10"/>
    <mergeCell ref="GB6:GB10"/>
    <mergeCell ref="GO6:GO10"/>
    <mergeCell ref="GP6:GP10"/>
    <mergeCell ref="GQ6:GQ10"/>
    <mergeCell ref="GR6:GR10"/>
    <mergeCell ref="HI6:HI10"/>
    <mergeCell ref="HJ6:HJ10"/>
    <mergeCell ref="HK6:HK10"/>
    <mergeCell ref="HL6:HL10"/>
    <mergeCell ref="HE6:HE10"/>
    <mergeCell ref="HF6:HF10"/>
    <mergeCell ref="HG6:HG10"/>
    <mergeCell ref="HH6:HH10"/>
    <mergeCell ref="GS6:GS10"/>
    <mergeCell ref="GT6:GT10"/>
    <mergeCell ref="GU6:GU10"/>
    <mergeCell ref="GV6:GV10"/>
    <mergeCell ref="GC6:GC10"/>
    <mergeCell ref="GD6:GD10"/>
    <mergeCell ref="GE6:GE10"/>
    <mergeCell ref="GF6:GF10"/>
    <mergeCell ref="GG6:GG10"/>
    <mergeCell ref="GH6:GH10"/>
    <mergeCell ref="GI6:GI10"/>
    <mergeCell ref="GJ6:GJ10"/>
    <mergeCell ref="FA6:FA10"/>
    <mergeCell ref="FB6:FB10"/>
    <mergeCell ref="FC6:FC10"/>
    <mergeCell ref="FD6:FD10"/>
    <mergeCell ref="FI6:FI10"/>
    <mergeCell ref="FJ6:FJ10"/>
    <mergeCell ref="FK6:FK10"/>
    <mergeCell ref="FL6:FL10"/>
    <mergeCell ref="FM6:FM10"/>
    <mergeCell ref="FN6:FN10"/>
    <mergeCell ref="FO6:FO10"/>
    <mergeCell ref="FP6:FP10"/>
    <mergeCell ref="FQ6:FQ10"/>
    <mergeCell ref="FR6:FR10"/>
    <mergeCell ref="FS6:FS10"/>
    <mergeCell ref="FT6:FT10"/>
    <mergeCell ref="FY6:FY10"/>
    <mergeCell ref="FE6:FE10"/>
    <mergeCell ref="FF6:FF10"/>
    <mergeCell ref="FG6:FG10"/>
    <mergeCell ref="FH6:FH10"/>
    <mergeCell ref="EG6:EG10"/>
    <mergeCell ref="EH6:EH10"/>
    <mergeCell ref="EI6:EI10"/>
    <mergeCell ref="EJ6:EJ10"/>
    <mergeCell ref="EK6:EK10"/>
    <mergeCell ref="EL6:EL10"/>
    <mergeCell ref="EM6:EM10"/>
    <mergeCell ref="EN6:EN10"/>
    <mergeCell ref="EO6:EO10"/>
    <mergeCell ref="EP6:EP10"/>
    <mergeCell ref="EQ6:EQ10"/>
    <mergeCell ref="ER6:ER10"/>
    <mergeCell ref="ES6:ES10"/>
    <mergeCell ref="EW6:EW10"/>
    <mergeCell ref="EX6:EX10"/>
    <mergeCell ref="EY6:EY10"/>
    <mergeCell ref="EZ6:EZ10"/>
    <mergeCell ref="DP6:DP10"/>
    <mergeCell ref="DQ6:DQ10"/>
    <mergeCell ref="DR6:DR10"/>
    <mergeCell ref="DS6:DS10"/>
    <mergeCell ref="DT6:DT10"/>
    <mergeCell ref="DU6:DU10"/>
    <mergeCell ref="DV6:DV10"/>
    <mergeCell ref="DW6:DW10"/>
    <mergeCell ref="DX6:DX10"/>
    <mergeCell ref="DY6:DY10"/>
    <mergeCell ref="DZ6:DZ10"/>
    <mergeCell ref="EA6:EA10"/>
    <mergeCell ref="EB6:EB10"/>
    <mergeCell ref="EC6:EC10"/>
    <mergeCell ref="ED6:ED10"/>
    <mergeCell ref="EE6:EE10"/>
    <mergeCell ref="EF6:EF10"/>
    <mergeCell ref="CR6:CR10"/>
    <mergeCell ref="CS6:CS10"/>
    <mergeCell ref="CT6:CT10"/>
    <mergeCell ref="CU6:CU10"/>
    <mergeCell ref="CV6:CV10"/>
    <mergeCell ref="DD6:DD10"/>
    <mergeCell ref="DE6:DE10"/>
    <mergeCell ref="DF6:DF10"/>
    <mergeCell ref="DG6:DG10"/>
    <mergeCell ref="DH6:DH10"/>
    <mergeCell ref="DI6:DI10"/>
    <mergeCell ref="DJ6:DJ10"/>
    <mergeCell ref="DK6:DK10"/>
    <mergeCell ref="DL6:DL10"/>
    <mergeCell ref="DM6:DM10"/>
    <mergeCell ref="DN6:DN10"/>
    <mergeCell ref="DO6:DO10"/>
    <mergeCell ref="JR4:JR5"/>
    <mergeCell ref="JS4:JS5"/>
    <mergeCell ref="JT4:JT5"/>
    <mergeCell ref="JU4:JU5"/>
    <mergeCell ref="JV4:JV5"/>
    <mergeCell ref="JW4:JW5"/>
    <mergeCell ref="JX4:JX5"/>
    <mergeCell ref="JY4:JY5"/>
    <mergeCell ref="JZ4:JZ5"/>
    <mergeCell ref="AS6:AS10"/>
    <mergeCell ref="AT6:AT10"/>
    <mergeCell ref="AU6:AU10"/>
    <mergeCell ref="AV6:AV10"/>
    <mergeCell ref="AW6:AW10"/>
    <mergeCell ref="AX6:AX10"/>
    <mergeCell ref="AY6:AY10"/>
    <mergeCell ref="BN6:BN10"/>
    <mergeCell ref="BO6:BO10"/>
    <mergeCell ref="BP6:BP10"/>
    <mergeCell ref="BQ6:BQ10"/>
    <mergeCell ref="BR6:BR10"/>
    <mergeCell ref="BS6:BS10"/>
    <mergeCell ref="BT6:BT10"/>
    <mergeCell ref="CB6:CB10"/>
    <mergeCell ref="CC6:CC10"/>
    <mergeCell ref="CD6:CD10"/>
    <mergeCell ref="CE6:CE10"/>
    <mergeCell ref="CF6:CF10"/>
    <mergeCell ref="CG6:CG10"/>
    <mergeCell ref="CH6:CH10"/>
    <mergeCell ref="CP6:CP10"/>
    <mergeCell ref="CQ6:CQ10"/>
    <mergeCell ref="HL4:HL5"/>
    <mergeCell ref="HU4:HU5"/>
    <mergeCell ref="HV4:HV5"/>
    <mergeCell ref="HW4:HW5"/>
    <mergeCell ref="HX4:HX5"/>
    <mergeCell ref="IO4:IO5"/>
    <mergeCell ref="IP4:IP5"/>
    <mergeCell ref="IQ4:IQ5"/>
    <mergeCell ref="IR4:IR5"/>
    <mergeCell ref="IW4:IW5"/>
    <mergeCell ref="IX4:IX5"/>
    <mergeCell ref="IY4:IY5"/>
    <mergeCell ref="IZ4:IZ5"/>
    <mergeCell ref="JA4:JA5"/>
    <mergeCell ref="JO4:JO5"/>
    <mergeCell ref="JP4:JP5"/>
    <mergeCell ref="JQ4:JQ5"/>
    <mergeCell ref="FQ4:FQ5"/>
    <mergeCell ref="FR4:FR5"/>
    <mergeCell ref="FS4:FS5"/>
    <mergeCell ref="FT4:FT5"/>
    <mergeCell ref="FY4:FY5"/>
    <mergeCell ref="FZ4:FZ5"/>
    <mergeCell ref="GA4:GA5"/>
    <mergeCell ref="GB4:GB5"/>
    <mergeCell ref="GO4:GO5"/>
    <mergeCell ref="GP4:GP5"/>
    <mergeCell ref="GQ4:GQ5"/>
    <mergeCell ref="GR4:GR5"/>
    <mergeCell ref="HI4:HI5"/>
    <mergeCell ref="HJ4:HJ5"/>
    <mergeCell ref="HK4:HK5"/>
    <mergeCell ref="GD4:GD5"/>
    <mergeCell ref="GE4:GE5"/>
    <mergeCell ref="GF4:GF5"/>
    <mergeCell ref="GC4:GC5"/>
    <mergeCell ref="GG4:GG5"/>
    <mergeCell ref="GH4:GH5"/>
    <mergeCell ref="GI4:GI5"/>
    <mergeCell ref="GJ4:GJ5"/>
    <mergeCell ref="ES4:ES5"/>
    <mergeCell ref="EW4:EW5"/>
    <mergeCell ref="EX4:EX5"/>
    <mergeCell ref="EY4:EY5"/>
    <mergeCell ref="EZ4:EZ5"/>
    <mergeCell ref="FA4:FA5"/>
    <mergeCell ref="FB4:FB5"/>
    <mergeCell ref="FC4:FC5"/>
    <mergeCell ref="FD4:FD5"/>
    <mergeCell ref="FI4:FI5"/>
    <mergeCell ref="FJ4:FJ5"/>
    <mergeCell ref="FK4:FK5"/>
    <mergeCell ref="FL4:FL5"/>
    <mergeCell ref="FM4:FM5"/>
    <mergeCell ref="FN4:FN5"/>
    <mergeCell ref="FO4:FO5"/>
    <mergeCell ref="FP4:FP5"/>
    <mergeCell ref="FE4:FE5"/>
    <mergeCell ref="FF4:FF5"/>
    <mergeCell ref="FG4:FG5"/>
    <mergeCell ref="FH4:FH5"/>
    <mergeCell ref="EB4:EB5"/>
    <mergeCell ref="EC4:EC5"/>
    <mergeCell ref="ED4:ED5"/>
    <mergeCell ref="EE4:EE5"/>
    <mergeCell ref="EF4:EF5"/>
    <mergeCell ref="EG4:EG5"/>
    <mergeCell ref="EH4:EH5"/>
    <mergeCell ref="EI4:EI5"/>
    <mergeCell ref="EJ4:EJ5"/>
    <mergeCell ref="EK4:EK5"/>
    <mergeCell ref="EL4:EL5"/>
    <mergeCell ref="EM4:EM5"/>
    <mergeCell ref="EN4:EN5"/>
    <mergeCell ref="EO4:EO5"/>
    <mergeCell ref="EP4:EP5"/>
    <mergeCell ref="EQ4:EQ5"/>
    <mergeCell ref="ER4:ER5"/>
    <mergeCell ref="DD4:DD5"/>
    <mergeCell ref="DE4:DE5"/>
    <mergeCell ref="DF4:DF5"/>
    <mergeCell ref="DG4:DG5"/>
    <mergeCell ref="DH4:DH5"/>
    <mergeCell ref="GS3:GV3"/>
    <mergeCell ref="GS4:GS5"/>
    <mergeCell ref="GT4:GT5"/>
    <mergeCell ref="GU4:GU5"/>
    <mergeCell ref="GV4:GV5"/>
    <mergeCell ref="HY3:IB3"/>
    <mergeCell ref="HY4:HY5"/>
    <mergeCell ref="HZ4:HZ5"/>
    <mergeCell ref="DI4:DI5"/>
    <mergeCell ref="DJ4:DJ5"/>
    <mergeCell ref="DK4:DK5"/>
    <mergeCell ref="DL4:DL5"/>
    <mergeCell ref="DM4:DM5"/>
    <mergeCell ref="DN4:DN5"/>
    <mergeCell ref="DO4:DO5"/>
    <mergeCell ref="DP4:DP5"/>
    <mergeCell ref="DQ4:DQ5"/>
    <mergeCell ref="DR4:DR5"/>
    <mergeCell ref="DS4:DS5"/>
    <mergeCell ref="DT4:DT5"/>
    <mergeCell ref="DU4:DU5"/>
    <mergeCell ref="DV4:DV5"/>
    <mergeCell ref="DW4:DW5"/>
    <mergeCell ref="DX4:DX5"/>
    <mergeCell ref="DY4:DY5"/>
    <mergeCell ref="DZ4:DZ5"/>
    <mergeCell ref="EA4:EA5"/>
    <mergeCell ref="IO3:IR3"/>
    <mergeCell ref="IW3:JA3"/>
    <mergeCell ref="JO3:JS3"/>
    <mergeCell ref="JT3:JZ3"/>
    <mergeCell ref="AS4:AS5"/>
    <mergeCell ref="AT4:AT5"/>
    <mergeCell ref="AU4:AU5"/>
    <mergeCell ref="AV4:AV5"/>
    <mergeCell ref="AW4:AW5"/>
    <mergeCell ref="AX4:AX5"/>
    <mergeCell ref="AY4:AY5"/>
    <mergeCell ref="BN4:BN5"/>
    <mergeCell ref="BO4:BO5"/>
    <mergeCell ref="BP4:BP5"/>
    <mergeCell ref="BQ4:BQ5"/>
    <mergeCell ref="BR4:BR5"/>
    <mergeCell ref="BS4:BS5"/>
    <mergeCell ref="BT4:BT5"/>
    <mergeCell ref="CB4:CB5"/>
    <mergeCell ref="CC4:CC5"/>
    <mergeCell ref="CD4:CD5"/>
    <mergeCell ref="CE4:CE5"/>
    <mergeCell ref="CF4:CF5"/>
    <mergeCell ref="CG4:CG5"/>
    <mergeCell ref="CH4:CH5"/>
    <mergeCell ref="CP4:CP5"/>
    <mergeCell ref="CQ4:CQ5"/>
    <mergeCell ref="CR4:CR5"/>
    <mergeCell ref="CS4:CS5"/>
    <mergeCell ref="CT4:CT5"/>
    <mergeCell ref="CU4:CU5"/>
    <mergeCell ref="CV4:CV5"/>
    <mergeCell ref="CB3:CH3"/>
    <mergeCell ref="CP3:CV3"/>
    <mergeCell ref="DD3:DJ3"/>
    <mergeCell ref="DK3:DQ3"/>
    <mergeCell ref="DR3:DX3"/>
    <mergeCell ref="DY3:EE3"/>
    <mergeCell ref="EF3:EL3"/>
    <mergeCell ref="EM3:ES3"/>
    <mergeCell ref="EW3:EZ3"/>
    <mergeCell ref="FA3:FD3"/>
    <mergeCell ref="FI3:FL3"/>
    <mergeCell ref="FM3:FP3"/>
    <mergeCell ref="FQ3:FT3"/>
    <mergeCell ref="FY3:GB3"/>
    <mergeCell ref="GO3:GR3"/>
    <mergeCell ref="HI3:HL3"/>
    <mergeCell ref="HU3:HX3"/>
    <mergeCell ref="GC3:GF3"/>
    <mergeCell ref="FE3:FH3"/>
    <mergeCell ref="GG3:GJ3"/>
    <mergeCell ref="AQ119:AQ123"/>
    <mergeCell ref="AR119:AR123"/>
    <mergeCell ref="AP119:AP123"/>
    <mergeCell ref="BE98:BE103"/>
    <mergeCell ref="BF98:BF103"/>
    <mergeCell ref="BB86:BB90"/>
    <mergeCell ref="BC86:BC90"/>
    <mergeCell ref="AZ86:AZ90"/>
    <mergeCell ref="BA86:BA90"/>
    <mergeCell ref="BE107:BE113"/>
    <mergeCell ref="AQ105:AQ106"/>
    <mergeCell ref="AR105:AR106"/>
    <mergeCell ref="BD105:BD106"/>
    <mergeCell ref="BE105:BE106"/>
    <mergeCell ref="AZ119:AZ123"/>
    <mergeCell ref="BA119:BA123"/>
    <mergeCell ref="BU104:CA104"/>
    <mergeCell ref="CA98:CA103"/>
    <mergeCell ref="BU91:BU97"/>
    <mergeCell ref="BW98:BW103"/>
    <mergeCell ref="AQ98:AQ103"/>
    <mergeCell ref="AZ98:AZ103"/>
    <mergeCell ref="BD91:BD97"/>
    <mergeCell ref="BE91:BE97"/>
    <mergeCell ref="BF91:BF97"/>
    <mergeCell ref="BB98:BB103"/>
    <mergeCell ref="BC98:BC103"/>
    <mergeCell ref="AU129:AU133"/>
    <mergeCell ref="BR129:BR133"/>
    <mergeCell ref="BS129:BS133"/>
    <mergeCell ref="CW86:CW90"/>
    <mergeCell ref="CX86:CX90"/>
    <mergeCell ref="CK91:CK97"/>
    <mergeCell ref="BU124:BU128"/>
    <mergeCell ref="BV124:BV128"/>
    <mergeCell ref="BW124:BW128"/>
    <mergeCell ref="BX124:BX128"/>
    <mergeCell ref="AS129:AS133"/>
    <mergeCell ref="AT129:AT133"/>
    <mergeCell ref="CK129:CK133"/>
    <mergeCell ref="BD129:BD133"/>
    <mergeCell ref="BD119:BD123"/>
    <mergeCell ref="BE119:BE123"/>
    <mergeCell ref="BD114:BD118"/>
    <mergeCell ref="BE114:BE118"/>
    <mergeCell ref="CM86:CM90"/>
    <mergeCell ref="CO124:CO128"/>
    <mergeCell ref="CW124:CW128"/>
    <mergeCell ref="CG86:CG90"/>
    <mergeCell ref="CH86:CH90"/>
    <mergeCell ref="CP86:CP90"/>
    <mergeCell ref="CQ86:CQ90"/>
    <mergeCell ref="CR86:CR90"/>
    <mergeCell ref="CS86:CS90"/>
    <mergeCell ref="CT86:CT90"/>
    <mergeCell ref="CU86:CU90"/>
    <mergeCell ref="CV86:CV90"/>
    <mergeCell ref="CP91:CP97"/>
    <mergeCell ref="CQ91:CQ97"/>
    <mergeCell ref="BF119:BF123"/>
    <mergeCell ref="BY129:BY133"/>
    <mergeCell ref="BU129:BU133"/>
    <mergeCell ref="CH129:CH133"/>
    <mergeCell ref="DC114:DC118"/>
    <mergeCell ref="CK114:CK118"/>
    <mergeCell ref="BV119:BV123"/>
    <mergeCell ref="BW119:BW123"/>
    <mergeCell ref="BX119:BX123"/>
    <mergeCell ref="BT105:BT106"/>
    <mergeCell ref="BN105:BN106"/>
    <mergeCell ref="BU105:BU106"/>
    <mergeCell ref="BV105:BV106"/>
    <mergeCell ref="BF107:BF113"/>
    <mergeCell ref="BF105:BF106"/>
    <mergeCell ref="CK107:CK113"/>
    <mergeCell ref="BO129:BO133"/>
    <mergeCell ref="CL105:CL106"/>
    <mergeCell ref="BU107:BU113"/>
    <mergeCell ref="BY105:BY106"/>
    <mergeCell ref="CR105:CR106"/>
    <mergeCell ref="CS105:CS106"/>
    <mergeCell ref="CT105:CT106"/>
    <mergeCell ref="CU105:CU106"/>
    <mergeCell ref="CV105:CV106"/>
    <mergeCell ref="BW114:BW118"/>
    <mergeCell ref="CL114:CL118"/>
    <mergeCell ref="CM114:CM118"/>
    <mergeCell ref="CL107:CL113"/>
    <mergeCell ref="CN107:CN113"/>
    <mergeCell ref="CO107:CO113"/>
    <mergeCell ref="DC124:DC128"/>
    <mergeCell ref="CI124:CI128"/>
    <mergeCell ref="CL119:CL123"/>
    <mergeCell ref="CJ114:CJ118"/>
    <mergeCell ref="DC105:DC106"/>
    <mergeCell ref="CN129:CN133"/>
    <mergeCell ref="CO129:CO133"/>
    <mergeCell ref="DA107:DA113"/>
    <mergeCell ref="CX107:CX113"/>
    <mergeCell ref="CY107:CY113"/>
    <mergeCell ref="CM119:CM123"/>
    <mergeCell ref="CO114:CO118"/>
    <mergeCell ref="CJ129:CJ133"/>
    <mergeCell ref="BU119:BU123"/>
    <mergeCell ref="BY119:BY123"/>
    <mergeCell ref="BZ119:BZ123"/>
    <mergeCell ref="CA119:CA123"/>
    <mergeCell ref="DB124:DB128"/>
    <mergeCell ref="CM124:CM128"/>
    <mergeCell ref="CW114:CW118"/>
    <mergeCell ref="CI119:CI123"/>
    <mergeCell ref="CJ119:CJ123"/>
    <mergeCell ref="CG107:CG113"/>
    <mergeCell ref="CH107:CH113"/>
    <mergeCell ref="CP107:CP113"/>
    <mergeCell ref="CQ107:CQ113"/>
    <mergeCell ref="CR107:CR113"/>
    <mergeCell ref="CS107:CS113"/>
    <mergeCell ref="CT107:CT113"/>
    <mergeCell ref="CU107:CU113"/>
    <mergeCell ref="CV107:CV113"/>
    <mergeCell ref="CF114:CF118"/>
    <mergeCell ref="CG114:CG118"/>
    <mergeCell ref="G91:G96"/>
    <mergeCell ref="A98:A102"/>
    <mergeCell ref="AP91:AP97"/>
    <mergeCell ref="H104:H106"/>
    <mergeCell ref="F104:F106"/>
    <mergeCell ref="AL105:AL106"/>
    <mergeCell ref="AQ86:AQ90"/>
    <mergeCell ref="AR86:AR90"/>
    <mergeCell ref="BA114:BA118"/>
    <mergeCell ref="N105:N106"/>
    <mergeCell ref="A118:B118"/>
    <mergeCell ref="A114:A117"/>
    <mergeCell ref="B114:B117"/>
    <mergeCell ref="E114:E117"/>
    <mergeCell ref="F114:F117"/>
    <mergeCell ref="G114:G117"/>
    <mergeCell ref="DB107:DB113"/>
    <mergeCell ref="CX114:CX118"/>
    <mergeCell ref="CY114:CY118"/>
    <mergeCell ref="CZ114:CZ118"/>
    <mergeCell ref="DB105:DB106"/>
    <mergeCell ref="CR91:CR97"/>
    <mergeCell ref="CS91:CS97"/>
    <mergeCell ref="CT91:CT97"/>
    <mergeCell ref="CU91:CU97"/>
    <mergeCell ref="CV91:CV97"/>
    <mergeCell ref="CH98:CH103"/>
    <mergeCell ref="CP98:CP103"/>
    <mergeCell ref="CQ98:CQ103"/>
    <mergeCell ref="CR98:CR103"/>
    <mergeCell ref="CS98:CS103"/>
    <mergeCell ref="CT98:CT103"/>
    <mergeCell ref="AL138:AM138"/>
    <mergeCell ref="U135:U137"/>
    <mergeCell ref="A138:B138"/>
    <mergeCell ref="AB135:AB137"/>
    <mergeCell ref="O135:O137"/>
    <mergeCell ref="AL124:AL128"/>
    <mergeCell ref="AM124:AM128"/>
    <mergeCell ref="S135:S137"/>
    <mergeCell ref="T135:T137"/>
    <mergeCell ref="W135:W137"/>
    <mergeCell ref="A124:A127"/>
    <mergeCell ref="B124:B127"/>
    <mergeCell ref="A139:B141"/>
    <mergeCell ref="V135:V137"/>
    <mergeCell ref="AN129:AN133"/>
    <mergeCell ref="AH134:AH137"/>
    <mergeCell ref="Q135:Q137"/>
    <mergeCell ref="F134:F137"/>
    <mergeCell ref="G134:G137"/>
    <mergeCell ref="O134:R134"/>
    <mergeCell ref="S134:U134"/>
    <mergeCell ref="A128:B128"/>
    <mergeCell ref="A134:B137"/>
    <mergeCell ref="AP129:AP133"/>
    <mergeCell ref="N135:N137"/>
    <mergeCell ref="J134:J137"/>
    <mergeCell ref="K135:K137"/>
    <mergeCell ref="C134:C137"/>
    <mergeCell ref="AD135:AD137"/>
    <mergeCell ref="AO114:AO118"/>
    <mergeCell ref="CY86:CY90"/>
    <mergeCell ref="CZ86:CZ90"/>
    <mergeCell ref="DA86:DA90"/>
    <mergeCell ref="DB86:DB90"/>
    <mergeCell ref="F124:F127"/>
    <mergeCell ref="AL129:AL133"/>
    <mergeCell ref="AM129:AM133"/>
    <mergeCell ref="A133:B133"/>
    <mergeCell ref="A129:A132"/>
    <mergeCell ref="B129:B132"/>
    <mergeCell ref="R135:R137"/>
    <mergeCell ref="X135:X137"/>
    <mergeCell ref="AF135:AF137"/>
    <mergeCell ref="M135:M137"/>
    <mergeCell ref="L135:L137"/>
    <mergeCell ref="AC135:AC137"/>
    <mergeCell ref="E129:E132"/>
    <mergeCell ref="F129:F132"/>
    <mergeCell ref="G129:G132"/>
    <mergeCell ref="AL119:AL123"/>
    <mergeCell ref="AM119:AM123"/>
    <mergeCell ref="A91:A96"/>
    <mergeCell ref="B91:B96"/>
    <mergeCell ref="E91:E96"/>
    <mergeCell ref="F91:F96"/>
    <mergeCell ref="V134:W134"/>
    <mergeCell ref="X134:AG134"/>
    <mergeCell ref="AE135:AE137"/>
    <mergeCell ref="AZ129:AZ133"/>
    <mergeCell ref="A107:A112"/>
    <mergeCell ref="S105:S106"/>
    <mergeCell ref="I104:I106"/>
    <mergeCell ref="AH104:AH106"/>
    <mergeCell ref="AI104:AI106"/>
    <mergeCell ref="A113:B113"/>
    <mergeCell ref="AO124:AO128"/>
    <mergeCell ref="D134:D137"/>
    <mergeCell ref="E134:E137"/>
    <mergeCell ref="V105:V106"/>
    <mergeCell ref="W105:W106"/>
    <mergeCell ref="B107:B112"/>
    <mergeCell ref="AJ104:AJ106"/>
    <mergeCell ref="AK104:AK106"/>
    <mergeCell ref="AN119:AN123"/>
    <mergeCell ref="AO119:AO123"/>
    <mergeCell ref="A104:A106"/>
    <mergeCell ref="B104:B106"/>
    <mergeCell ref="C104:C106"/>
    <mergeCell ref="D104:D106"/>
    <mergeCell ref="E104:E106"/>
    <mergeCell ref="A123:B123"/>
    <mergeCell ref="H115:H117"/>
    <mergeCell ref="G104:G106"/>
    <mergeCell ref="AL114:AL118"/>
    <mergeCell ref="AM114:AM118"/>
    <mergeCell ref="AN114:AN118"/>
    <mergeCell ref="K134:N134"/>
    <mergeCell ref="F74:F79"/>
    <mergeCell ref="A90:B90"/>
    <mergeCell ref="AN61:AN67"/>
    <mergeCell ref="AP86:AP90"/>
    <mergeCell ref="AM98:AM103"/>
    <mergeCell ref="K104:N104"/>
    <mergeCell ref="M105:M106"/>
    <mergeCell ref="D145:F145"/>
    <mergeCell ref="AS105:AS106"/>
    <mergeCell ref="AT105:AT106"/>
    <mergeCell ref="AU105:AU106"/>
    <mergeCell ref="AZ124:AZ128"/>
    <mergeCell ref="AQ124:AQ128"/>
    <mergeCell ref="AR124:AR128"/>
    <mergeCell ref="AR129:AR133"/>
    <mergeCell ref="AZ107:AZ113"/>
    <mergeCell ref="AV105:AV106"/>
    <mergeCell ref="AW105:AW106"/>
    <mergeCell ref="AX105:AX106"/>
    <mergeCell ref="AY105:AY106"/>
    <mergeCell ref="AP114:AP118"/>
    <mergeCell ref="T105:T106"/>
    <mergeCell ref="U105:U106"/>
    <mergeCell ref="Y105:Y106"/>
    <mergeCell ref="Z105:Z106"/>
    <mergeCell ref="P105:P106"/>
    <mergeCell ref="Q105:Q106"/>
    <mergeCell ref="R105:R106"/>
    <mergeCell ref="P135:P137"/>
    <mergeCell ref="G124:G127"/>
    <mergeCell ref="H124:H127"/>
    <mergeCell ref="AO129:AO133"/>
    <mergeCell ref="A35:B35"/>
    <mergeCell ref="S54:S55"/>
    <mergeCell ref="T54:T55"/>
    <mergeCell ref="U54:U55"/>
    <mergeCell ref="V54:V55"/>
    <mergeCell ref="X53:AG53"/>
    <mergeCell ref="AH53:AH55"/>
    <mergeCell ref="AI53:AI55"/>
    <mergeCell ref="AJ53:AJ55"/>
    <mergeCell ref="AK53:AK55"/>
    <mergeCell ref="H107:H108"/>
    <mergeCell ref="A119:A122"/>
    <mergeCell ref="B119:B122"/>
    <mergeCell ref="E119:E122"/>
    <mergeCell ref="F119:F122"/>
    <mergeCell ref="G119:G122"/>
    <mergeCell ref="H109:H112"/>
    <mergeCell ref="H120:H122"/>
    <mergeCell ref="A68:A72"/>
    <mergeCell ref="B68:B72"/>
    <mergeCell ref="A74:A79"/>
    <mergeCell ref="B74:B79"/>
    <mergeCell ref="A97:B97"/>
    <mergeCell ref="H91:H96"/>
    <mergeCell ref="E68:E72"/>
    <mergeCell ref="F68:F72"/>
    <mergeCell ref="G68:G72"/>
    <mergeCell ref="O105:O106"/>
    <mergeCell ref="E86:E89"/>
    <mergeCell ref="G74:G79"/>
    <mergeCell ref="H74:H79"/>
    <mergeCell ref="H69:H72"/>
    <mergeCell ref="A81:A84"/>
    <mergeCell ref="E81:E84"/>
    <mergeCell ref="F81:F84"/>
    <mergeCell ref="G81:G84"/>
    <mergeCell ref="E36:E39"/>
    <mergeCell ref="F36:F39"/>
    <mergeCell ref="AN98:AN103"/>
    <mergeCell ref="AO98:AO103"/>
    <mergeCell ref="AP98:AP103"/>
    <mergeCell ref="AL81:AL85"/>
    <mergeCell ref="AA105:AA106"/>
    <mergeCell ref="AB105:AB106"/>
    <mergeCell ref="AN54:AN55"/>
    <mergeCell ref="X54:X55"/>
    <mergeCell ref="Y54:Y55"/>
    <mergeCell ref="Z54:Z55"/>
    <mergeCell ref="AA54:AA55"/>
    <mergeCell ref="AP105:AP106"/>
    <mergeCell ref="AL91:AL97"/>
    <mergeCell ref="AO74:AO80"/>
    <mergeCell ref="K54:K55"/>
    <mergeCell ref="L54:L55"/>
    <mergeCell ref="M54:M55"/>
    <mergeCell ref="A73:B73"/>
    <mergeCell ref="E74:E79"/>
    <mergeCell ref="D53:D55"/>
    <mergeCell ref="E53:E55"/>
    <mergeCell ref="F53:F55"/>
    <mergeCell ref="G53:G55"/>
    <mergeCell ref="H53:H55"/>
    <mergeCell ref="I53:I55"/>
    <mergeCell ref="J53:J55"/>
    <mergeCell ref="H32:H34"/>
    <mergeCell ref="B61:B66"/>
    <mergeCell ref="E61:E66"/>
    <mergeCell ref="F61:F66"/>
    <mergeCell ref="G61:G66"/>
    <mergeCell ref="F56:F59"/>
    <mergeCell ref="G56:G59"/>
    <mergeCell ref="H56:H59"/>
    <mergeCell ref="F46:F51"/>
    <mergeCell ref="G46:G51"/>
    <mergeCell ref="H46:H51"/>
    <mergeCell ref="A86:A89"/>
    <mergeCell ref="AP56:AP60"/>
    <mergeCell ref="A80:B80"/>
    <mergeCell ref="AL56:AL60"/>
    <mergeCell ref="AM56:AM60"/>
    <mergeCell ref="AN56:AN60"/>
    <mergeCell ref="A85:B85"/>
    <mergeCell ref="H81:H84"/>
    <mergeCell ref="H87:H89"/>
    <mergeCell ref="G36:G39"/>
    <mergeCell ref="B86:B89"/>
    <mergeCell ref="AB54:AB55"/>
    <mergeCell ref="AC54:AC55"/>
    <mergeCell ref="AD54:AD55"/>
    <mergeCell ref="AE54:AE55"/>
    <mergeCell ref="A36:A39"/>
    <mergeCell ref="E46:E51"/>
    <mergeCell ref="A61:A66"/>
    <mergeCell ref="A41:A44"/>
    <mergeCell ref="B41:B44"/>
    <mergeCell ref="A56:A59"/>
    <mergeCell ref="S53:U53"/>
    <mergeCell ref="N54:N55"/>
    <mergeCell ref="O54:O55"/>
    <mergeCell ref="P54:P55"/>
    <mergeCell ref="Q54:Q55"/>
    <mergeCell ref="R54:R55"/>
    <mergeCell ref="AG54:AG55"/>
    <mergeCell ref="AL54:AL55"/>
    <mergeCell ref="AM54:AM55"/>
    <mergeCell ref="A52:B52"/>
    <mergeCell ref="AO56:AO60"/>
    <mergeCell ref="B56:B59"/>
    <mergeCell ref="E56:E59"/>
    <mergeCell ref="AM61:AM67"/>
    <mergeCell ref="A67:B67"/>
    <mergeCell ref="H61:H66"/>
    <mergeCell ref="A60:B60"/>
    <mergeCell ref="AO61:AO67"/>
    <mergeCell ref="K53:N53"/>
    <mergeCell ref="AQ24:AQ30"/>
    <mergeCell ref="AL24:AL30"/>
    <mergeCell ref="AM24:AM30"/>
    <mergeCell ref="AN24:AN30"/>
    <mergeCell ref="AO24:AO30"/>
    <mergeCell ref="AP24:AP30"/>
    <mergeCell ref="AL53:AR53"/>
    <mergeCell ref="AR46:AR52"/>
    <mergeCell ref="V53:W53"/>
    <mergeCell ref="AP46:AP52"/>
    <mergeCell ref="CA46:CA52"/>
    <mergeCell ref="BB41:BB45"/>
    <mergeCell ref="BC41:BC45"/>
    <mergeCell ref="B36:B39"/>
    <mergeCell ref="BY46:BY52"/>
    <mergeCell ref="AM31:AM35"/>
    <mergeCell ref="AN31:AN35"/>
    <mergeCell ref="BX46:BX52"/>
    <mergeCell ref="BS31:BS35"/>
    <mergeCell ref="BT31:BT35"/>
    <mergeCell ref="BE41:BE45"/>
    <mergeCell ref="BF41:BF45"/>
    <mergeCell ref="BX36:BX40"/>
    <mergeCell ref="A40:B40"/>
    <mergeCell ref="BB46:BB52"/>
    <mergeCell ref="BW46:BW52"/>
    <mergeCell ref="BV41:BV45"/>
    <mergeCell ref="A31:A34"/>
    <mergeCell ref="B31:B34"/>
    <mergeCell ref="E31:E34"/>
    <mergeCell ref="F31:F34"/>
    <mergeCell ref="G31:G34"/>
    <mergeCell ref="AL61:AL67"/>
    <mergeCell ref="AQ54:AQ55"/>
    <mergeCell ref="BB74:BB80"/>
    <mergeCell ref="AR11:AR16"/>
    <mergeCell ref="BA11:BA16"/>
    <mergeCell ref="BB11:BB16"/>
    <mergeCell ref="BY36:BY40"/>
    <mergeCell ref="A30:B30"/>
    <mergeCell ref="H25:H29"/>
    <mergeCell ref="A24:A29"/>
    <mergeCell ref="B24:B29"/>
    <mergeCell ref="E24:E29"/>
    <mergeCell ref="F24:F29"/>
    <mergeCell ref="A53:A55"/>
    <mergeCell ref="B53:B55"/>
    <mergeCell ref="C53:C55"/>
    <mergeCell ref="BU54:BU55"/>
    <mergeCell ref="BV54:BV55"/>
    <mergeCell ref="BW54:BW55"/>
    <mergeCell ref="BX54:BX55"/>
    <mergeCell ref="BY54:BY55"/>
    <mergeCell ref="B11:B15"/>
    <mergeCell ref="E11:E15"/>
    <mergeCell ref="F11:F15"/>
    <mergeCell ref="G11:G15"/>
    <mergeCell ref="A16:B16"/>
    <mergeCell ref="H11:H15"/>
    <mergeCell ref="BD11:BD16"/>
    <mergeCell ref="BE11:BE16"/>
    <mergeCell ref="BU53:CA53"/>
    <mergeCell ref="AR31:AR35"/>
    <mergeCell ref="AZ31:AZ35"/>
    <mergeCell ref="AO31:AO35"/>
    <mergeCell ref="AP31:AP35"/>
    <mergeCell ref="AQ31:AQ35"/>
    <mergeCell ref="BV31:BV35"/>
    <mergeCell ref="BW31:BW35"/>
    <mergeCell ref="BX31:BX35"/>
    <mergeCell ref="BY31:BY35"/>
    <mergeCell ref="BZ31:BZ35"/>
    <mergeCell ref="CA31:CA35"/>
    <mergeCell ref="AR74:AR80"/>
    <mergeCell ref="BC46:BC52"/>
    <mergeCell ref="BD46:BD52"/>
    <mergeCell ref="BF56:BF60"/>
    <mergeCell ref="BA54:BA55"/>
    <mergeCell ref="BC54:BC55"/>
    <mergeCell ref="BD54:BD55"/>
    <mergeCell ref="BU36:BU40"/>
    <mergeCell ref="BF31:BF35"/>
    <mergeCell ref="BU31:BU35"/>
    <mergeCell ref="AZ56:AZ60"/>
    <mergeCell ref="AZ53:BF53"/>
    <mergeCell ref="BF68:BF73"/>
    <mergeCell ref="BB56:BB60"/>
    <mergeCell ref="BA31:BA35"/>
    <mergeCell ref="BB31:BB35"/>
    <mergeCell ref="BC31:BC35"/>
    <mergeCell ref="BF54:BF55"/>
    <mergeCell ref="AO54:AO55"/>
    <mergeCell ref="BB54:BB55"/>
    <mergeCell ref="AQ61:AQ67"/>
    <mergeCell ref="AR61:AR67"/>
    <mergeCell ref="AP61:AP67"/>
    <mergeCell ref="AS24:AS30"/>
    <mergeCell ref="AT24:AT30"/>
    <mergeCell ref="AU24:AU30"/>
    <mergeCell ref="AV24:AV30"/>
    <mergeCell ref="BD31:BD35"/>
    <mergeCell ref="BE31:BE35"/>
    <mergeCell ref="BW17:BW23"/>
    <mergeCell ref="BZ17:BZ23"/>
    <mergeCell ref="CA17:CA23"/>
    <mergeCell ref="CB24:CB30"/>
    <mergeCell ref="CC24:CC30"/>
    <mergeCell ref="CD24:CD30"/>
    <mergeCell ref="CI31:CI35"/>
    <mergeCell ref="BP24:BP30"/>
    <mergeCell ref="BQ24:BQ30"/>
    <mergeCell ref="BR24:BR30"/>
    <mergeCell ref="BS24:BS30"/>
    <mergeCell ref="BT24:BT30"/>
    <mergeCell ref="BN31:BN35"/>
    <mergeCell ref="BO31:BO35"/>
    <mergeCell ref="BP31:BP35"/>
    <mergeCell ref="BQ31:BQ35"/>
    <mergeCell ref="BR31:BR35"/>
    <mergeCell ref="DA17:DA23"/>
    <mergeCell ref="DB17:DB23"/>
    <mergeCell ref="DC17:DC23"/>
    <mergeCell ref="CY31:CY35"/>
    <mergeCell ref="CZ31:CZ35"/>
    <mergeCell ref="CA24:CA30"/>
    <mergeCell ref="CI24:CI30"/>
    <mergeCell ref="CJ24:CJ30"/>
    <mergeCell ref="CK24:CK30"/>
    <mergeCell ref="CL24:CL30"/>
    <mergeCell ref="AL17:AL23"/>
    <mergeCell ref="AM17:AM23"/>
    <mergeCell ref="CM24:CM30"/>
    <mergeCell ref="CN24:CN30"/>
    <mergeCell ref="CO24:CO30"/>
    <mergeCell ref="CW24:CW30"/>
    <mergeCell ref="CX24:CX30"/>
    <mergeCell ref="CY24:CY30"/>
    <mergeCell ref="CZ24:CZ30"/>
    <mergeCell ref="CE24:CE30"/>
    <mergeCell ref="CF24:CF30"/>
    <mergeCell ref="CG24:CG30"/>
    <mergeCell ref="CH24:CH30"/>
    <mergeCell ref="AS31:AS35"/>
    <mergeCell ref="AT31:AT35"/>
    <mergeCell ref="AU31:AU35"/>
    <mergeCell ref="AV31:AV35"/>
    <mergeCell ref="AW31:AW35"/>
    <mergeCell ref="AX31:AX35"/>
    <mergeCell ref="AY31:AY35"/>
    <mergeCell ref="BC24:BC30"/>
    <mergeCell ref="BD24:BD30"/>
    <mergeCell ref="A6:A9"/>
    <mergeCell ref="B6:B9"/>
    <mergeCell ref="CY6:CY10"/>
    <mergeCell ref="AH3:AH5"/>
    <mergeCell ref="CK4:CK5"/>
    <mergeCell ref="BC4:BC5"/>
    <mergeCell ref="CW3:DC3"/>
    <mergeCell ref="DB11:DB16"/>
    <mergeCell ref="DC11:DC16"/>
    <mergeCell ref="BD6:BD10"/>
    <mergeCell ref="BE6:BE10"/>
    <mergeCell ref="CL6:CL10"/>
    <mergeCell ref="CM6:CM10"/>
    <mergeCell ref="CN6:CN10"/>
    <mergeCell ref="CO6:CO10"/>
    <mergeCell ref="CW6:CW10"/>
    <mergeCell ref="CW11:CW16"/>
    <mergeCell ref="DB6:DB10"/>
    <mergeCell ref="DC6:DC10"/>
    <mergeCell ref="BW6:BW10"/>
    <mergeCell ref="BX6:BX10"/>
    <mergeCell ref="BY6:BY10"/>
    <mergeCell ref="BZ6:BZ10"/>
    <mergeCell ref="CA6:CA10"/>
    <mergeCell ref="DC4:DC5"/>
    <mergeCell ref="BZ4:BZ5"/>
    <mergeCell ref="BW4:BW5"/>
    <mergeCell ref="BA6:BA10"/>
    <mergeCell ref="BA4:BA5"/>
    <mergeCell ref="AR4:AR5"/>
    <mergeCell ref="AZ4:AZ5"/>
    <mergeCell ref="CJ4:CJ5"/>
    <mergeCell ref="H3:H5"/>
    <mergeCell ref="I3:I5"/>
    <mergeCell ref="J3:J5"/>
    <mergeCell ref="K3:N3"/>
    <mergeCell ref="AP6:AP10"/>
    <mergeCell ref="AQ6:AQ10"/>
    <mergeCell ref="AR6:AR10"/>
    <mergeCell ref="AZ6:AZ10"/>
    <mergeCell ref="AC4:AC5"/>
    <mergeCell ref="AM6:AM10"/>
    <mergeCell ref="AN6:AN10"/>
    <mergeCell ref="AO6:AO10"/>
    <mergeCell ref="V4:V5"/>
    <mergeCell ref="W4:W5"/>
    <mergeCell ref="X4:X5"/>
    <mergeCell ref="Y4:Y5"/>
    <mergeCell ref="Z4:Z5"/>
    <mergeCell ref="AA4:AA5"/>
    <mergeCell ref="AB4:AB5"/>
    <mergeCell ref="S3:U3"/>
    <mergeCell ref="V3:W3"/>
    <mergeCell ref="X3:AG3"/>
    <mergeCell ref="AP4:AP5"/>
    <mergeCell ref="AQ4:AQ5"/>
    <mergeCell ref="AF54:AF55"/>
    <mergeCell ref="AZ61:AZ67"/>
    <mergeCell ref="BA61:BA67"/>
    <mergeCell ref="CI3:CO3"/>
    <mergeCell ref="CL4:CL5"/>
    <mergeCell ref="CM4:CM5"/>
    <mergeCell ref="CN4:CN5"/>
    <mergeCell ref="CO4:CO5"/>
    <mergeCell ref="CW4:CW5"/>
    <mergeCell ref="CX4:CX5"/>
    <mergeCell ref="CY4:CY5"/>
    <mergeCell ref="CZ4:CZ5"/>
    <mergeCell ref="DA4:DA5"/>
    <mergeCell ref="BD4:BD5"/>
    <mergeCell ref="BE4:BE5"/>
    <mergeCell ref="BX4:BX5"/>
    <mergeCell ref="AL3:AR3"/>
    <mergeCell ref="AZ3:BF3"/>
    <mergeCell ref="BU4:BU5"/>
    <mergeCell ref="BV4:BV5"/>
    <mergeCell ref="DA6:DA10"/>
    <mergeCell ref="CZ11:CZ16"/>
    <mergeCell ref="CX6:CX10"/>
    <mergeCell ref="AQ17:AQ23"/>
    <mergeCell ref="AR17:AR23"/>
    <mergeCell ref="AZ17:AZ23"/>
    <mergeCell ref="BA17:BA23"/>
    <mergeCell ref="BB17:BB23"/>
    <mergeCell ref="BC17:BC23"/>
    <mergeCell ref="BD17:BD23"/>
    <mergeCell ref="BE17:BE23"/>
    <mergeCell ref="CZ17:CZ23"/>
    <mergeCell ref="E41:E44"/>
    <mergeCell ref="F41:F44"/>
    <mergeCell ref="G41:G44"/>
    <mergeCell ref="H41:H44"/>
    <mergeCell ref="A45:B45"/>
    <mergeCell ref="A46:A51"/>
    <mergeCell ref="B46:B51"/>
    <mergeCell ref="AZ46:AZ52"/>
    <mergeCell ref="AQ46:AQ52"/>
    <mergeCell ref="AL41:AL45"/>
    <mergeCell ref="AM41:AM45"/>
    <mergeCell ref="AL6:AL10"/>
    <mergeCell ref="AD4:AD5"/>
    <mergeCell ref="AE4:AE5"/>
    <mergeCell ref="AF4:AF5"/>
    <mergeCell ref="AG4:AG5"/>
    <mergeCell ref="AL4:AL5"/>
    <mergeCell ref="AM4:AM5"/>
    <mergeCell ref="C8:C9"/>
    <mergeCell ref="D8:D9"/>
    <mergeCell ref="A10:B10"/>
    <mergeCell ref="A11:A15"/>
    <mergeCell ref="K4:K5"/>
    <mergeCell ref="L4:L5"/>
    <mergeCell ref="M4:M5"/>
    <mergeCell ref="A3:A5"/>
    <mergeCell ref="B3:B5"/>
    <mergeCell ref="C3:C5"/>
    <mergeCell ref="D3:D5"/>
    <mergeCell ref="E3:E5"/>
    <mergeCell ref="F3:F5"/>
    <mergeCell ref="G3:G5"/>
    <mergeCell ref="A17:A22"/>
    <mergeCell ref="B17:B22"/>
    <mergeCell ref="E17:E22"/>
    <mergeCell ref="F17:F22"/>
    <mergeCell ref="G17:G22"/>
    <mergeCell ref="AL36:AL40"/>
    <mergeCell ref="AM36:AM40"/>
    <mergeCell ref="AN36:AN40"/>
    <mergeCell ref="AO36:AO40"/>
    <mergeCell ref="AP36:AP40"/>
    <mergeCell ref="AP54:AP55"/>
    <mergeCell ref="H17:H22"/>
    <mergeCell ref="A23:B23"/>
    <mergeCell ref="G24:G29"/>
    <mergeCell ref="BE46:BE52"/>
    <mergeCell ref="O4:O5"/>
    <mergeCell ref="AZ68:AZ73"/>
    <mergeCell ref="BA68:BA73"/>
    <mergeCell ref="BB68:BB73"/>
    <mergeCell ref="AL68:AL73"/>
    <mergeCell ref="AM68:AM73"/>
    <mergeCell ref="BB4:BB5"/>
    <mergeCell ref="AZ54:AZ55"/>
    <mergeCell ref="AO68:AO73"/>
    <mergeCell ref="AP68:AP73"/>
    <mergeCell ref="P4:P5"/>
    <mergeCell ref="BC11:BC16"/>
    <mergeCell ref="AQ36:AQ40"/>
    <mergeCell ref="AR36:AR40"/>
    <mergeCell ref="AZ36:AZ40"/>
    <mergeCell ref="BA36:BA40"/>
    <mergeCell ref="BB36:BB40"/>
    <mergeCell ref="AP17:AP23"/>
    <mergeCell ref="AN11:AN16"/>
    <mergeCell ref="AO11:AO16"/>
    <mergeCell ref="AP11:AP16"/>
    <mergeCell ref="AQ11:AQ16"/>
    <mergeCell ref="AL31:AL35"/>
    <mergeCell ref="BU3:CA3"/>
    <mergeCell ref="CA4:CA5"/>
    <mergeCell ref="BF6:BF10"/>
    <mergeCell ref="BU6:BU10"/>
    <mergeCell ref="BV6:BV10"/>
    <mergeCell ref="AZ74:AZ80"/>
    <mergeCell ref="BA74:BA80"/>
    <mergeCell ref="AL74:AL80"/>
    <mergeCell ref="BU41:BU45"/>
    <mergeCell ref="BB61:BB67"/>
    <mergeCell ref="AR54:AR55"/>
    <mergeCell ref="AQ68:AQ73"/>
    <mergeCell ref="AR68:AR73"/>
    <mergeCell ref="AQ56:AQ60"/>
    <mergeCell ref="AR56:AR60"/>
    <mergeCell ref="BA46:BA52"/>
    <mergeCell ref="AP74:AP80"/>
    <mergeCell ref="AQ74:AQ80"/>
    <mergeCell ref="AN68:AN73"/>
    <mergeCell ref="AQ41:AQ45"/>
    <mergeCell ref="BC36:BC40"/>
    <mergeCell ref="BD36:BD40"/>
    <mergeCell ref="BE36:BE40"/>
    <mergeCell ref="AN41:AN45"/>
    <mergeCell ref="AO41:AO45"/>
    <mergeCell ref="AP41:AP45"/>
    <mergeCell ref="E6:E9"/>
    <mergeCell ref="N4:N5"/>
    <mergeCell ref="AK3:AK5"/>
    <mergeCell ref="S104:U104"/>
    <mergeCell ref="AL86:AL90"/>
    <mergeCell ref="Q4:Q5"/>
    <mergeCell ref="F6:F9"/>
    <mergeCell ref="G6:G9"/>
    <mergeCell ref="AL11:AL16"/>
    <mergeCell ref="AM11:AM16"/>
    <mergeCell ref="H7:H9"/>
    <mergeCell ref="AL46:AL52"/>
    <mergeCell ref="AM46:AM52"/>
    <mergeCell ref="AN46:AN52"/>
    <mergeCell ref="AO46:AO52"/>
    <mergeCell ref="AI3:AI5"/>
    <mergeCell ref="AJ3:AJ5"/>
    <mergeCell ref="F98:F102"/>
    <mergeCell ref="G98:G102"/>
    <mergeCell ref="F86:F89"/>
    <mergeCell ref="G86:G89"/>
    <mergeCell ref="J104:J106"/>
    <mergeCell ref="AC105:AC106"/>
    <mergeCell ref="AD105:AD106"/>
    <mergeCell ref="AE105:AE106"/>
    <mergeCell ref="AF105:AF106"/>
    <mergeCell ref="AG105:AG106"/>
    <mergeCell ref="W54:W55"/>
    <mergeCell ref="R4:R5"/>
    <mergeCell ref="S4:S5"/>
    <mergeCell ref="T4:T5"/>
    <mergeCell ref="U4:U5"/>
    <mergeCell ref="O3:R3"/>
    <mergeCell ref="BB6:BB10"/>
    <mergeCell ref="AN17:AN23"/>
    <mergeCell ref="AO17:AO23"/>
    <mergeCell ref="BU17:BU23"/>
    <mergeCell ref="BV17:BV23"/>
    <mergeCell ref="BC56:BC60"/>
    <mergeCell ref="BU61:BU67"/>
    <mergeCell ref="BV61:BV67"/>
    <mergeCell ref="AR41:AR45"/>
    <mergeCell ref="AZ41:AZ45"/>
    <mergeCell ref="BA41:BA45"/>
    <mergeCell ref="AR98:AR103"/>
    <mergeCell ref="AM74:AM80"/>
    <mergeCell ref="AN74:AN80"/>
    <mergeCell ref="AS3:AY3"/>
    <mergeCell ref="BN3:BT3"/>
    <mergeCell ref="BA98:BA103"/>
    <mergeCell ref="BU98:BU103"/>
    <mergeCell ref="BV98:BV103"/>
    <mergeCell ref="BF86:BF90"/>
    <mergeCell ref="BC74:BC80"/>
    <mergeCell ref="BD74:BD80"/>
    <mergeCell ref="BE74:BE80"/>
    <mergeCell ref="BF74:BF80"/>
    <mergeCell ref="BU74:BU80"/>
    <mergeCell ref="BV74:BV80"/>
    <mergeCell ref="BC6:BC10"/>
    <mergeCell ref="BD86:BD90"/>
    <mergeCell ref="BC68:BC73"/>
    <mergeCell ref="BE81:BE85"/>
    <mergeCell ref="BF81:BF85"/>
    <mergeCell ref="BF4:BF5"/>
    <mergeCell ref="BF46:BF52"/>
    <mergeCell ref="BU46:BU52"/>
    <mergeCell ref="BV46:BV52"/>
    <mergeCell ref="O53:R53"/>
    <mergeCell ref="BD41:BD45"/>
    <mergeCell ref="AM86:AM90"/>
    <mergeCell ref="AN86:AN90"/>
    <mergeCell ref="AO86:AO90"/>
    <mergeCell ref="V104:W104"/>
    <mergeCell ref="X104:AG104"/>
    <mergeCell ref="X105:X106"/>
    <mergeCell ref="AN4:AN5"/>
    <mergeCell ref="AO4:AO5"/>
    <mergeCell ref="BC81:BC85"/>
    <mergeCell ref="BD81:BD85"/>
    <mergeCell ref="AO81:AO85"/>
    <mergeCell ref="AP81:AP85"/>
    <mergeCell ref="AQ81:AQ85"/>
    <mergeCell ref="AR81:AR85"/>
    <mergeCell ref="AZ81:AZ85"/>
    <mergeCell ref="BA81:BA85"/>
    <mergeCell ref="BF36:BF40"/>
    <mergeCell ref="AZ104:BF104"/>
    <mergeCell ref="AM105:AM106"/>
    <mergeCell ref="AN105:AN106"/>
    <mergeCell ref="AO105:AO106"/>
    <mergeCell ref="O104:R104"/>
    <mergeCell ref="BR105:BR106"/>
    <mergeCell ref="BS105:BS106"/>
    <mergeCell ref="BU81:BU85"/>
    <mergeCell ref="AW24:AW30"/>
    <mergeCell ref="BZ114:BZ118"/>
    <mergeCell ref="CA114:CA118"/>
    <mergeCell ref="AQ114:AQ118"/>
    <mergeCell ref="AR114:AR118"/>
    <mergeCell ref="BZ107:BZ113"/>
    <mergeCell ref="AQ107:AQ113"/>
    <mergeCell ref="AR107:AR113"/>
    <mergeCell ref="BD107:BD113"/>
    <mergeCell ref="AZ114:AZ118"/>
    <mergeCell ref="BC105:BC106"/>
    <mergeCell ref="BP105:BP106"/>
    <mergeCell ref="BQ105:BQ106"/>
    <mergeCell ref="BV68:BV73"/>
    <mergeCell ref="BN24:BN30"/>
    <mergeCell ref="BO24:BO30"/>
    <mergeCell ref="BF11:BF16"/>
    <mergeCell ref="BU11:BU16"/>
    <mergeCell ref="BV11:BV16"/>
    <mergeCell ref="BF17:BF23"/>
    <mergeCell ref="AX24:AX30"/>
    <mergeCell ref="AY24:AY30"/>
    <mergeCell ref="AZ11:AZ16"/>
    <mergeCell ref="BA56:BA60"/>
    <mergeCell ref="BE24:BE30"/>
    <mergeCell ref="BF24:BF30"/>
    <mergeCell ref="BU24:BU30"/>
    <mergeCell ref="BV24:BV30"/>
    <mergeCell ref="BW24:BW30"/>
    <mergeCell ref="AR24:AR30"/>
    <mergeCell ref="AZ24:AZ30"/>
    <mergeCell ref="BA24:BA30"/>
    <mergeCell ref="BB24:BB30"/>
    <mergeCell ref="B81:B84"/>
    <mergeCell ref="E107:E112"/>
    <mergeCell ref="F107:F112"/>
    <mergeCell ref="G107:G112"/>
    <mergeCell ref="K105:K106"/>
    <mergeCell ref="L105:L106"/>
    <mergeCell ref="CI104:CO104"/>
    <mergeCell ref="BW105:BW106"/>
    <mergeCell ref="BX105:BX106"/>
    <mergeCell ref="AO107:AO113"/>
    <mergeCell ref="CL91:CL97"/>
    <mergeCell ref="AL98:AL103"/>
    <mergeCell ref="CJ98:CJ103"/>
    <mergeCell ref="CK98:CK103"/>
    <mergeCell ref="BD98:BD103"/>
    <mergeCell ref="BE86:BE90"/>
    <mergeCell ref="CA107:CA113"/>
    <mergeCell ref="CI107:CI113"/>
    <mergeCell ref="CA105:CA106"/>
    <mergeCell ref="CI105:CI106"/>
    <mergeCell ref="CJ105:CJ106"/>
    <mergeCell ref="CE105:CE106"/>
    <mergeCell ref="BW81:BW85"/>
    <mergeCell ref="BX81:BX85"/>
    <mergeCell ref="BA107:BA113"/>
    <mergeCell ref="AL104:AR104"/>
    <mergeCell ref="BZ105:BZ106"/>
    <mergeCell ref="H100:H102"/>
    <mergeCell ref="A103:B103"/>
    <mergeCell ref="H98:H99"/>
    <mergeCell ref="B98:B102"/>
    <mergeCell ref="E98:E102"/>
    <mergeCell ref="AL107:AL113"/>
    <mergeCell ref="AM107:AM113"/>
    <mergeCell ref="AN107:AN113"/>
    <mergeCell ref="AM91:AM97"/>
    <mergeCell ref="AN91:AN97"/>
    <mergeCell ref="AO91:AO97"/>
    <mergeCell ref="AZ105:AZ106"/>
    <mergeCell ref="BA105:BA106"/>
    <mergeCell ref="BB105:BB106"/>
    <mergeCell ref="BF114:BF118"/>
    <mergeCell ref="AQ91:AQ97"/>
    <mergeCell ref="AR91:AR97"/>
    <mergeCell ref="AZ91:AZ97"/>
    <mergeCell ref="BA91:BA97"/>
    <mergeCell ref="AM81:AM85"/>
    <mergeCell ref="AN81:AN85"/>
    <mergeCell ref="BB91:BB97"/>
    <mergeCell ref="BC91:BC97"/>
    <mergeCell ref="BB81:BB85"/>
    <mergeCell ref="AP107:AP113"/>
    <mergeCell ref="CV31:CV35"/>
    <mergeCell ref="BX24:BX30"/>
    <mergeCell ref="BY24:BY30"/>
    <mergeCell ref="BZ24:BZ30"/>
    <mergeCell ref="CY11:CY16"/>
    <mergeCell ref="CK11:CK16"/>
    <mergeCell ref="CL11:CL16"/>
    <mergeCell ref="CO11:CO16"/>
    <mergeCell ref="BX17:BX23"/>
    <mergeCell ref="BW11:BW16"/>
    <mergeCell ref="BX11:BX16"/>
    <mergeCell ref="CX31:CX35"/>
    <mergeCell ref="BY74:BY80"/>
    <mergeCell ref="BX74:BX80"/>
    <mergeCell ref="BV36:BV40"/>
    <mergeCell ref="BW36:BW40"/>
    <mergeCell ref="BW91:BW97"/>
    <mergeCell ref="BX91:BX97"/>
    <mergeCell ref="BY91:BY97"/>
    <mergeCell ref="CM46:CM52"/>
    <mergeCell ref="CN46:CN52"/>
    <mergeCell ref="CO46:CO52"/>
    <mergeCell ref="CY46:CY52"/>
    <mergeCell ref="CM54:CM55"/>
    <mergeCell ref="CJ54:CJ55"/>
    <mergeCell ref="CK54:CK55"/>
    <mergeCell ref="CL54:CL55"/>
    <mergeCell ref="BZ46:BZ52"/>
    <mergeCell ref="BW74:BW80"/>
    <mergeCell ref="BV91:BV97"/>
    <mergeCell ref="BV81:BV85"/>
    <mergeCell ref="CI74:CI80"/>
    <mergeCell ref="CI4:CI5"/>
    <mergeCell ref="DB4:DB5"/>
    <mergeCell ref="CI6:CI10"/>
    <mergeCell ref="CJ6:CJ10"/>
    <mergeCell ref="CK6:CK10"/>
    <mergeCell ref="E124:E127"/>
    <mergeCell ref="BP129:BP133"/>
    <mergeCell ref="BQ129:BQ133"/>
    <mergeCell ref="AQ129:AQ133"/>
    <mergeCell ref="BF124:BF128"/>
    <mergeCell ref="AP124:AP128"/>
    <mergeCell ref="AN124:AN128"/>
    <mergeCell ref="AI134:AI137"/>
    <mergeCell ref="AJ134:AJ137"/>
    <mergeCell ref="AK134:AK137"/>
    <mergeCell ref="AG135:AG137"/>
    <mergeCell ref="Y135:Y137"/>
    <mergeCell ref="Z135:Z137"/>
    <mergeCell ref="AA135:AA137"/>
    <mergeCell ref="AV129:AV133"/>
    <mergeCell ref="AW129:AW133"/>
    <mergeCell ref="AX129:AX133"/>
    <mergeCell ref="AY129:AY133"/>
    <mergeCell ref="BW107:BW113"/>
    <mergeCell ref="BD124:BD128"/>
    <mergeCell ref="BE124:BE128"/>
    <mergeCell ref="BV107:BV113"/>
    <mergeCell ref="BU114:BU118"/>
    <mergeCell ref="BF129:BF133"/>
    <mergeCell ref="BN129:BN133"/>
    <mergeCell ref="BA124:BA128"/>
    <mergeCell ref="BA129:BA133"/>
    <mergeCell ref="DB31:DB35"/>
    <mergeCell ref="DC31:DC35"/>
    <mergeCell ref="DC36:DC40"/>
    <mergeCell ref="CJ31:CJ35"/>
    <mergeCell ref="CM11:CM16"/>
    <mergeCell ref="CN11:CN16"/>
    <mergeCell ref="BZ11:BZ16"/>
    <mergeCell ref="CA11:CA16"/>
    <mergeCell ref="CI11:CI16"/>
    <mergeCell ref="CB31:CB35"/>
    <mergeCell ref="CC31:CC35"/>
    <mergeCell ref="CD31:CD35"/>
    <mergeCell ref="CE31:CE35"/>
    <mergeCell ref="CF31:CF35"/>
    <mergeCell ref="CG31:CG35"/>
    <mergeCell ref="CH31:CH35"/>
    <mergeCell ref="CJ36:CJ40"/>
    <mergeCell ref="CK36:CK40"/>
    <mergeCell ref="CL36:CL40"/>
    <mergeCell ref="CM36:CM40"/>
    <mergeCell ref="CN36:CN40"/>
    <mergeCell ref="CO31:CO35"/>
    <mergeCell ref="CW31:CW35"/>
    <mergeCell ref="CI17:CI23"/>
    <mergeCell ref="CW17:CW23"/>
    <mergeCell ref="CX17:CX23"/>
    <mergeCell ref="CY17:CY23"/>
    <mergeCell ref="CJ11:CJ16"/>
    <mergeCell ref="CX11:CX16"/>
    <mergeCell ref="CK17:CK23"/>
    <mergeCell ref="CT31:CT35"/>
    <mergeCell ref="CU31:CU35"/>
    <mergeCell ref="DA24:DA30"/>
    <mergeCell ref="DB24:DB30"/>
    <mergeCell ref="DC24:DC30"/>
    <mergeCell ref="DA36:DA40"/>
    <mergeCell ref="DB36:DB40"/>
    <mergeCell ref="CM17:CM23"/>
    <mergeCell ref="CN17:CN23"/>
    <mergeCell ref="DA11:DA16"/>
    <mergeCell ref="CZ6:CZ10"/>
    <mergeCell ref="BY4:BY5"/>
    <mergeCell ref="CP31:CP35"/>
    <mergeCell ref="CQ31:CQ35"/>
    <mergeCell ref="CR31:CR35"/>
    <mergeCell ref="CS31:CS35"/>
    <mergeCell ref="BY11:BY16"/>
    <mergeCell ref="CN31:CN35"/>
    <mergeCell ref="CJ17:CJ23"/>
    <mergeCell ref="BZ36:BZ40"/>
    <mergeCell ref="CA36:CA40"/>
    <mergeCell ref="CK31:CK35"/>
    <mergeCell ref="CL31:CL35"/>
    <mergeCell ref="CM31:CM35"/>
    <mergeCell ref="CL17:CL23"/>
    <mergeCell ref="CI36:CI40"/>
    <mergeCell ref="CO36:CO40"/>
    <mergeCell ref="CW36:CW40"/>
    <mergeCell ref="CX36:CX40"/>
    <mergeCell ref="CY36:CY40"/>
    <mergeCell ref="CZ36:CZ40"/>
    <mergeCell ref="CO17:CO23"/>
    <mergeCell ref="BY17:BY23"/>
    <mergeCell ref="DA31:DA35"/>
    <mergeCell ref="CJ41:CJ45"/>
    <mergeCell ref="CK41:CK45"/>
    <mergeCell ref="DC68:DC73"/>
    <mergeCell ref="CX61:CX67"/>
    <mergeCell ref="CY61:CY67"/>
    <mergeCell ref="BW61:BW67"/>
    <mergeCell ref="CI56:CI60"/>
    <mergeCell ref="CX46:CX52"/>
    <mergeCell ref="DB68:DB73"/>
    <mergeCell ref="DB74:DB80"/>
    <mergeCell ref="DC86:DC90"/>
    <mergeCell ref="CO86:CO90"/>
    <mergeCell ref="DC74:DC80"/>
    <mergeCell ref="BY68:BY73"/>
    <mergeCell ref="BX41:BX45"/>
    <mergeCell ref="BY41:BY45"/>
    <mergeCell ref="BZ41:BZ45"/>
    <mergeCell ref="CA41:CA45"/>
    <mergeCell ref="CI41:CI45"/>
    <mergeCell ref="CA54:CA55"/>
    <mergeCell ref="CI54:CI55"/>
    <mergeCell ref="CI53:CO53"/>
    <mergeCell ref="CK81:CK85"/>
    <mergeCell ref="BZ86:BZ90"/>
    <mergeCell ref="DC56:DC60"/>
    <mergeCell ref="CZ46:CZ52"/>
    <mergeCell ref="DA46:DA52"/>
    <mergeCell ref="CV41:CV45"/>
    <mergeCell ref="CQ46:CQ52"/>
    <mergeCell ref="CR46:CR52"/>
    <mergeCell ref="CS46:CS52"/>
    <mergeCell ref="CT46:CT52"/>
    <mergeCell ref="DB41:DB45"/>
    <mergeCell ref="DC41:DC45"/>
    <mergeCell ref="CO41:CO45"/>
    <mergeCell ref="CW41:CW45"/>
    <mergeCell ref="CX41:CX45"/>
    <mergeCell ref="CZ41:CZ45"/>
    <mergeCell ref="CY41:CY45"/>
    <mergeCell ref="CL41:CL45"/>
    <mergeCell ref="CM41:CM45"/>
    <mergeCell ref="BY86:BY90"/>
    <mergeCell ref="CI46:CI52"/>
    <mergeCell ref="CA91:CA97"/>
    <mergeCell ref="CN41:CN45"/>
    <mergeCell ref="BW41:BW45"/>
    <mergeCell ref="CW46:CW52"/>
    <mergeCell ref="CI68:CI73"/>
    <mergeCell ref="CJ68:CJ73"/>
    <mergeCell ref="DA41:DA45"/>
    <mergeCell ref="DB81:DB85"/>
    <mergeCell ref="DA91:DA97"/>
    <mergeCell ref="CX91:CX97"/>
    <mergeCell ref="DC81:DC85"/>
    <mergeCell ref="DB91:DB97"/>
    <mergeCell ref="DC91:DC97"/>
    <mergeCell ref="CA61:CA67"/>
    <mergeCell ref="CI61:CI67"/>
    <mergeCell ref="BZ54:BZ55"/>
    <mergeCell ref="CK61:CK67"/>
    <mergeCell ref="CJ74:CJ80"/>
    <mergeCell ref="CL68:CL73"/>
    <mergeCell ref="CM81:CM85"/>
    <mergeCell ref="CW74:CW80"/>
    <mergeCell ref="CA56:CA60"/>
    <mergeCell ref="BV56:BV60"/>
    <mergeCell ref="BW56:BW60"/>
    <mergeCell ref="CW53:DC53"/>
    <mergeCell ref="CN54:CN55"/>
    <mergeCell ref="CO54:CO55"/>
    <mergeCell ref="CL98:CL103"/>
    <mergeCell ref="CK105:CK106"/>
    <mergeCell ref="CM68:CM73"/>
    <mergeCell ref="CK86:CK90"/>
    <mergeCell ref="BX98:BX103"/>
    <mergeCell ref="CZ61:CZ67"/>
    <mergeCell ref="CX56:CX60"/>
    <mergeCell ref="CX68:CX73"/>
    <mergeCell ref="CY68:CY73"/>
    <mergeCell ref="DA74:DA80"/>
    <mergeCell ref="DB56:DB60"/>
    <mergeCell ref="BW68:BW73"/>
    <mergeCell ref="BX68:BX73"/>
    <mergeCell ref="CI86:CI90"/>
    <mergeCell ref="CL86:CL90"/>
    <mergeCell ref="CL81:CL85"/>
    <mergeCell ref="CB105:CB106"/>
    <mergeCell ref="CC105:CC106"/>
    <mergeCell ref="CR56:CR60"/>
    <mergeCell ref="CS56:CS60"/>
    <mergeCell ref="CT56:CT60"/>
    <mergeCell ref="CU56:CU60"/>
    <mergeCell ref="CV56:CV60"/>
    <mergeCell ref="CQ61:CQ67"/>
    <mergeCell ref="CR61:CR67"/>
    <mergeCell ref="CS61:CS67"/>
    <mergeCell ref="DB46:DB52"/>
    <mergeCell ref="DC46:DC52"/>
    <mergeCell ref="BC61:BC67"/>
    <mergeCell ref="BD61:BD67"/>
    <mergeCell ref="BE61:BE67"/>
    <mergeCell ref="BF61:BF67"/>
    <mergeCell ref="BE54:BE55"/>
    <mergeCell ref="CX54:CX55"/>
    <mergeCell ref="CY54:CY55"/>
    <mergeCell ref="CJ46:CJ52"/>
    <mergeCell ref="CK46:CK52"/>
    <mergeCell ref="CL46:CL52"/>
    <mergeCell ref="CZ74:CZ80"/>
    <mergeCell ref="CM107:CM113"/>
    <mergeCell ref="CN74:CN80"/>
    <mergeCell ref="CO74:CO80"/>
    <mergeCell ref="CX81:CX85"/>
    <mergeCell ref="CY81:CY85"/>
    <mergeCell ref="CZ81:CZ85"/>
    <mergeCell ref="CN81:CN85"/>
    <mergeCell ref="CO81:CO85"/>
    <mergeCell ref="CY91:CY97"/>
    <mergeCell ref="CZ91:CZ97"/>
    <mergeCell ref="CM98:CM103"/>
    <mergeCell ref="BY61:BY67"/>
    <mergeCell ref="BD56:BD60"/>
    <mergeCell ref="BE56:BE60"/>
    <mergeCell ref="BY98:BY103"/>
    <mergeCell ref="BZ98:BZ103"/>
    <mergeCell ref="CA68:CA73"/>
    <mergeCell ref="BD68:BD73"/>
    <mergeCell ref="BE68:BE73"/>
    <mergeCell ref="DC54:DC55"/>
    <mergeCell ref="CN56:CN60"/>
    <mergeCell ref="CO56:CO60"/>
    <mergeCell ref="DA81:DA85"/>
    <mergeCell ref="DA68:DA73"/>
    <mergeCell ref="CZ56:CZ60"/>
    <mergeCell ref="DA56:DA60"/>
    <mergeCell ref="CW56:CW60"/>
    <mergeCell ref="BX107:BX113"/>
    <mergeCell ref="BY107:BY113"/>
    <mergeCell ref="CW91:CW97"/>
    <mergeCell ref="CW81:CW85"/>
    <mergeCell ref="CI91:CI97"/>
    <mergeCell ref="CJ91:CJ97"/>
    <mergeCell ref="CY98:CY103"/>
    <mergeCell ref="BZ74:BZ80"/>
    <mergeCell ref="CX74:CX80"/>
    <mergeCell ref="CY74:CY80"/>
    <mergeCell ref="CL61:CL67"/>
    <mergeCell ref="CD105:CD106"/>
    <mergeCell ref="CP105:CP106"/>
    <mergeCell ref="CQ105:CQ106"/>
    <mergeCell ref="CW54:CW55"/>
    <mergeCell ref="DB61:DB67"/>
    <mergeCell ref="DC61:DC67"/>
    <mergeCell ref="CM61:CM67"/>
    <mergeCell ref="CN61:CN67"/>
    <mergeCell ref="CO61:CO67"/>
    <mergeCell ref="CW61:CW67"/>
    <mergeCell ref="CZ54:CZ55"/>
    <mergeCell ref="CY56:CY60"/>
    <mergeCell ref="CK68:CK73"/>
    <mergeCell ref="DB54:DB55"/>
    <mergeCell ref="CN68:CN73"/>
    <mergeCell ref="CO68:CO73"/>
    <mergeCell ref="BU68:BU73"/>
    <mergeCell ref="BZ61:BZ67"/>
    <mergeCell ref="BZ68:BZ73"/>
    <mergeCell ref="BY81:BY85"/>
    <mergeCell ref="BZ91:BZ97"/>
    <mergeCell ref="BZ81:BZ85"/>
    <mergeCell ref="CJ81:CJ85"/>
    <mergeCell ref="BV114:BV118"/>
    <mergeCell ref="CZ105:CZ106"/>
    <mergeCell ref="CZ107:CZ113"/>
    <mergeCell ref="DA61:DA67"/>
    <mergeCell ref="CN91:CN97"/>
    <mergeCell ref="CO91:CO97"/>
    <mergeCell ref="CF129:CF133"/>
    <mergeCell ref="CG129:CG133"/>
    <mergeCell ref="BY124:BY128"/>
    <mergeCell ref="BZ124:BZ128"/>
    <mergeCell ref="CW68:CW73"/>
    <mergeCell ref="CA86:CA90"/>
    <mergeCell ref="BX61:BX67"/>
    <mergeCell ref="CX105:CX106"/>
    <mergeCell ref="CY105:CY106"/>
    <mergeCell ref="DB114:DB118"/>
    <mergeCell ref="CL56:CL60"/>
    <mergeCell ref="CM56:CM60"/>
    <mergeCell ref="CI98:CI103"/>
    <mergeCell ref="BX56:BX60"/>
    <mergeCell ref="BY56:BY60"/>
    <mergeCell ref="BZ56:BZ60"/>
    <mergeCell ref="CP129:CP133"/>
    <mergeCell ref="CQ129:CQ133"/>
    <mergeCell ref="DA129:DA133"/>
    <mergeCell ref="CJ107:CJ113"/>
    <mergeCell ref="CN114:CN118"/>
    <mergeCell ref="CN105:CN106"/>
    <mergeCell ref="CO105:CO106"/>
    <mergeCell ref="CW105:CW106"/>
    <mergeCell ref="CW107:CW113"/>
    <mergeCell ref="CX98:CX103"/>
    <mergeCell ref="CW104:DC104"/>
    <mergeCell ref="DA105:DA106"/>
    <mergeCell ref="DC119:DC123"/>
    <mergeCell ref="DB129:DB133"/>
    <mergeCell ref="DB119:DB123"/>
    <mergeCell ref="CX124:CX128"/>
    <mergeCell ref="CN124:CN128"/>
    <mergeCell ref="DC107:DC113"/>
    <mergeCell ref="DC98:DC103"/>
    <mergeCell ref="CS129:CS133"/>
    <mergeCell ref="CT129:CT133"/>
    <mergeCell ref="CU129:CU133"/>
    <mergeCell ref="CV129:CV133"/>
    <mergeCell ref="DC129:DC133"/>
    <mergeCell ref="CL129:CL133"/>
    <mergeCell ref="CU98:CU103"/>
    <mergeCell ref="CV98:CV103"/>
    <mergeCell ref="CR124:CR128"/>
    <mergeCell ref="CS124:CS128"/>
    <mergeCell ref="CT124:CT128"/>
    <mergeCell ref="CU124:CU128"/>
    <mergeCell ref="CV124:CV128"/>
    <mergeCell ref="CA124:CA128"/>
    <mergeCell ref="CZ129:CZ133"/>
    <mergeCell ref="BV129:BV133"/>
    <mergeCell ref="BW129:BW133"/>
    <mergeCell ref="CL124:CL128"/>
    <mergeCell ref="CJ61:CJ67"/>
    <mergeCell ref="BX114:BX118"/>
    <mergeCell ref="BY114:BY118"/>
    <mergeCell ref="CN119:CN123"/>
    <mergeCell ref="CN86:CN90"/>
    <mergeCell ref="CA81:CA85"/>
    <mergeCell ref="CI81:CI85"/>
    <mergeCell ref="BT129:BT133"/>
    <mergeCell ref="CJ56:CJ60"/>
    <mergeCell ref="CK56:CK60"/>
    <mergeCell ref="DA119:DA123"/>
    <mergeCell ref="CZ98:CZ103"/>
    <mergeCell ref="DA98:DA103"/>
    <mergeCell ref="CB129:CB133"/>
    <mergeCell ref="CC129:CC133"/>
    <mergeCell ref="CD129:CD133"/>
    <mergeCell ref="CE129:CE133"/>
    <mergeCell ref="CW129:CW133"/>
    <mergeCell ref="CX129:CX133"/>
    <mergeCell ref="CY124:CY128"/>
    <mergeCell ref="CZ124:CZ128"/>
    <mergeCell ref="CY129:CY133"/>
    <mergeCell ref="CJ124:CJ128"/>
    <mergeCell ref="BZ129:BZ133"/>
    <mergeCell ref="CA129:CA133"/>
    <mergeCell ref="CI129:CI133"/>
    <mergeCell ref="CM129:CM133"/>
    <mergeCell ref="BE129:BE133"/>
    <mergeCell ref="BX129:BX133"/>
    <mergeCell ref="CO119:CO123"/>
    <mergeCell ref="CK119:CK123"/>
    <mergeCell ref="CN98:CN103"/>
    <mergeCell ref="CO98:CO103"/>
    <mergeCell ref="CW98:CW103"/>
    <mergeCell ref="CL74:CL80"/>
    <mergeCell ref="CJ86:CJ90"/>
    <mergeCell ref="CM74:CM80"/>
    <mergeCell ref="BU86:BU90"/>
    <mergeCell ref="BV86:BV90"/>
    <mergeCell ref="BW86:BW90"/>
    <mergeCell ref="BX86:BX90"/>
    <mergeCell ref="CZ68:CZ73"/>
    <mergeCell ref="DA54:DA55"/>
    <mergeCell ref="BO105:BO106"/>
    <mergeCell ref="CF105:CF106"/>
    <mergeCell ref="CG105:CG106"/>
    <mergeCell ref="CH105:CH106"/>
    <mergeCell ref="CM105:CM106"/>
    <mergeCell ref="CA74:CA80"/>
    <mergeCell ref="CM91:CM97"/>
    <mergeCell ref="BU56:BU60"/>
    <mergeCell ref="CK124:CK128"/>
    <mergeCell ref="CR129:CR133"/>
    <mergeCell ref="DA124:DA128"/>
    <mergeCell ref="DA114:DA118"/>
    <mergeCell ref="CZ119:CZ123"/>
    <mergeCell ref="CW119:CW123"/>
    <mergeCell ref="CX119:CX123"/>
    <mergeCell ref="CY119:CY123"/>
    <mergeCell ref="GK24:GK30"/>
    <mergeCell ref="GL24:GL30"/>
    <mergeCell ref="GM24:GM30"/>
    <mergeCell ref="GN24:GN30"/>
    <mergeCell ref="GK31:GK35"/>
    <mergeCell ref="GL31:GL35"/>
    <mergeCell ref="GM31:GM35"/>
    <mergeCell ref="GN31:GN35"/>
    <mergeCell ref="GK105:GK106"/>
    <mergeCell ref="GL105:GL106"/>
    <mergeCell ref="GM105:GM106"/>
    <mergeCell ref="GN105:GN106"/>
    <mergeCell ref="GK107:GK113"/>
    <mergeCell ref="GL107:GL113"/>
    <mergeCell ref="GM107:GM113"/>
    <mergeCell ref="GN107:GN113"/>
    <mergeCell ref="GK114:GK118"/>
    <mergeCell ref="GL114:GL118"/>
    <mergeCell ref="GM114:GM118"/>
    <mergeCell ref="GN114:GN118"/>
    <mergeCell ref="GN41:GN45"/>
    <mergeCell ref="GK3:GN3"/>
    <mergeCell ref="GK4:GK5"/>
    <mergeCell ref="GL4:GL5"/>
    <mergeCell ref="GM4:GM5"/>
    <mergeCell ref="GN4:GN5"/>
    <mergeCell ref="GK6:GK10"/>
    <mergeCell ref="GL6:GL10"/>
    <mergeCell ref="GM6:GM10"/>
    <mergeCell ref="GN6:GN10"/>
    <mergeCell ref="GK11:GK16"/>
    <mergeCell ref="GL11:GL16"/>
    <mergeCell ref="GM11:GM16"/>
    <mergeCell ref="GN11:GN16"/>
    <mergeCell ref="GK17:GK23"/>
    <mergeCell ref="GL17:GL23"/>
    <mergeCell ref="GM17:GM23"/>
    <mergeCell ref="GN17:GN23"/>
    <mergeCell ref="GS68:GS73"/>
    <mergeCell ref="GT68:GT73"/>
    <mergeCell ref="GU68:GU73"/>
    <mergeCell ref="GV68:GV73"/>
    <mergeCell ref="GS74:GS80"/>
    <mergeCell ref="GT74:GT80"/>
    <mergeCell ref="GU74:GU80"/>
    <mergeCell ref="GV74:GV80"/>
    <mergeCell ref="GS81:GS85"/>
    <mergeCell ref="GT81:GT85"/>
    <mergeCell ref="GU81:GU85"/>
    <mergeCell ref="GV81:GV85"/>
    <mergeCell ref="GS86:GS90"/>
    <mergeCell ref="GT86:GT90"/>
    <mergeCell ref="GU86:GU90"/>
    <mergeCell ref="GV86:GV90"/>
    <mergeCell ref="CI114:CI118"/>
    <mergeCell ref="DB98:DB103"/>
    <mergeCell ref="CK74:CK80"/>
    <mergeCell ref="DD105:DD106"/>
    <mergeCell ref="DE105:DE106"/>
    <mergeCell ref="DF105:DF106"/>
    <mergeCell ref="DG105:DG106"/>
    <mergeCell ref="DH105:DH106"/>
    <mergeCell ref="DI105:DI106"/>
    <mergeCell ref="DJ105:DJ106"/>
    <mergeCell ref="DK105:DK106"/>
    <mergeCell ref="DL105:DL106"/>
    <mergeCell ref="DM105:DM106"/>
    <mergeCell ref="DN105:DN106"/>
    <mergeCell ref="DO105:DO106"/>
    <mergeCell ref="DP105:DP106"/>
    <mergeCell ref="GT31:GT35"/>
    <mergeCell ref="GU31:GU35"/>
    <mergeCell ref="GV31:GV35"/>
    <mergeCell ref="GS46:GS52"/>
    <mergeCell ref="GT46:GT52"/>
    <mergeCell ref="GU46:GU52"/>
    <mergeCell ref="GV46:GV52"/>
    <mergeCell ref="GS54:GS55"/>
    <mergeCell ref="GT54:GT55"/>
    <mergeCell ref="GU54:GU55"/>
    <mergeCell ref="GV54:GV55"/>
    <mergeCell ref="GS56:GS60"/>
    <mergeCell ref="GT56:GT60"/>
    <mergeCell ref="GU56:GU60"/>
    <mergeCell ref="GV56:GV60"/>
    <mergeCell ref="GS61:GS67"/>
    <mergeCell ref="GT61:GT67"/>
    <mergeCell ref="GU61:GU67"/>
    <mergeCell ref="GV61:GV67"/>
    <mergeCell ref="GS41:GS45"/>
    <mergeCell ref="GT41:GT45"/>
    <mergeCell ref="GU41:GU45"/>
    <mergeCell ref="GV41:GV45"/>
    <mergeCell ref="GW74:GW80"/>
    <mergeCell ref="GX74:GX80"/>
    <mergeCell ref="GK119:GK123"/>
    <mergeCell ref="GL119:GL123"/>
    <mergeCell ref="GM119:GM123"/>
    <mergeCell ref="GN119:GN123"/>
    <mergeCell ref="GK124:GK128"/>
    <mergeCell ref="GL124:GL128"/>
    <mergeCell ref="GM124:GM128"/>
    <mergeCell ref="GN124:GN128"/>
    <mergeCell ref="GK129:GK133"/>
    <mergeCell ref="GL129:GL133"/>
    <mergeCell ref="GM129:GM133"/>
    <mergeCell ref="GN129:GN133"/>
    <mergeCell ref="GY74:GY80"/>
    <mergeCell ref="GZ74:GZ80"/>
    <mergeCell ref="GW81:GW85"/>
    <mergeCell ref="GX81:GX85"/>
    <mergeCell ref="GY81:GY85"/>
    <mergeCell ref="GZ81:GZ85"/>
    <mergeCell ref="GZ86:GZ90"/>
    <mergeCell ref="GZ91:GZ97"/>
    <mergeCell ref="GV98:GV103"/>
    <mergeCell ref="GW98:GW103"/>
    <mergeCell ref="GX98:GX103"/>
    <mergeCell ref="GY98:GY103"/>
    <mergeCell ref="GZ98:GZ103"/>
    <mergeCell ref="GZ46:GZ52"/>
    <mergeCell ref="GW54:GW55"/>
    <mergeCell ref="GX54:GX55"/>
    <mergeCell ref="GY54:GY55"/>
    <mergeCell ref="GZ54:GZ55"/>
    <mergeCell ref="GW56:GW60"/>
    <mergeCell ref="GX56:GX60"/>
    <mergeCell ref="GY56:GY60"/>
    <mergeCell ref="GZ56:GZ60"/>
    <mergeCell ref="GW61:GW67"/>
    <mergeCell ref="GX61:GX67"/>
    <mergeCell ref="GY61:GY67"/>
    <mergeCell ref="GZ61:GZ67"/>
    <mergeCell ref="GW68:GW73"/>
    <mergeCell ref="GX68:GX73"/>
    <mergeCell ref="GY68:GY73"/>
    <mergeCell ref="GZ68:GZ73"/>
    <mergeCell ref="GS91:GS97"/>
    <mergeCell ref="GT91:GT97"/>
    <mergeCell ref="GU91:GU97"/>
    <mergeCell ref="GV91:GV97"/>
    <mergeCell ref="GW3:GZ3"/>
    <mergeCell ref="GW4:GW5"/>
    <mergeCell ref="GX4:GX5"/>
    <mergeCell ref="GY4:GY5"/>
    <mergeCell ref="GZ4:GZ5"/>
    <mergeCell ref="GW6:GW10"/>
    <mergeCell ref="GX6:GX10"/>
    <mergeCell ref="GY6:GY10"/>
    <mergeCell ref="GZ6:GZ10"/>
    <mergeCell ref="GW11:GW16"/>
    <mergeCell ref="GX11:GX16"/>
    <mergeCell ref="GY11:GY16"/>
    <mergeCell ref="GZ11:GZ16"/>
    <mergeCell ref="GW17:GW23"/>
    <mergeCell ref="GX17:GX23"/>
    <mergeCell ref="GY17:GY23"/>
    <mergeCell ref="GZ17:GZ23"/>
    <mergeCell ref="GW24:GW30"/>
    <mergeCell ref="GX24:GX30"/>
    <mergeCell ref="GY24:GY30"/>
    <mergeCell ref="GZ24:GZ30"/>
    <mergeCell ref="GW31:GW35"/>
    <mergeCell ref="GX31:GX35"/>
    <mergeCell ref="GY31:GY35"/>
    <mergeCell ref="GZ31:GZ35"/>
    <mergeCell ref="GW46:GW52"/>
    <mergeCell ref="GX46:GX52"/>
    <mergeCell ref="GY46:GY52"/>
    <mergeCell ref="IJ86:IJ90"/>
    <mergeCell ref="IG91:IG97"/>
    <mergeCell ref="IH91:IH97"/>
    <mergeCell ref="II91:II97"/>
    <mergeCell ref="IJ91:IJ97"/>
    <mergeCell ref="IG98:IG103"/>
    <mergeCell ref="IH98:IH103"/>
    <mergeCell ref="II98:II103"/>
    <mergeCell ref="IJ98:IJ103"/>
    <mergeCell ref="IA4:IA5"/>
    <mergeCell ref="IB4:IB5"/>
    <mergeCell ref="HY6:HY10"/>
    <mergeCell ref="HZ6:HZ10"/>
    <mergeCell ref="IA6:IA10"/>
    <mergeCell ref="IB6:IB10"/>
    <mergeCell ref="HY11:HY16"/>
    <mergeCell ref="HZ11:HZ16"/>
    <mergeCell ref="IA11:IA16"/>
    <mergeCell ref="IB11:IB16"/>
    <mergeCell ref="HY17:HY23"/>
    <mergeCell ref="HZ17:HZ23"/>
    <mergeCell ref="IA17:IA23"/>
    <mergeCell ref="IB17:IB23"/>
    <mergeCell ref="HY24:HY30"/>
    <mergeCell ref="HZ24:HZ30"/>
    <mergeCell ref="IA24:IA30"/>
    <mergeCell ref="IB24:IB30"/>
    <mergeCell ref="HY31:HY35"/>
    <mergeCell ref="HZ31:HZ35"/>
    <mergeCell ref="IA31:IA35"/>
    <mergeCell ref="IB31:IB35"/>
    <mergeCell ref="HY41:HY45"/>
    <mergeCell ref="HY81:HY85"/>
    <mergeCell ref="HZ81:HZ85"/>
    <mergeCell ref="IA81:IA85"/>
    <mergeCell ref="IB81:IB85"/>
    <mergeCell ref="IB98:IB103"/>
    <mergeCell ref="IG3:IJ3"/>
    <mergeCell ref="IG4:IG5"/>
    <mergeCell ref="IH4:IH5"/>
    <mergeCell ref="II4:II5"/>
    <mergeCell ref="IJ4:IJ5"/>
    <mergeCell ref="IG6:IG10"/>
    <mergeCell ref="IH6:IH10"/>
    <mergeCell ref="II6:II10"/>
    <mergeCell ref="IJ6:IJ10"/>
    <mergeCell ref="IG11:IG16"/>
    <mergeCell ref="IH11:IH16"/>
    <mergeCell ref="II11:II16"/>
    <mergeCell ref="IJ11:IJ16"/>
    <mergeCell ref="IG17:IG23"/>
    <mergeCell ref="IH17:IH23"/>
    <mergeCell ref="II17:II23"/>
    <mergeCell ref="IJ17:IJ23"/>
    <mergeCell ref="IG24:IG30"/>
    <mergeCell ref="IH24:IH30"/>
    <mergeCell ref="II24:II30"/>
    <mergeCell ref="IJ24:IJ30"/>
    <mergeCell ref="IG31:IG35"/>
    <mergeCell ref="IH31:IH35"/>
    <mergeCell ref="II31:II35"/>
    <mergeCell ref="IJ31:IJ35"/>
    <mergeCell ref="IG41:IG45"/>
    <mergeCell ref="IH41:IH45"/>
    <mergeCell ref="HT17:HT23"/>
    <mergeCell ref="HQ24:HQ30"/>
    <mergeCell ref="HR24:HR30"/>
    <mergeCell ref="HS24:HS30"/>
    <mergeCell ref="HT24:HT30"/>
    <mergeCell ref="HQ31:HQ35"/>
    <mergeCell ref="HR31:HR35"/>
    <mergeCell ref="HS31:HS35"/>
    <mergeCell ref="HT31:HT35"/>
    <mergeCell ref="HQ41:HQ45"/>
    <mergeCell ref="HR41:HR45"/>
    <mergeCell ref="HS41:HS45"/>
    <mergeCell ref="HT41:HT45"/>
    <mergeCell ref="HQ46:HQ52"/>
    <mergeCell ref="HR46:HR52"/>
    <mergeCell ref="HS46:HS52"/>
    <mergeCell ref="HT46:HT52"/>
    <mergeCell ref="HQ107:HQ113"/>
    <mergeCell ref="HR107:HR113"/>
    <mergeCell ref="HS107:HS113"/>
    <mergeCell ref="HT107:HT113"/>
    <mergeCell ref="HQ114:HQ118"/>
    <mergeCell ref="HR114:HR118"/>
    <mergeCell ref="HS114:HS118"/>
    <mergeCell ref="HT114:HT118"/>
    <mergeCell ref="HQ119:HQ123"/>
    <mergeCell ref="HR119:HR123"/>
    <mergeCell ref="HS119:HS123"/>
    <mergeCell ref="HT119:HT123"/>
    <mergeCell ref="HQ124:HQ128"/>
    <mergeCell ref="HR124:HR128"/>
    <mergeCell ref="HS124:HS128"/>
    <mergeCell ref="HT124:HT128"/>
    <mergeCell ref="HQ3:HT3"/>
    <mergeCell ref="HQ4:HQ5"/>
    <mergeCell ref="HR4:HR5"/>
    <mergeCell ref="HS4:HS5"/>
    <mergeCell ref="HT4:HT5"/>
    <mergeCell ref="HQ6:HQ10"/>
    <mergeCell ref="HR6:HR10"/>
    <mergeCell ref="HS6:HS10"/>
    <mergeCell ref="HT6:HT10"/>
    <mergeCell ref="HQ11:HQ16"/>
    <mergeCell ref="HR11:HR16"/>
    <mergeCell ref="HS11:HS16"/>
    <mergeCell ref="HT11:HT16"/>
    <mergeCell ref="HQ17:HQ23"/>
    <mergeCell ref="HR17:HR23"/>
    <mergeCell ref="HS17:HS23"/>
    <mergeCell ref="HQ81:HQ85"/>
    <mergeCell ref="HR81:HR85"/>
    <mergeCell ref="HS81:HS85"/>
    <mergeCell ref="HT81:HT85"/>
    <mergeCell ref="HQ86:HQ90"/>
    <mergeCell ref="HR86:HR90"/>
    <mergeCell ref="HS86:HS90"/>
    <mergeCell ref="HT86:HT90"/>
    <mergeCell ref="HT91:HT97"/>
    <mergeCell ref="HQ98:HQ103"/>
    <mergeCell ref="HR98:HR103"/>
    <mergeCell ref="HS98:HS103"/>
    <mergeCell ref="HT98:HT103"/>
    <mergeCell ref="HQ105:HQ106"/>
    <mergeCell ref="HR105:HR106"/>
    <mergeCell ref="HS105:HS106"/>
    <mergeCell ref="HT105:HT106"/>
    <mergeCell ref="HQ91:HQ97"/>
    <mergeCell ref="HR91:HR97"/>
    <mergeCell ref="HS91:HS97"/>
    <mergeCell ref="HE124:HE128"/>
    <mergeCell ref="HF124:HF128"/>
    <mergeCell ref="HG124:HG128"/>
    <mergeCell ref="HH124:HH128"/>
    <mergeCell ref="HE129:HE133"/>
    <mergeCell ref="HF129:HF133"/>
    <mergeCell ref="HG129:HG133"/>
    <mergeCell ref="HH129:HH133"/>
    <mergeCell ref="HE3:HH3"/>
    <mergeCell ref="HE4:HE5"/>
    <mergeCell ref="HF4:HF5"/>
    <mergeCell ref="HG4:HG5"/>
    <mergeCell ref="HH4:HH5"/>
    <mergeCell ref="HE46:HE52"/>
    <mergeCell ref="HF46:HF52"/>
    <mergeCell ref="HG46:HG52"/>
    <mergeCell ref="HH46:HH52"/>
    <mergeCell ref="HE54:HE55"/>
    <mergeCell ref="HF54:HF55"/>
    <mergeCell ref="HG54:HG55"/>
    <mergeCell ref="HH54:HH55"/>
    <mergeCell ref="HE56:HE60"/>
    <mergeCell ref="HF56:HF60"/>
    <mergeCell ref="HG56:HG60"/>
    <mergeCell ref="HH56:HH60"/>
    <mergeCell ref="HE61:HE67"/>
    <mergeCell ref="HF61:HF67"/>
    <mergeCell ref="HG61:HG67"/>
    <mergeCell ref="HH61:HH67"/>
    <mergeCell ref="HE68:HE73"/>
    <mergeCell ref="HF68:HF73"/>
    <mergeCell ref="HG68:HG73"/>
    <mergeCell ref="HE98:HE103"/>
    <mergeCell ref="HF98:HF103"/>
    <mergeCell ref="HG98:HG103"/>
    <mergeCell ref="HH98:HH103"/>
    <mergeCell ref="HE105:HE106"/>
    <mergeCell ref="HF105:HF106"/>
    <mergeCell ref="HG105:HG106"/>
    <mergeCell ref="HH105:HH106"/>
    <mergeCell ref="HE107:HE113"/>
    <mergeCell ref="HF107:HF113"/>
    <mergeCell ref="HG107:HG113"/>
    <mergeCell ref="HH107:HH113"/>
    <mergeCell ref="HE114:HE118"/>
    <mergeCell ref="HF114:HF118"/>
    <mergeCell ref="HG114:HG118"/>
    <mergeCell ref="HH114:HH118"/>
    <mergeCell ref="HE119:HE123"/>
    <mergeCell ref="HF119:HF123"/>
    <mergeCell ref="HG119:HG123"/>
    <mergeCell ref="HH119:HH123"/>
    <mergeCell ref="HA31:HA35"/>
    <mergeCell ref="HB31:HB35"/>
    <mergeCell ref="HC31:HC35"/>
    <mergeCell ref="HD31:HD35"/>
    <mergeCell ref="HA46:HA52"/>
    <mergeCell ref="HB46:HB52"/>
    <mergeCell ref="HC46:HC52"/>
    <mergeCell ref="HD46:HD52"/>
    <mergeCell ref="HA54:HA55"/>
    <mergeCell ref="HB54:HB55"/>
    <mergeCell ref="HC54:HC55"/>
    <mergeCell ref="HD54:HD55"/>
    <mergeCell ref="HE86:HE90"/>
    <mergeCell ref="HF86:HF90"/>
    <mergeCell ref="HG86:HG90"/>
    <mergeCell ref="HH86:HH90"/>
    <mergeCell ref="HE91:HE97"/>
    <mergeCell ref="HF91:HF97"/>
    <mergeCell ref="HG91:HG97"/>
    <mergeCell ref="HH91:HH97"/>
    <mergeCell ref="HH68:HH73"/>
    <mergeCell ref="HE74:HE80"/>
    <mergeCell ref="HF74:HF80"/>
    <mergeCell ref="HG74:HG80"/>
    <mergeCell ref="HH74:HH80"/>
    <mergeCell ref="HE81:HE85"/>
    <mergeCell ref="HF81:HF85"/>
    <mergeCell ref="HG81:HG85"/>
    <mergeCell ref="HH81:HH85"/>
    <mergeCell ref="HA91:HA97"/>
    <mergeCell ref="HB91:HB97"/>
    <mergeCell ref="HC91:HC97"/>
    <mergeCell ref="HD91:HD97"/>
    <mergeCell ref="HA98:HA103"/>
    <mergeCell ref="HB98:HB103"/>
    <mergeCell ref="HC98:HC103"/>
    <mergeCell ref="HD98:HD103"/>
    <mergeCell ref="HA105:HA106"/>
    <mergeCell ref="HB105:HB106"/>
    <mergeCell ref="HC105:HC106"/>
    <mergeCell ref="HD105:HD106"/>
    <mergeCell ref="HA3:HD3"/>
    <mergeCell ref="HA4:HA5"/>
    <mergeCell ref="HB4:HB5"/>
    <mergeCell ref="HC4:HC5"/>
    <mergeCell ref="HD4:HD5"/>
    <mergeCell ref="HA6:HA10"/>
    <mergeCell ref="HB6:HB10"/>
    <mergeCell ref="HC6:HC10"/>
    <mergeCell ref="HD6:HD10"/>
    <mergeCell ref="HA11:HA16"/>
    <mergeCell ref="HB11:HB16"/>
    <mergeCell ref="HC11:HC16"/>
    <mergeCell ref="HD11:HD16"/>
    <mergeCell ref="HA17:HA23"/>
    <mergeCell ref="HB17:HB23"/>
    <mergeCell ref="HC17:HC23"/>
    <mergeCell ref="HD17:HD23"/>
    <mergeCell ref="HA24:HA30"/>
    <mergeCell ref="HB24:HB30"/>
    <mergeCell ref="HC24:HC30"/>
    <mergeCell ref="HA61:HA67"/>
    <mergeCell ref="HB61:HB67"/>
    <mergeCell ref="HC61:HC67"/>
    <mergeCell ref="HD61:HD67"/>
    <mergeCell ref="HA68:HA73"/>
    <mergeCell ref="HB68:HB73"/>
    <mergeCell ref="HC68:HC73"/>
    <mergeCell ref="HD68:HD73"/>
    <mergeCell ref="HA74:HA80"/>
    <mergeCell ref="HB74:HB80"/>
    <mergeCell ref="HC74:HC80"/>
    <mergeCell ref="HD74:HD80"/>
    <mergeCell ref="HA81:HA85"/>
    <mergeCell ref="HB81:HB85"/>
    <mergeCell ref="HC81:HC85"/>
    <mergeCell ref="HD81:HD85"/>
    <mergeCell ref="HA86:HA90"/>
    <mergeCell ref="HB86:HB90"/>
    <mergeCell ref="HC86:HC90"/>
    <mergeCell ref="HD86:HD90"/>
    <mergeCell ref="JG24:JG30"/>
    <mergeCell ref="JH24:JH30"/>
    <mergeCell ref="JI24:JI30"/>
    <mergeCell ref="JJ24:JJ30"/>
    <mergeCell ref="JG31:JG35"/>
    <mergeCell ref="JH31:JH35"/>
    <mergeCell ref="JI31:JI35"/>
    <mergeCell ref="JJ31:JJ35"/>
    <mergeCell ref="JG36:JG40"/>
    <mergeCell ref="JH36:JH40"/>
    <mergeCell ref="JI36:JI40"/>
    <mergeCell ref="JJ36:JJ40"/>
    <mergeCell ref="JG41:JG45"/>
    <mergeCell ref="JH41:JH45"/>
    <mergeCell ref="JI41:JI45"/>
    <mergeCell ref="JJ41:JJ45"/>
    <mergeCell ref="HD56:HD60"/>
    <mergeCell ref="HD24:HD30"/>
    <mergeCell ref="II41:II45"/>
    <mergeCell ref="IJ41:IJ45"/>
    <mergeCell ref="HZ41:HZ45"/>
    <mergeCell ref="IA41:IA45"/>
    <mergeCell ref="IB41:IB45"/>
    <mergeCell ref="HY46:HY52"/>
    <mergeCell ref="HZ46:HZ52"/>
    <mergeCell ref="IA46:IA52"/>
    <mergeCell ref="IB46:IB52"/>
    <mergeCell ref="HY54:HY55"/>
    <mergeCell ref="HZ54:HZ55"/>
    <mergeCell ref="IA54:IA55"/>
    <mergeCell ref="IB54:IB55"/>
    <mergeCell ref="HV24:HV30"/>
    <mergeCell ref="JG3:JJ3"/>
    <mergeCell ref="JG4:JG5"/>
    <mergeCell ref="JH4:JH5"/>
    <mergeCell ref="JI4:JI5"/>
    <mergeCell ref="JJ4:JJ5"/>
    <mergeCell ref="JG6:JG10"/>
    <mergeCell ref="JH6:JH10"/>
    <mergeCell ref="JI6:JI10"/>
    <mergeCell ref="JJ6:JJ10"/>
    <mergeCell ref="JG11:JG16"/>
    <mergeCell ref="JH11:JH16"/>
    <mergeCell ref="JI11:JI16"/>
    <mergeCell ref="JJ11:JJ16"/>
    <mergeCell ref="JG17:JG23"/>
    <mergeCell ref="JH17:JH23"/>
    <mergeCell ref="JI17:JI23"/>
    <mergeCell ref="JJ17:JJ23"/>
    <mergeCell ref="JG74:JG80"/>
    <mergeCell ref="JH74:JH80"/>
    <mergeCell ref="JI74:JI80"/>
    <mergeCell ref="JJ74:JJ80"/>
    <mergeCell ref="JG86:JG90"/>
    <mergeCell ref="JH86:JH90"/>
    <mergeCell ref="JI86:JI90"/>
    <mergeCell ref="JJ86:JJ90"/>
    <mergeCell ref="JG91:JG97"/>
    <mergeCell ref="JH91:JH97"/>
    <mergeCell ref="JI91:JI97"/>
    <mergeCell ref="JJ91:JJ97"/>
    <mergeCell ref="JG98:JG103"/>
    <mergeCell ref="JH98:JH103"/>
    <mergeCell ref="JI98:JI103"/>
    <mergeCell ref="JJ98:JJ103"/>
    <mergeCell ref="JG105:JG106"/>
    <mergeCell ref="JH105:JH106"/>
    <mergeCell ref="JI105:JI106"/>
    <mergeCell ref="JJ105:JJ106"/>
    <mergeCell ref="JK56:JK60"/>
    <mergeCell ref="JL56:JL60"/>
    <mergeCell ref="JM56:JM60"/>
    <mergeCell ref="JN56:JN60"/>
    <mergeCell ref="JK61:JK67"/>
    <mergeCell ref="JL61:JL67"/>
    <mergeCell ref="JM61:JM67"/>
    <mergeCell ref="JG56:JG60"/>
    <mergeCell ref="JH56:JH60"/>
    <mergeCell ref="JI56:JI60"/>
    <mergeCell ref="JJ56:JJ60"/>
    <mergeCell ref="JG61:JG67"/>
    <mergeCell ref="JH61:JH67"/>
    <mergeCell ref="JI61:JI67"/>
    <mergeCell ref="JJ61:JJ67"/>
    <mergeCell ref="JG68:JG73"/>
    <mergeCell ref="JH68:JH73"/>
    <mergeCell ref="JI68:JI73"/>
    <mergeCell ref="JJ68:JJ73"/>
    <mergeCell ref="JN31:JN35"/>
    <mergeCell ref="JK36:JK40"/>
    <mergeCell ref="JL36:JL40"/>
    <mergeCell ref="JM36:JM40"/>
    <mergeCell ref="JN36:JN40"/>
    <mergeCell ref="JK41:JK45"/>
    <mergeCell ref="JL41:JL45"/>
    <mergeCell ref="JM41:JM45"/>
    <mergeCell ref="JN41:JN45"/>
    <mergeCell ref="JK46:JK52"/>
    <mergeCell ref="JL46:JL52"/>
    <mergeCell ref="JM46:JM52"/>
    <mergeCell ref="JN46:JN52"/>
    <mergeCell ref="JK54:JK55"/>
    <mergeCell ref="JL54:JL55"/>
    <mergeCell ref="JM54:JM55"/>
    <mergeCell ref="JN54:JN55"/>
    <mergeCell ref="JG124:JG128"/>
    <mergeCell ref="JH124:JH128"/>
    <mergeCell ref="JI124:JI128"/>
    <mergeCell ref="JJ124:JJ128"/>
    <mergeCell ref="JG129:JG133"/>
    <mergeCell ref="JH129:JH133"/>
    <mergeCell ref="JI129:JI133"/>
    <mergeCell ref="JJ129:JJ133"/>
    <mergeCell ref="JK3:JN3"/>
    <mergeCell ref="JK4:JK5"/>
    <mergeCell ref="JL4:JL5"/>
    <mergeCell ref="JM4:JM5"/>
    <mergeCell ref="JN4:JN5"/>
    <mergeCell ref="JK6:JK10"/>
    <mergeCell ref="JL6:JL10"/>
    <mergeCell ref="JM6:JM10"/>
    <mergeCell ref="JN6:JN10"/>
    <mergeCell ref="JK11:JK16"/>
    <mergeCell ref="JL11:JL16"/>
    <mergeCell ref="JM11:JM16"/>
    <mergeCell ref="JN11:JN16"/>
    <mergeCell ref="JK17:JK23"/>
    <mergeCell ref="JL17:JL23"/>
    <mergeCell ref="JM17:JM23"/>
    <mergeCell ref="JN17:JN23"/>
    <mergeCell ref="JK24:JK30"/>
    <mergeCell ref="JL24:JL30"/>
    <mergeCell ref="JM24:JM30"/>
    <mergeCell ref="JN24:JN30"/>
    <mergeCell ref="JK31:JK35"/>
    <mergeCell ref="JL31:JL35"/>
    <mergeCell ref="JM31:JM35"/>
    <mergeCell ref="JM107:JM113"/>
    <mergeCell ref="JN107:JN113"/>
    <mergeCell ref="JK114:JK118"/>
    <mergeCell ref="JL114:JL118"/>
    <mergeCell ref="JM114:JM118"/>
    <mergeCell ref="JN114:JN118"/>
    <mergeCell ref="JK119:JK123"/>
    <mergeCell ref="JL119:JL123"/>
    <mergeCell ref="JM119:JM123"/>
    <mergeCell ref="JN119:JN123"/>
    <mergeCell ref="JG114:JG118"/>
    <mergeCell ref="JH114:JH118"/>
    <mergeCell ref="JI114:JI118"/>
    <mergeCell ref="JJ114:JJ118"/>
    <mergeCell ref="JG119:JG123"/>
    <mergeCell ref="JH119:JH123"/>
    <mergeCell ref="JI119:JI123"/>
    <mergeCell ref="JJ119:JJ123"/>
    <mergeCell ref="JG107:JG113"/>
    <mergeCell ref="JH107:JH113"/>
    <mergeCell ref="JI107:JI113"/>
    <mergeCell ref="JJ107:JJ113"/>
    <mergeCell ref="JK124:JK128"/>
    <mergeCell ref="JL124:JL128"/>
    <mergeCell ref="JM124:JM128"/>
    <mergeCell ref="JN124:JN128"/>
    <mergeCell ref="JK129:JK133"/>
    <mergeCell ref="JL129:JL133"/>
    <mergeCell ref="JM129:JM133"/>
    <mergeCell ref="JN129:JN133"/>
    <mergeCell ref="JN68:JN73"/>
    <mergeCell ref="JK74:JK80"/>
    <mergeCell ref="JL74:JL80"/>
    <mergeCell ref="JM74:JM80"/>
    <mergeCell ref="JN74:JN80"/>
    <mergeCell ref="JN81:JN85"/>
    <mergeCell ref="JK86:JK90"/>
    <mergeCell ref="JL86:JL90"/>
    <mergeCell ref="JM86:JM90"/>
    <mergeCell ref="JN86:JN90"/>
    <mergeCell ref="JK91:JK97"/>
    <mergeCell ref="JL91:JL97"/>
    <mergeCell ref="JM91:JM97"/>
    <mergeCell ref="JN91:JN97"/>
    <mergeCell ref="JK98:JK103"/>
    <mergeCell ref="JL98:JL103"/>
    <mergeCell ref="JM98:JM103"/>
    <mergeCell ref="JN98:JN103"/>
    <mergeCell ref="JK105:JK106"/>
    <mergeCell ref="JL105:JL106"/>
    <mergeCell ref="JM105:JM106"/>
    <mergeCell ref="JN105:JN106"/>
    <mergeCell ref="JK107:JK113"/>
    <mergeCell ref="JL107:JL113"/>
  </mergeCells>
  <pageMargins left="0" right="0" top="0.74803149606299213" bottom="0.74803149606299213" header="0.31496062992125984" footer="0.31496062992125984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indexed="53"/>
  </sheetPr>
  <dimension ref="A1:O38"/>
  <sheetViews>
    <sheetView view="pageBreakPreview" topLeftCell="A2" zoomScaleSheetLayoutView="100" workbookViewId="0">
      <selection activeCell="F4" sqref="F4"/>
    </sheetView>
  </sheetViews>
  <sheetFormatPr defaultRowHeight="15" x14ac:dyDescent="0.25"/>
  <cols>
    <col min="1" max="1" width="7" style="376" customWidth="1"/>
    <col min="2" max="8" width="9.140625" style="375"/>
    <col min="9" max="9" width="11.140625" style="375" customWidth="1"/>
    <col min="10" max="11" width="9.140625" style="375"/>
    <col min="12" max="12" width="10.42578125" style="375" bestFit="1" customWidth="1"/>
    <col min="13" max="13" width="9.42578125" style="375" bestFit="1" customWidth="1"/>
    <col min="14" max="14" width="10.7109375" style="375" bestFit="1" customWidth="1"/>
    <col min="15" max="15" width="9.5703125" style="375" customWidth="1"/>
    <col min="16" max="16" width="9.5703125" style="375" bestFit="1" customWidth="1"/>
    <col min="17" max="16384" width="9.140625" style="375"/>
  </cols>
  <sheetData>
    <row r="1" spans="1:15" x14ac:dyDescent="0.25">
      <c r="A1" s="445"/>
      <c r="B1" s="446"/>
      <c r="C1" s="446"/>
      <c r="D1" s="446"/>
      <c r="F1" s="736" t="s">
        <v>186</v>
      </c>
      <c r="G1" s="736"/>
      <c r="H1" s="736"/>
      <c r="I1" s="736"/>
      <c r="J1" s="446"/>
      <c r="K1" s="446"/>
      <c r="L1" s="447"/>
      <c r="M1" s="447"/>
      <c r="N1" s="447"/>
      <c r="O1" s="447"/>
    </row>
    <row r="2" spans="1:15" x14ac:dyDescent="0.25">
      <c r="E2" s="734" t="s">
        <v>237</v>
      </c>
      <c r="F2" s="735"/>
      <c r="G2" s="735"/>
      <c r="H2" s="735"/>
      <c r="I2" s="735"/>
    </row>
    <row r="3" spans="1:15" x14ac:dyDescent="0.25">
      <c r="F3" s="736" t="s">
        <v>274</v>
      </c>
      <c r="G3" s="736"/>
      <c r="H3" s="736"/>
      <c r="I3" s="736"/>
    </row>
    <row r="4" spans="1:15" x14ac:dyDescent="0.25">
      <c r="G4" s="439" t="s">
        <v>82</v>
      </c>
    </row>
    <row r="5" spans="1:15" x14ac:dyDescent="0.25">
      <c r="F5" s="448" t="s">
        <v>241</v>
      </c>
      <c r="G5" s="440"/>
      <c r="H5" s="440"/>
      <c r="I5" s="440"/>
    </row>
    <row r="6" spans="1:15" x14ac:dyDescent="0.25">
      <c r="C6" s="737" t="s">
        <v>187</v>
      </c>
      <c r="D6" s="737"/>
      <c r="E6" s="737"/>
      <c r="F6" s="737"/>
      <c r="G6" s="737"/>
    </row>
    <row r="7" spans="1:15" x14ac:dyDescent="0.25">
      <c r="A7" s="736" t="s">
        <v>239</v>
      </c>
      <c r="B7" s="736"/>
      <c r="C7" s="736"/>
      <c r="D7" s="736"/>
      <c r="E7" s="736"/>
      <c r="F7" s="736"/>
      <c r="G7" s="736"/>
      <c r="H7" s="736"/>
      <c r="I7" s="736"/>
    </row>
    <row r="8" spans="1:15" x14ac:dyDescent="0.25">
      <c r="A8" s="738" t="s">
        <v>217</v>
      </c>
      <c r="B8" s="738"/>
      <c r="C8" s="738"/>
      <c r="D8" s="738"/>
      <c r="E8" s="738"/>
      <c r="F8" s="738"/>
      <c r="G8" s="738"/>
      <c r="H8" s="738"/>
      <c r="I8" s="738"/>
    </row>
    <row r="9" spans="1:15" x14ac:dyDescent="0.25">
      <c r="D9" s="449" t="s">
        <v>242</v>
      </c>
      <c r="E9" s="441"/>
      <c r="F9" s="441"/>
    </row>
    <row r="11" spans="1:15" ht="30" customHeight="1" x14ac:dyDescent="0.25">
      <c r="A11" s="433" t="s">
        <v>188</v>
      </c>
      <c r="B11" s="739" t="s">
        <v>189</v>
      </c>
      <c r="C11" s="739"/>
      <c r="D11" s="739"/>
      <c r="E11" s="739"/>
      <c r="F11" s="432" t="s">
        <v>13</v>
      </c>
      <c r="G11" s="432" t="s">
        <v>14</v>
      </c>
      <c r="H11" s="432" t="s">
        <v>15</v>
      </c>
      <c r="I11" s="432" t="s">
        <v>139</v>
      </c>
    </row>
    <row r="12" spans="1:15" x14ac:dyDescent="0.25">
      <c r="A12" s="433" t="s">
        <v>190</v>
      </c>
      <c r="B12" s="733" t="s">
        <v>191</v>
      </c>
      <c r="C12" s="724"/>
      <c r="D12" s="724"/>
      <c r="E12" s="724"/>
      <c r="F12" s="433">
        <v>3</v>
      </c>
      <c r="G12" s="433">
        <v>5</v>
      </c>
      <c r="H12" s="433">
        <v>2</v>
      </c>
      <c r="I12" s="433">
        <f>SUM(F12:H12)</f>
        <v>10</v>
      </c>
    </row>
    <row r="13" spans="1:15" x14ac:dyDescent="0.25">
      <c r="A13" s="433" t="s">
        <v>192</v>
      </c>
      <c r="B13" s="724" t="s">
        <v>193</v>
      </c>
      <c r="C13" s="724"/>
      <c r="D13" s="724"/>
      <c r="E13" s="724"/>
      <c r="F13" s="433"/>
      <c r="G13" s="433"/>
      <c r="H13" s="433"/>
      <c r="I13" s="433"/>
    </row>
    <row r="14" spans="1:15" x14ac:dyDescent="0.25">
      <c r="A14" s="433" t="s">
        <v>194</v>
      </c>
      <c r="B14" s="724" t="s">
        <v>195</v>
      </c>
      <c r="C14" s="724"/>
      <c r="D14" s="724"/>
      <c r="E14" s="724"/>
      <c r="F14" s="433">
        <v>28</v>
      </c>
      <c r="G14" s="433">
        <v>42</v>
      </c>
      <c r="H14" s="433">
        <v>18</v>
      </c>
      <c r="I14" s="433">
        <f>SUM(F14:H14)</f>
        <v>88</v>
      </c>
    </row>
    <row r="15" spans="1:15" ht="45" customHeight="1" x14ac:dyDescent="0.25">
      <c r="A15" s="433" t="s">
        <v>196</v>
      </c>
      <c r="B15" s="725" t="s">
        <v>197</v>
      </c>
      <c r="C15" s="725"/>
      <c r="D15" s="725"/>
      <c r="E15" s="725"/>
      <c r="F15" s="433">
        <f>F18+F36+F37</f>
        <v>96</v>
      </c>
      <c r="G15" s="433">
        <f>G18+G36+G37</f>
        <v>164</v>
      </c>
      <c r="H15" s="433">
        <f>H18+H37-H36</f>
        <v>73</v>
      </c>
      <c r="I15" s="433">
        <f>SUM(F15:H15)</f>
        <v>333</v>
      </c>
    </row>
    <row r="16" spans="1:15" x14ac:dyDescent="0.25">
      <c r="A16" s="433"/>
      <c r="B16" s="724" t="s">
        <v>198</v>
      </c>
      <c r="C16" s="724"/>
      <c r="D16" s="724"/>
      <c r="E16" s="724"/>
      <c r="F16" s="433">
        <v>96</v>
      </c>
      <c r="G16" s="433">
        <v>157.5</v>
      </c>
      <c r="H16" s="433">
        <v>69.5</v>
      </c>
      <c r="I16" s="433">
        <f>SUM(F16:H16)</f>
        <v>323</v>
      </c>
    </row>
    <row r="17" spans="1:15" x14ac:dyDescent="0.25">
      <c r="A17" s="433"/>
      <c r="B17" s="724" t="s">
        <v>199</v>
      </c>
      <c r="C17" s="724"/>
      <c r="D17" s="724"/>
      <c r="E17" s="724"/>
      <c r="F17" s="433"/>
      <c r="G17" s="433"/>
      <c r="H17" s="433">
        <v>3</v>
      </c>
      <c r="I17" s="433">
        <f>SUM(F17:H17)</f>
        <v>3</v>
      </c>
    </row>
    <row r="18" spans="1:15" x14ac:dyDescent="0.25">
      <c r="A18" s="433"/>
      <c r="B18" s="724" t="s">
        <v>139</v>
      </c>
      <c r="C18" s="724"/>
      <c r="D18" s="724"/>
      <c r="E18" s="724"/>
      <c r="F18" s="433">
        <f>SUM(F16:F17)</f>
        <v>96</v>
      </c>
      <c r="G18" s="433">
        <f>SUM(G16:G17)</f>
        <v>157.5</v>
      </c>
      <c r="H18" s="433">
        <f>SUM(H16:H17)</f>
        <v>72.5</v>
      </c>
      <c r="I18" s="433">
        <f>SUM(F18:H18)</f>
        <v>326</v>
      </c>
    </row>
    <row r="19" spans="1:15" x14ac:dyDescent="0.25">
      <c r="A19" s="433"/>
      <c r="B19" s="724" t="s">
        <v>200</v>
      </c>
      <c r="C19" s="724"/>
      <c r="D19" s="724"/>
      <c r="E19" s="724"/>
      <c r="F19" s="433"/>
      <c r="G19" s="433"/>
      <c r="H19" s="433"/>
      <c r="I19" s="433"/>
    </row>
    <row r="20" spans="1:15" ht="30" customHeight="1" x14ac:dyDescent="0.25">
      <c r="A20" s="433"/>
      <c r="B20" s="725" t="s">
        <v>201</v>
      </c>
      <c r="C20" s="725"/>
      <c r="D20" s="725"/>
      <c r="E20" s="725"/>
      <c r="F20" s="433"/>
      <c r="G20" s="433"/>
      <c r="H20" s="433"/>
      <c r="I20" s="433"/>
    </row>
    <row r="21" spans="1:15" x14ac:dyDescent="0.25">
      <c r="A21" s="433"/>
      <c r="B21" s="730" t="s">
        <v>202</v>
      </c>
      <c r="C21" s="731"/>
      <c r="D21" s="731"/>
      <c r="E21" s="732"/>
      <c r="F21" s="433"/>
      <c r="G21" s="433"/>
      <c r="H21" s="433"/>
      <c r="I21" s="442"/>
      <c r="J21" s="447"/>
      <c r="K21" s="447"/>
      <c r="L21" s="447"/>
      <c r="M21" s="447"/>
      <c r="N21" s="447"/>
      <c r="O21" s="447"/>
    </row>
    <row r="22" spans="1:15" x14ac:dyDescent="0.25">
      <c r="A22" s="433"/>
      <c r="B22" s="724" t="s">
        <v>203</v>
      </c>
      <c r="C22" s="724"/>
      <c r="D22" s="724"/>
      <c r="E22" s="724"/>
      <c r="F22" s="433"/>
      <c r="G22" s="433"/>
      <c r="H22" s="433"/>
      <c r="I22" s="433"/>
    </row>
    <row r="23" spans="1:15" x14ac:dyDescent="0.25">
      <c r="A23" s="433"/>
      <c r="B23" s="724" t="s">
        <v>204</v>
      </c>
      <c r="C23" s="724"/>
      <c r="D23" s="724"/>
      <c r="E23" s="724"/>
      <c r="F23" s="433"/>
      <c r="G23" s="433"/>
      <c r="H23" s="433"/>
      <c r="I23" s="433"/>
    </row>
    <row r="24" spans="1:15" ht="45" customHeight="1" x14ac:dyDescent="0.25">
      <c r="A24" s="433"/>
      <c r="B24" s="725" t="s">
        <v>205</v>
      </c>
      <c r="C24" s="725"/>
      <c r="D24" s="725"/>
      <c r="E24" s="725"/>
      <c r="F24" s="433"/>
      <c r="G24" s="433"/>
      <c r="H24" s="433"/>
      <c r="I24" s="433"/>
    </row>
    <row r="25" spans="1:15" ht="30" customHeight="1" x14ac:dyDescent="0.25">
      <c r="A25" s="433"/>
      <c r="B25" s="725" t="s">
        <v>206</v>
      </c>
      <c r="C25" s="725"/>
      <c r="D25" s="725"/>
      <c r="E25" s="725"/>
      <c r="F25" s="433"/>
      <c r="G25" s="433"/>
      <c r="H25" s="433"/>
      <c r="I25" s="433"/>
    </row>
    <row r="26" spans="1:15" ht="30" customHeight="1" x14ac:dyDescent="0.25">
      <c r="A26" s="433"/>
      <c r="B26" s="729" t="s">
        <v>240</v>
      </c>
      <c r="C26" s="725"/>
      <c r="D26" s="725"/>
      <c r="E26" s="725"/>
      <c r="F26" s="433"/>
      <c r="G26" s="433"/>
      <c r="H26" s="433"/>
      <c r="I26" s="433"/>
    </row>
    <row r="27" spans="1:15" ht="15" customHeight="1" x14ac:dyDescent="0.25">
      <c r="A27" s="433"/>
      <c r="B27" s="725" t="s">
        <v>207</v>
      </c>
      <c r="C27" s="725"/>
      <c r="D27" s="725"/>
      <c r="E27" s="725"/>
      <c r="F27" s="433"/>
      <c r="G27" s="433"/>
      <c r="H27" s="433"/>
      <c r="I27" s="433"/>
    </row>
    <row r="28" spans="1:15" x14ac:dyDescent="0.25">
      <c r="A28" s="433"/>
      <c r="B28" s="724" t="s">
        <v>208</v>
      </c>
      <c r="C28" s="724"/>
      <c r="D28" s="724"/>
      <c r="E28" s="724"/>
      <c r="F28" s="433"/>
      <c r="G28" s="433"/>
      <c r="H28" s="433"/>
      <c r="I28" s="433"/>
    </row>
    <row r="29" spans="1:15" x14ac:dyDescent="0.25">
      <c r="A29" s="433"/>
      <c r="B29" s="724" t="s">
        <v>209</v>
      </c>
      <c r="C29" s="724"/>
      <c r="D29" s="724"/>
      <c r="E29" s="724"/>
      <c r="F29" s="433"/>
      <c r="G29" s="433"/>
      <c r="H29" s="433"/>
      <c r="I29" s="433"/>
    </row>
    <row r="30" spans="1:15" x14ac:dyDescent="0.25">
      <c r="A30" s="443"/>
      <c r="B30" s="724" t="s">
        <v>203</v>
      </c>
      <c r="C30" s="724"/>
      <c r="D30" s="724"/>
      <c r="E30" s="724"/>
      <c r="F30" s="444"/>
      <c r="G30" s="444"/>
      <c r="H30" s="444"/>
      <c r="I30" s="444"/>
    </row>
    <row r="31" spans="1:15" x14ac:dyDescent="0.25">
      <c r="A31" s="443"/>
      <c r="B31" s="724" t="s">
        <v>210</v>
      </c>
      <c r="C31" s="724"/>
      <c r="D31" s="724"/>
      <c r="E31" s="724"/>
      <c r="F31" s="444"/>
      <c r="G31" s="444"/>
      <c r="H31" s="443">
        <v>3</v>
      </c>
      <c r="I31" s="443">
        <v>3</v>
      </c>
    </row>
    <row r="32" spans="1:15" ht="30" customHeight="1" x14ac:dyDescent="0.25">
      <c r="A32" s="443"/>
      <c r="B32" s="725" t="s">
        <v>211</v>
      </c>
      <c r="C32" s="725"/>
      <c r="D32" s="725"/>
      <c r="E32" s="725"/>
      <c r="F32" s="444"/>
      <c r="G32" s="444"/>
      <c r="H32" s="444"/>
      <c r="I32" s="444"/>
    </row>
    <row r="33" spans="1:9" ht="15.75" customHeight="1" x14ac:dyDescent="0.25">
      <c r="A33" s="443"/>
      <c r="B33" s="726" t="s">
        <v>212</v>
      </c>
      <c r="C33" s="727"/>
      <c r="D33" s="727"/>
      <c r="E33" s="728"/>
      <c r="F33" s="443"/>
      <c r="G33" s="443"/>
      <c r="H33" s="443"/>
      <c r="I33" s="443"/>
    </row>
    <row r="34" spans="1:9" x14ac:dyDescent="0.25">
      <c r="A34" s="443"/>
      <c r="B34" s="724" t="s">
        <v>213</v>
      </c>
      <c r="C34" s="724"/>
      <c r="D34" s="724"/>
      <c r="E34" s="724"/>
      <c r="F34" s="443"/>
      <c r="G34" s="443"/>
      <c r="H34" s="443"/>
      <c r="I34" s="443"/>
    </row>
    <row r="35" spans="1:9" x14ac:dyDescent="0.25">
      <c r="A35" s="443"/>
      <c r="B35" s="724" t="s">
        <v>214</v>
      </c>
      <c r="C35" s="724"/>
      <c r="D35" s="724"/>
      <c r="E35" s="724"/>
      <c r="F35" s="443"/>
      <c r="G35" s="443"/>
      <c r="H35" s="443"/>
      <c r="I35" s="443"/>
    </row>
    <row r="36" spans="1:9" x14ac:dyDescent="0.25">
      <c r="A36" s="443"/>
      <c r="B36" s="724" t="s">
        <v>215</v>
      </c>
      <c r="C36" s="724"/>
      <c r="D36" s="724"/>
      <c r="E36" s="724"/>
      <c r="F36" s="443"/>
      <c r="G36" s="443"/>
      <c r="H36" s="443">
        <v>6</v>
      </c>
      <c r="I36" s="443">
        <f>SUM(F36:H36)</f>
        <v>6</v>
      </c>
    </row>
    <row r="37" spans="1:9" x14ac:dyDescent="0.25">
      <c r="A37" s="443"/>
      <c r="B37" s="724" t="s">
        <v>216</v>
      </c>
      <c r="C37" s="724"/>
      <c r="D37" s="724"/>
      <c r="E37" s="724"/>
      <c r="F37" s="443"/>
      <c r="G37" s="443">
        <v>6.5</v>
      </c>
      <c r="H37" s="443">
        <v>6.5</v>
      </c>
      <c r="I37" s="443">
        <f>SUM(F37:H37)</f>
        <v>13</v>
      </c>
    </row>
    <row r="38" spans="1:9" x14ac:dyDescent="0.25">
      <c r="A38" s="443"/>
      <c r="B38" s="724"/>
      <c r="C38" s="724"/>
      <c r="D38" s="724"/>
      <c r="E38" s="724"/>
      <c r="F38" s="444"/>
      <c r="G38" s="444"/>
      <c r="H38" s="444"/>
      <c r="I38" s="444"/>
    </row>
  </sheetData>
  <mergeCells count="34">
    <mergeCell ref="B15:E15"/>
    <mergeCell ref="B16:E16"/>
    <mergeCell ref="B17:E17"/>
    <mergeCell ref="C6:G6"/>
    <mergeCell ref="A7:I7"/>
    <mergeCell ref="A8:I8"/>
    <mergeCell ref="B11:E11"/>
    <mergeCell ref="B12:E12"/>
    <mergeCell ref="B13:E13"/>
    <mergeCell ref="B14:E14"/>
    <mergeCell ref="E2:I2"/>
    <mergeCell ref="F1:I1"/>
    <mergeCell ref="F3:I3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36:E36"/>
    <mergeCell ref="B37:E37"/>
    <mergeCell ref="B38:E38"/>
    <mergeCell ref="B30:E30"/>
    <mergeCell ref="B31:E31"/>
    <mergeCell ref="B32:E32"/>
    <mergeCell ref="B33:E33"/>
    <mergeCell ref="B34:E34"/>
    <mergeCell ref="B35:E35"/>
  </mergeCells>
  <pageMargins left="0.75" right="0.75" top="1" bottom="1" header="0.5" footer="0.5"/>
  <pageSetup paperSize="9"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FF00"/>
  </sheetPr>
  <dimension ref="B1:N56"/>
  <sheetViews>
    <sheetView showZeros="0" tabSelected="1" view="pageBreakPreview" topLeftCell="B36" zoomScale="90" zoomScaleNormal="80" zoomScaleSheetLayoutView="90" workbookViewId="0">
      <selection activeCell="G55" sqref="G55"/>
    </sheetView>
  </sheetViews>
  <sheetFormatPr defaultRowHeight="15.75" x14ac:dyDescent="0.25"/>
  <cols>
    <col min="1" max="1" width="6.5703125" style="6" customWidth="1"/>
    <col min="2" max="2" width="54.28515625" style="379" customWidth="1"/>
    <col min="3" max="3" width="9.5703125" style="6" customWidth="1"/>
    <col min="4" max="4" width="11.85546875" style="6" customWidth="1"/>
    <col min="5" max="5" width="10.85546875" style="6" customWidth="1"/>
    <col min="6" max="6" width="12.7109375" style="6" customWidth="1"/>
    <col min="7" max="7" width="11.140625" style="6" customWidth="1"/>
    <col min="8" max="9" width="11.7109375" style="6" customWidth="1"/>
    <col min="10" max="10" width="10.5703125" style="6" hidden="1" customWidth="1"/>
    <col min="11" max="11" width="13.42578125" style="6" hidden="1" customWidth="1"/>
    <col min="12" max="12" width="13.28515625" style="6" hidden="1" customWidth="1"/>
    <col min="13" max="13" width="13.140625" style="6" hidden="1" customWidth="1"/>
    <col min="14" max="15" width="0" style="6" hidden="1" customWidth="1"/>
    <col min="16" max="16384" width="9.140625" style="6"/>
  </cols>
  <sheetData>
    <row r="1" spans="2:14" s="347" customFormat="1" ht="18.95" customHeight="1" x14ac:dyDescent="0.25">
      <c r="B1" s="377"/>
      <c r="C1" s="5"/>
      <c r="D1" s="5"/>
      <c r="E1" s="345"/>
      <c r="F1" s="345"/>
      <c r="G1" s="343" t="s">
        <v>141</v>
      </c>
      <c r="H1" s="343"/>
      <c r="I1" s="345"/>
      <c r="J1" s="427"/>
      <c r="N1" s="346"/>
    </row>
    <row r="2" spans="2:14" s="347" customFormat="1" ht="18.95" customHeight="1" x14ac:dyDescent="0.25">
      <c r="B2" s="343"/>
      <c r="C2" s="5"/>
      <c r="D2" s="5"/>
      <c r="E2" s="5" t="s">
        <v>142</v>
      </c>
      <c r="F2" s="5"/>
      <c r="G2" s="362">
        <f>D51</f>
        <v>36.305555555555557</v>
      </c>
      <c r="H2" s="5" t="s">
        <v>143</v>
      </c>
      <c r="I2" s="5"/>
      <c r="N2" s="346"/>
    </row>
    <row r="3" spans="2:14" s="347" customFormat="1" ht="18.95" customHeight="1" x14ac:dyDescent="0.25">
      <c r="B3" s="343"/>
      <c r="C3" s="5"/>
      <c r="D3" s="5"/>
      <c r="E3" s="5" t="s">
        <v>144</v>
      </c>
      <c r="F3" s="5"/>
      <c r="G3" s="362">
        <f>I51</f>
        <v>79943.405833333338</v>
      </c>
      <c r="H3" s="348" t="s">
        <v>147</v>
      </c>
      <c r="I3" s="348"/>
      <c r="N3" s="346"/>
    </row>
    <row r="4" spans="2:14" s="347" customFormat="1" ht="18.95" customHeight="1" x14ac:dyDescent="0.25">
      <c r="B4" s="343"/>
      <c r="C4" s="5"/>
      <c r="D4" s="5"/>
      <c r="E4" s="438" t="s">
        <v>238</v>
      </c>
      <c r="F4" s="5"/>
      <c r="G4" s="361"/>
      <c r="H4" s="5"/>
      <c r="I4" s="5"/>
      <c r="N4" s="346"/>
    </row>
    <row r="5" spans="2:14" s="347" customFormat="1" ht="18.95" customHeight="1" x14ac:dyDescent="0.25">
      <c r="B5" s="343"/>
      <c r="C5" s="5"/>
      <c r="D5" s="5"/>
      <c r="E5" s="5"/>
      <c r="F5" s="5"/>
      <c r="G5" s="345"/>
      <c r="H5" s="345"/>
      <c r="I5" s="345"/>
      <c r="J5" s="345"/>
      <c r="K5" s="346"/>
    </row>
    <row r="6" spans="2:14" s="347" customFormat="1" ht="18.95" customHeight="1" x14ac:dyDescent="0.2">
      <c r="B6" s="754" t="s">
        <v>145</v>
      </c>
      <c r="C6" s="754"/>
      <c r="D6" s="754"/>
      <c r="E6" s="754"/>
      <c r="F6" s="754"/>
      <c r="G6" s="754"/>
      <c r="H6" s="754"/>
      <c r="I6" s="754"/>
      <c r="J6" s="754"/>
      <c r="K6" s="359"/>
      <c r="L6" s="359"/>
      <c r="M6" s="359"/>
    </row>
    <row r="7" spans="2:14" s="347" customFormat="1" ht="18.95" customHeight="1" x14ac:dyDescent="0.2">
      <c r="B7" s="755" t="s">
        <v>273</v>
      </c>
      <c r="C7" s="756"/>
      <c r="D7" s="756"/>
      <c r="E7" s="756"/>
      <c r="F7" s="756"/>
      <c r="G7" s="756"/>
      <c r="H7" s="756"/>
      <c r="I7" s="756"/>
      <c r="J7" s="756"/>
      <c r="K7" s="359"/>
      <c r="L7" s="359"/>
      <c r="M7" s="359"/>
    </row>
    <row r="8" spans="2:14" s="347" customFormat="1" ht="18.95" customHeight="1" x14ac:dyDescent="0.2">
      <c r="B8" s="759" t="s">
        <v>165</v>
      </c>
      <c r="C8" s="759"/>
      <c r="D8" s="759"/>
      <c r="E8" s="759"/>
      <c r="F8" s="759"/>
      <c r="G8" s="759"/>
      <c r="H8" s="759"/>
      <c r="I8" s="759"/>
      <c r="J8" s="369"/>
      <c r="K8" s="358"/>
      <c r="L8" s="358"/>
      <c r="M8" s="358"/>
    </row>
    <row r="9" spans="2:14" s="347" customFormat="1" ht="18.95" customHeight="1" thickBot="1" x14ac:dyDescent="0.3">
      <c r="B9" s="757" t="s">
        <v>236</v>
      </c>
      <c r="C9" s="758"/>
      <c r="D9" s="758"/>
      <c r="E9" s="758"/>
      <c r="F9" s="758"/>
      <c r="G9" s="758"/>
      <c r="H9" s="758"/>
      <c r="I9" s="758"/>
      <c r="J9" s="358"/>
      <c r="K9" s="436"/>
      <c r="L9" s="436"/>
      <c r="M9" s="436"/>
    </row>
    <row r="10" spans="2:14" s="347" customFormat="1" ht="18.95" customHeight="1" thickBot="1" x14ac:dyDescent="0.25">
      <c r="B10" s="746" t="s">
        <v>172</v>
      </c>
      <c r="C10" s="747"/>
      <c r="D10" s="428">
        <v>10</v>
      </c>
      <c r="F10" s="363" t="s">
        <v>170</v>
      </c>
      <c r="G10" s="364"/>
      <c r="H10" s="356"/>
      <c r="I10" s="367"/>
    </row>
    <row r="11" spans="2:14" s="347" customFormat="1" ht="18.95" customHeight="1" x14ac:dyDescent="0.2">
      <c r="B11" s="748" t="s">
        <v>169</v>
      </c>
      <c r="C11" s="749"/>
      <c r="D11" s="429">
        <f>D12+D13</f>
        <v>88</v>
      </c>
      <c r="F11" s="365" t="s">
        <v>171</v>
      </c>
      <c r="G11" s="354"/>
      <c r="H11" s="357"/>
      <c r="I11" s="367"/>
    </row>
    <row r="12" spans="2:14" s="347" customFormat="1" ht="18.95" customHeight="1" x14ac:dyDescent="0.25">
      <c r="B12" s="750" t="s">
        <v>173</v>
      </c>
      <c r="C12" s="751"/>
      <c r="D12" s="430">
        <v>28</v>
      </c>
      <c r="E12" s="436"/>
      <c r="F12" s="370" t="s">
        <v>180</v>
      </c>
      <c r="G12" s="351"/>
      <c r="H12" s="349">
        <f>1885-152</f>
        <v>1733</v>
      </c>
      <c r="I12" s="367"/>
      <c r="J12" s="353"/>
    </row>
    <row r="13" spans="2:14" s="347" customFormat="1" ht="18.95" customHeight="1" thickBot="1" x14ac:dyDescent="0.3">
      <c r="B13" s="752" t="s">
        <v>174</v>
      </c>
      <c r="C13" s="753"/>
      <c r="D13" s="431">
        <f>42+18</f>
        <v>60</v>
      </c>
      <c r="E13" s="436"/>
      <c r="F13" s="366" t="s">
        <v>181</v>
      </c>
      <c r="G13" s="352"/>
      <c r="H13" s="350">
        <v>15189</v>
      </c>
      <c r="I13" s="367"/>
      <c r="J13" s="353"/>
    </row>
    <row r="14" spans="2:14" s="437" customFormat="1" ht="18.95" customHeight="1" thickBot="1" x14ac:dyDescent="0.3">
      <c r="B14" s="378"/>
      <c r="C14" s="8"/>
      <c r="D14" s="8"/>
      <c r="E14" s="8"/>
      <c r="F14" s="8"/>
      <c r="G14" s="8"/>
      <c r="H14" s="5"/>
      <c r="I14" s="5"/>
      <c r="J14" s="5"/>
      <c r="K14" s="5"/>
      <c r="L14" s="5"/>
      <c r="M14" s="5"/>
    </row>
    <row r="15" spans="2:14" s="437" customFormat="1" ht="18.95" customHeight="1" x14ac:dyDescent="0.2">
      <c r="B15" s="760" t="s">
        <v>138</v>
      </c>
      <c r="C15" s="740" t="s">
        <v>5</v>
      </c>
      <c r="D15" s="740" t="s">
        <v>167</v>
      </c>
      <c r="E15" s="740" t="s">
        <v>175</v>
      </c>
      <c r="F15" s="740" t="s">
        <v>6</v>
      </c>
      <c r="G15" s="590" t="s">
        <v>176</v>
      </c>
      <c r="H15" s="590"/>
      <c r="I15" s="743" t="s">
        <v>168</v>
      </c>
    </row>
    <row r="16" spans="2:14" s="437" customFormat="1" ht="18.95" customHeight="1" x14ac:dyDescent="0.2">
      <c r="B16" s="761"/>
      <c r="C16" s="741"/>
      <c r="D16" s="741"/>
      <c r="E16" s="741"/>
      <c r="F16" s="741"/>
      <c r="G16" s="636" t="s">
        <v>146</v>
      </c>
      <c r="H16" s="636" t="s">
        <v>147</v>
      </c>
      <c r="I16" s="744"/>
    </row>
    <row r="17" spans="2:13" s="3" customFormat="1" ht="18.95" customHeight="1" thickBot="1" x14ac:dyDescent="0.3">
      <c r="B17" s="762"/>
      <c r="C17" s="742"/>
      <c r="D17" s="742"/>
      <c r="E17" s="742"/>
      <c r="F17" s="742"/>
      <c r="G17" s="742"/>
      <c r="H17" s="742"/>
      <c r="I17" s="745"/>
      <c r="K17" s="3">
        <f>SUM(D18:D22)</f>
        <v>3.5</v>
      </c>
      <c r="L17" s="403">
        <f>SUM(D23:D24)</f>
        <v>0.80555555555555558</v>
      </c>
      <c r="M17" s="3">
        <f>SUM(D25:D48)</f>
        <v>13.5</v>
      </c>
    </row>
    <row r="18" spans="2:13" ht="18.95" customHeight="1" x14ac:dyDescent="0.2">
      <c r="B18" s="415" t="s">
        <v>148</v>
      </c>
      <c r="C18" s="416">
        <v>13</v>
      </c>
      <c r="D18" s="416">
        <v>1</v>
      </c>
      <c r="E18" s="417">
        <f>IF(C18=12,'тарифна сітка'!$C$15,IF(C18=11,'тарифна сітка'!$C$14,IF(C18=10,'тарифна сітка'!$C$13,IF(C18=9,'тарифна сітка'!$C$12,IF(C18=8,'тарифна сітка'!$C$11,IF(C18=7,'тарифна сітка'!$C$10,IF(C18=13,'тарифна сітка'!$C$16,)))))))</f>
        <v>1934</v>
      </c>
      <c r="F18" s="411">
        <f>E18*D18</f>
        <v>1934</v>
      </c>
      <c r="G18" s="419"/>
      <c r="H18" s="419"/>
      <c r="I18" s="411">
        <f>F18+H18</f>
        <v>1934</v>
      </c>
      <c r="M18" s="435">
        <f>SUM(K17:M17)</f>
        <v>17.805555555555557</v>
      </c>
    </row>
    <row r="19" spans="2:13" ht="18.95" customHeight="1" x14ac:dyDescent="0.2">
      <c r="B19" s="418" t="s">
        <v>219</v>
      </c>
      <c r="C19" s="425"/>
      <c r="D19" s="355">
        <v>1.5</v>
      </c>
      <c r="E19" s="417">
        <f>E18*95%</f>
        <v>1837.3</v>
      </c>
      <c r="F19" s="411">
        <f t="shared" ref="F19:F48" si="0">E19*D19</f>
        <v>2755.95</v>
      </c>
      <c r="G19" s="419"/>
      <c r="H19" s="419"/>
      <c r="I19" s="411">
        <f t="shared" ref="I19:I48" si="1">F19+H19</f>
        <v>2755.95</v>
      </c>
      <c r="M19" s="176">
        <f>D49</f>
        <v>17.805555555555557</v>
      </c>
    </row>
    <row r="20" spans="2:13" ht="18.95" customHeight="1" x14ac:dyDescent="0.2">
      <c r="B20" s="420" t="s">
        <v>149</v>
      </c>
      <c r="C20" s="425"/>
      <c r="D20" s="355"/>
      <c r="E20" s="417"/>
      <c r="F20" s="411"/>
      <c r="G20" s="419"/>
      <c r="H20" s="419"/>
      <c r="I20" s="411"/>
      <c r="M20" s="176">
        <f>M18-M19</f>
        <v>0</v>
      </c>
    </row>
    <row r="21" spans="2:13" ht="18.95" customHeight="1" x14ac:dyDescent="0.2">
      <c r="B21" s="418" t="s">
        <v>150</v>
      </c>
      <c r="C21" s="355"/>
      <c r="D21" s="355"/>
      <c r="E21" s="417">
        <f>IF(C21=12,'тарифна сітка'!$C$15,IF(C21=11,'тарифна сітка'!$C$14,IF(C21=10,'тарифна сітка'!$C$13,IF(C21=9,'тарифна сітка'!$C$12,IF(C21=8,'тарифна сітка'!$C$11,IF(C21=7,'тарифна сітка'!$C$10,IF(C21=13,'тарифна сітка'!$C$16,)))))))</f>
        <v>0</v>
      </c>
      <c r="F21" s="411">
        <f t="shared" si="0"/>
        <v>0</v>
      </c>
      <c r="G21" s="419"/>
      <c r="H21" s="419"/>
      <c r="I21" s="411">
        <f t="shared" si="1"/>
        <v>0</v>
      </c>
    </row>
    <row r="22" spans="2:13" ht="18.95" customHeight="1" x14ac:dyDescent="0.2">
      <c r="B22" s="418" t="s">
        <v>159</v>
      </c>
      <c r="C22" s="355">
        <v>11</v>
      </c>
      <c r="D22" s="355">
        <v>1</v>
      </c>
      <c r="E22" s="417">
        <f>IF(C22=12,'тарифна сітка'!$C$15,IF(C22=11,'тарифна сітка'!$C$14,IF(C22=10,'тарифна сітка'!$C$13,IF(C22=9,'тарифна сітка'!$C$12,IF(C22=8,'тарифна сітка'!$C$11,IF(C22=7,'тарифна сітка'!$C$10,IF(C22=13,'тарифна сітка'!$C$16,)))))))</f>
        <v>1678</v>
      </c>
      <c r="F22" s="411">
        <f>E22*D22</f>
        <v>1678</v>
      </c>
      <c r="G22" s="419"/>
      <c r="H22" s="419"/>
      <c r="I22" s="411">
        <f>F22+H22</f>
        <v>1678</v>
      </c>
      <c r="K22" s="176">
        <f>D23-K23</f>
        <v>0</v>
      </c>
    </row>
    <row r="23" spans="2:13" ht="18.95" customHeight="1" x14ac:dyDescent="0.2">
      <c r="B23" s="418" t="s">
        <v>161</v>
      </c>
      <c r="C23" s="355">
        <v>8</v>
      </c>
      <c r="D23" s="458">
        <f>K23</f>
        <v>0.80555555555555558</v>
      </c>
      <c r="E23" s="417">
        <f>IF(C23=12,'тарифна сітка'!$C$15,IF(C23=11,'тарифна сітка'!$C$14,IF(C23=10,'тарифна сітка'!$C$13,IF(C23=9,'тарифна сітка'!$C$12,IF(C23=8,'тарифна сітка'!$C$11,IF(C23=7,'тарифна сітка'!$C$10,IF(C23=13,'тарифна сітка'!$C$16,)))))))</f>
        <v>1397</v>
      </c>
      <c r="F23" s="411">
        <f>E23*D23</f>
        <v>1125.3611111111111</v>
      </c>
      <c r="G23" s="419"/>
      <c r="H23" s="419"/>
      <c r="I23" s="411">
        <f>F23+H23</f>
        <v>1125.3611111111111</v>
      </c>
      <c r="J23" s="6">
        <v>3.5</v>
      </c>
      <c r="K23" s="6">
        <f>(18-J23)/18</f>
        <v>0.80555555555555558</v>
      </c>
      <c r="L23" s="6" t="s">
        <v>185</v>
      </c>
    </row>
    <row r="24" spans="2:13" ht="18.95" customHeight="1" x14ac:dyDescent="0.2">
      <c r="B24" s="418" t="s">
        <v>221</v>
      </c>
      <c r="C24" s="355"/>
      <c r="D24" s="355"/>
      <c r="E24" s="417">
        <f>IF(C24=6,'тарифна сітка'!$C$9,IF(C24=5,'тарифна сітка'!$C$8,IF(C24=4,'тарифна сітка'!$C$7,IF(C24=3,'тарифна сітка'!$C$6,IF(C24=2,'тарифна сітка'!$C$5,IF(C24=1,'тарифна сітка'!$C$4,0))))))</f>
        <v>0</v>
      </c>
      <c r="F24" s="411">
        <f>E24*D24</f>
        <v>0</v>
      </c>
      <c r="G24" s="419"/>
      <c r="H24" s="419"/>
      <c r="I24" s="411">
        <f>F24+H24</f>
        <v>0</v>
      </c>
    </row>
    <row r="25" spans="2:13" ht="18.95" customHeight="1" x14ac:dyDescent="0.2">
      <c r="B25" s="421" t="s">
        <v>231</v>
      </c>
      <c r="C25" s="355">
        <v>7</v>
      </c>
      <c r="D25" s="355">
        <v>1</v>
      </c>
      <c r="E25" s="417">
        <f>IF(C25=12,'тарифна сітка'!$C$15,IF(C25=11,'тарифна сітка'!$C$14,IF(C25=10,'тарифна сітка'!$C$13,IF(C25=9,'тарифна сітка'!$C$12,IF(C25=8,'тарифна сітка'!$C$11,IF(C25=7,'тарифна сітка'!$C$10,IF(C25=13,'тарифна сітка'!$C$16,)))))))</f>
        <v>1312</v>
      </c>
      <c r="F25" s="411">
        <f>E25*D25</f>
        <v>1312</v>
      </c>
      <c r="G25" s="419"/>
      <c r="H25" s="419"/>
      <c r="I25" s="411">
        <f>F25+H25</f>
        <v>1312</v>
      </c>
    </row>
    <row r="26" spans="2:13" ht="18.95" customHeight="1" x14ac:dyDescent="0.2">
      <c r="B26" s="418" t="s">
        <v>151</v>
      </c>
      <c r="C26" s="355">
        <v>6</v>
      </c>
      <c r="D26" s="355">
        <v>1</v>
      </c>
      <c r="E26" s="417">
        <f>IF(C26=6,'тарифна сітка'!$C$9,IF(C26=5,'тарифна сітка'!$C$8,IF(C26=4,'тарифна сітка'!$C$7,IF(C26=3,'тарифна сітка'!$C$6,IF(C26=2,'тарифна сітка'!$C$5,IF(C26=1,'тарифна сітка'!$C$4,0))))))</f>
        <v>1263</v>
      </c>
      <c r="F26" s="411">
        <f t="shared" si="0"/>
        <v>1263</v>
      </c>
      <c r="G26" s="419"/>
      <c r="H26" s="419"/>
      <c r="I26" s="411">
        <f t="shared" si="1"/>
        <v>1263</v>
      </c>
    </row>
    <row r="27" spans="2:13" ht="18.95" customHeight="1" x14ac:dyDescent="0.2">
      <c r="B27" s="418" t="s">
        <v>152</v>
      </c>
      <c r="C27" s="355"/>
      <c r="D27" s="355"/>
      <c r="E27" s="417">
        <f>IF(C27=12,'тарифна сітка'!$C$15,IF(C27=11,'тарифна сітка'!$C$14,IF(C27=10,'тарифна сітка'!$C$13,IF(C27=9,'тарифна сітка'!$C$12,IF(C27=8,'тарифна сітка'!$C$11,IF(C27=7,'тарифна сітка'!$C$10,IF(C27=13,'тарифна сітка'!$C$16,)))))))</f>
        <v>0</v>
      </c>
      <c r="F27" s="411">
        <f t="shared" si="0"/>
        <v>0</v>
      </c>
      <c r="G27" s="419"/>
      <c r="H27" s="419"/>
      <c r="I27" s="411">
        <f t="shared" si="1"/>
        <v>0</v>
      </c>
    </row>
    <row r="28" spans="2:13" ht="18.95" customHeight="1" x14ac:dyDescent="0.2">
      <c r="B28" s="421" t="s">
        <v>230</v>
      </c>
      <c r="C28" s="422">
        <v>8</v>
      </c>
      <c r="D28" s="355">
        <v>0.5</v>
      </c>
      <c r="E28" s="417">
        <f>IF(C28=12,'тарифна сітка'!$C$15,IF(C28=11,'тарифна сітка'!$C$14,IF(C28=10,'тарифна сітка'!$C$13,IF(C28=9,'тарифна сітка'!$C$12,IF(C28=8,'тарифна сітка'!$C$11,IF(C28=7,'тарифна сітка'!$C$10,IF(C28=13,'тарифна сітка'!$C$16,)))))))</f>
        <v>1397</v>
      </c>
      <c r="F28" s="411">
        <f>E28*D28</f>
        <v>698.5</v>
      </c>
      <c r="G28" s="419"/>
      <c r="H28" s="419"/>
      <c r="I28" s="411">
        <f>F28+H28</f>
        <v>698.5</v>
      </c>
    </row>
    <row r="29" spans="2:13" ht="18.95" customHeight="1" x14ac:dyDescent="0.2">
      <c r="B29" s="418" t="s">
        <v>153</v>
      </c>
      <c r="C29" s="355"/>
      <c r="D29" s="355"/>
      <c r="E29" s="417">
        <f>IF(C29=6,'тарифна сітка'!$C$9,IF(C29=5,'тарифна сітка'!$C$8,IF(C29=4,'тарифна сітка'!$C$7,IF(C29=3,'тарифна сітка'!$C$6,IF(C29=2,'тарифна сітка'!$C$5,IF(C29=1,'тарифна сітка'!$C$4,0))))))</f>
        <v>0</v>
      </c>
      <c r="F29" s="411">
        <f t="shared" si="0"/>
        <v>0</v>
      </c>
      <c r="G29" s="419"/>
      <c r="H29" s="419"/>
      <c r="I29" s="411">
        <f t="shared" si="1"/>
        <v>0</v>
      </c>
    </row>
    <row r="30" spans="2:13" ht="18.95" customHeight="1" x14ac:dyDescent="0.2">
      <c r="B30" s="418" t="s">
        <v>156</v>
      </c>
      <c r="C30" s="355"/>
      <c r="D30" s="355"/>
      <c r="E30" s="417">
        <f>IF(C30=6,'тарифна сітка'!$C$9,IF(C30=5,'тарифна сітка'!$C$8,IF(C30=4,'тарифна сітка'!$C$7,IF(C30=3,'тарифна сітка'!$C$6,IF(C30=2,'тарифна сітка'!$C$5,IF(C30=1,'тарифна сітка'!$C$4,0))))))</f>
        <v>0</v>
      </c>
      <c r="F30" s="411">
        <f t="shared" si="0"/>
        <v>0</v>
      </c>
      <c r="G30" s="419"/>
      <c r="H30" s="419"/>
      <c r="I30" s="411">
        <f t="shared" si="1"/>
        <v>0</v>
      </c>
    </row>
    <row r="31" spans="2:13" ht="18.95" customHeight="1" x14ac:dyDescent="0.2">
      <c r="B31" s="418" t="s">
        <v>163</v>
      </c>
      <c r="C31" s="420"/>
      <c r="D31" s="355"/>
      <c r="E31" s="417">
        <f>IF(C31=6,'тарифна сітка'!$C$9,IF(C31=5,'тарифна сітка'!$C$8,IF(C31=4,'тарифна сітка'!$C$7,IF(C31=3,'тарифна сітка'!$C$6,IF(C31=2,'тарифна сітка'!$C$5,IF(C31=1,'тарифна сітка'!$C$4,0))))))</f>
        <v>0</v>
      </c>
      <c r="F31" s="411">
        <f t="shared" si="0"/>
        <v>0</v>
      </c>
      <c r="G31" s="419"/>
      <c r="H31" s="419"/>
      <c r="I31" s="411">
        <f t="shared" si="1"/>
        <v>0</v>
      </c>
    </row>
    <row r="32" spans="2:13" ht="18.95" customHeight="1" x14ac:dyDescent="0.2">
      <c r="B32" s="418" t="s">
        <v>162</v>
      </c>
      <c r="C32" s="355"/>
      <c r="D32" s="355"/>
      <c r="E32" s="417">
        <f>IF(C32=12,'тарифна сітка'!$C$15,IF(C32=11,'тарифна сітка'!$C$14,IF(C32=10,'тарифна сітка'!$C$13,IF(C32=9,'тарифна сітка'!$C$12,IF(C32=8,'тарифна сітка'!$C$11,IF(C32=7,'тарифна сітка'!$C$10,IF(C32=13,'тарифна сітка'!$C$16,)))))))</f>
        <v>0</v>
      </c>
      <c r="F32" s="411">
        <f t="shared" si="0"/>
        <v>0</v>
      </c>
      <c r="G32" s="419"/>
      <c r="H32" s="419"/>
      <c r="I32" s="411">
        <f t="shared" si="1"/>
        <v>0</v>
      </c>
    </row>
    <row r="33" spans="2:10" ht="18.95" customHeight="1" x14ac:dyDescent="0.2">
      <c r="B33" s="418" t="s">
        <v>158</v>
      </c>
      <c r="C33" s="355"/>
      <c r="D33" s="355"/>
      <c r="E33" s="417">
        <f>IF(C33=6,'тарифна сітка'!$C$9,IF(C33=5,'тарифна сітка'!$C$8,IF(C33=4,'тарифна сітка'!$C$7,IF(C33=3,'тарифна сітка'!$C$6,IF(C33=2,'тарифна сітка'!$C$5,IF(C33=1,'тарифна сітка'!$C$4,0))))))</f>
        <v>0</v>
      </c>
      <c r="F33" s="411">
        <f t="shared" si="0"/>
        <v>0</v>
      </c>
      <c r="G33" s="419"/>
      <c r="H33" s="419"/>
      <c r="I33" s="411">
        <f t="shared" si="1"/>
        <v>0</v>
      </c>
    </row>
    <row r="34" spans="2:10" ht="18.95" customHeight="1" x14ac:dyDescent="0.2">
      <c r="B34" s="418" t="s">
        <v>155</v>
      </c>
      <c r="C34" s="420"/>
      <c r="D34" s="355"/>
      <c r="E34" s="417">
        <f>IF(C34=6,'тарифна сітка'!$C$9,IF(C34=5,'тарифна сітка'!$C$8,IF(C34=4,'тарифна сітка'!$C$7,IF(C34=3,'тарифна сітка'!$C$6,IF(C34=2,'тарифна сітка'!$C$5,IF(C34=1,'тарифна сітка'!$C$4,0))))))</f>
        <v>0</v>
      </c>
      <c r="F34" s="411">
        <f t="shared" si="0"/>
        <v>0</v>
      </c>
      <c r="G34" s="419"/>
      <c r="H34" s="419"/>
      <c r="I34" s="411">
        <f t="shared" si="1"/>
        <v>0</v>
      </c>
    </row>
    <row r="35" spans="2:10" ht="18.95" customHeight="1" x14ac:dyDescent="0.2">
      <c r="B35" s="418" t="s">
        <v>154</v>
      </c>
      <c r="C35" s="420"/>
      <c r="D35" s="355"/>
      <c r="E35" s="417">
        <f>IF(C35=6,'тарифна сітка'!$C$9,IF(C35=5,'тарифна сітка'!$C$8,IF(C35=4,'тарифна сітка'!$C$7,IF(C35=3,'тарифна сітка'!$C$6,IF(C35=2,'тарифна сітка'!$C$5,IF(C35=1,'тарифна сітка'!$C$4,0))))))</f>
        <v>0</v>
      </c>
      <c r="F35" s="411">
        <f t="shared" si="0"/>
        <v>0</v>
      </c>
      <c r="G35" s="419"/>
      <c r="H35" s="419"/>
      <c r="I35" s="411">
        <f t="shared" si="1"/>
        <v>0</v>
      </c>
      <c r="J35" s="6">
        <f>H12/500</f>
        <v>3.4660000000000002</v>
      </c>
    </row>
    <row r="36" spans="2:10" ht="18.95" customHeight="1" x14ac:dyDescent="0.2">
      <c r="B36" s="421" t="s">
        <v>160</v>
      </c>
      <c r="C36" s="422">
        <v>1</v>
      </c>
      <c r="D36" s="355">
        <v>1</v>
      </c>
      <c r="E36" s="417">
        <f>IF(C36=6,'тарифна сітка'!$C$9,IF(C36=5,'тарифна сітка'!$C$8,IF(C36=4,'тарифна сітка'!$C$7,IF(C36=3,'тарифна сітка'!$C$6,IF(C36=2,'тарифна сітка'!$C$5,IF(C36=1,'тарифна сітка'!$C$4,0))))))</f>
        <v>1218</v>
      </c>
      <c r="F36" s="411">
        <f t="shared" si="0"/>
        <v>1218</v>
      </c>
      <c r="G36" s="419"/>
      <c r="H36" s="419"/>
      <c r="I36" s="411">
        <f t="shared" si="1"/>
        <v>1218</v>
      </c>
    </row>
    <row r="37" spans="2:10" ht="18.95" customHeight="1" x14ac:dyDescent="0.2">
      <c r="B37" s="418" t="s">
        <v>234</v>
      </c>
      <c r="C37" s="355">
        <v>2</v>
      </c>
      <c r="D37" s="355">
        <v>1</v>
      </c>
      <c r="E37" s="417">
        <f>IF(C37=6,'тарифна сітка'!$C$9,IF(C37=5,'тарифна сітка'!$C$8,IF(C37=4,'тарифна сітка'!$C$7,IF(C37=3,'тарифна сітка'!$C$6,IF(C37=2,'тарифна сітка'!$C$5,IF(C37=1,'тарифна сітка'!$C$4,0))))))</f>
        <v>1223</v>
      </c>
      <c r="F37" s="411">
        <f t="shared" si="0"/>
        <v>1223</v>
      </c>
      <c r="G37" s="412">
        <v>0.2</v>
      </c>
      <c r="H37" s="411">
        <f>F37*G37</f>
        <v>244.60000000000002</v>
      </c>
      <c r="I37" s="411">
        <f t="shared" si="1"/>
        <v>1467.6</v>
      </c>
    </row>
    <row r="38" spans="2:10" ht="18.95" customHeight="1" x14ac:dyDescent="0.2">
      <c r="B38" s="418" t="s">
        <v>234</v>
      </c>
      <c r="C38" s="355">
        <v>2</v>
      </c>
      <c r="D38" s="355">
        <v>1</v>
      </c>
      <c r="E38" s="417">
        <f>IF(C38=6,'тарифна сітка'!$C$9,IF(C38=5,'тарифна сітка'!$C$8,IF(C38=4,'тарифна сітка'!$C$7,IF(C38=3,'тарифна сітка'!$C$6,IF(C38=2,'тарифна сітка'!$C$5,IF(C38=1,'тарифна сітка'!$C$4,0))))))</f>
        <v>1223</v>
      </c>
      <c r="F38" s="411">
        <f t="shared" si="0"/>
        <v>1223</v>
      </c>
      <c r="G38" s="419"/>
      <c r="H38" s="419"/>
      <c r="I38" s="411">
        <f t="shared" si="1"/>
        <v>1223</v>
      </c>
    </row>
    <row r="39" spans="2:10" ht="18.95" customHeight="1" x14ac:dyDescent="0.2">
      <c r="B39" s="418" t="s">
        <v>235</v>
      </c>
      <c r="C39" s="355">
        <v>2</v>
      </c>
      <c r="D39" s="355">
        <v>1</v>
      </c>
      <c r="E39" s="417">
        <f>IF(C39=6,'тарифна сітка'!$C$9,IF(C39=5,'тарифна сітка'!$C$8,IF(C39=4,'тарифна сітка'!$C$7,IF(C39=3,'тарифна сітка'!$C$6,IF(C39=2,'тарифна сітка'!$C$5,IF(C39=1,'тарифна сітка'!$C$4,0))))))</f>
        <v>1223</v>
      </c>
      <c r="F39" s="411">
        <f t="shared" si="0"/>
        <v>1223</v>
      </c>
      <c r="G39" s="419"/>
      <c r="H39" s="419"/>
      <c r="I39" s="411">
        <f t="shared" si="1"/>
        <v>1223</v>
      </c>
    </row>
    <row r="40" spans="2:10" ht="18.95" customHeight="1" x14ac:dyDescent="0.2">
      <c r="B40" s="421" t="s">
        <v>166</v>
      </c>
      <c r="C40" s="416">
        <v>4</v>
      </c>
      <c r="D40" s="355">
        <v>1</v>
      </c>
      <c r="E40" s="417">
        <f>IF(C40=6,'тарифна сітка'!$C$9,IF(C40=5,'тарифна сітка'!$C$8,IF(C40=4,'тарифна сітка'!$C$7,IF(C40=3,'тарифна сітка'!$C$6,IF(C40=2,'тарифна сітка'!$C$5,IF(C40=1,'тарифна сітка'!$C$4,0))))))</f>
        <v>1243</v>
      </c>
      <c r="F40" s="411">
        <f t="shared" si="0"/>
        <v>1243</v>
      </c>
      <c r="G40" s="419"/>
      <c r="H40" s="419"/>
      <c r="I40" s="411">
        <f t="shared" si="1"/>
        <v>1243</v>
      </c>
    </row>
    <row r="41" spans="2:10" ht="18.95" customHeight="1" x14ac:dyDescent="0.2">
      <c r="B41" s="418" t="s">
        <v>233</v>
      </c>
      <c r="C41" s="355"/>
      <c r="D41" s="355"/>
      <c r="E41" s="417">
        <f>IF(C41=12,'тарифна сітка'!$C$15,IF(C41=11,'тарифна сітка'!$C$14,IF(C41=10,'тарифна сітка'!$C$13,IF(C41=9,'тарифна сітка'!$C$12,IF(C41=8,'тарифна сітка'!$C$11,IF(C41=7,'тарифна сітка'!$C$10,IF(C41=13,'тарифна сітка'!$C$16,)))))))</f>
        <v>0</v>
      </c>
      <c r="F41" s="411">
        <f t="shared" si="0"/>
        <v>0</v>
      </c>
      <c r="G41" s="419"/>
      <c r="H41" s="419"/>
      <c r="I41" s="411">
        <f t="shared" si="1"/>
        <v>0</v>
      </c>
    </row>
    <row r="42" spans="2:10" ht="18.95" customHeight="1" x14ac:dyDescent="0.2">
      <c r="B42" s="418" t="s">
        <v>218</v>
      </c>
      <c r="C42" s="355">
        <v>2</v>
      </c>
      <c r="D42" s="355">
        <v>1</v>
      </c>
      <c r="E42" s="417">
        <f>IF(C42=6,'тарифна сітка'!$C$9,IF(C42=5,'тарифна сітка'!$C$8,IF(C42=4,'тарифна сітка'!$C$7,IF(C42=3,'тарифна сітка'!$C$6,IF(C42=2,'тарифна сітка'!$C$5,IF(C42=1,'тарифна сітка'!$C$4,0))))))</f>
        <v>1223</v>
      </c>
      <c r="F42" s="411">
        <f t="shared" si="0"/>
        <v>1223</v>
      </c>
      <c r="G42" s="412">
        <v>0.1</v>
      </c>
      <c r="H42" s="411">
        <f>F42*G42</f>
        <v>122.30000000000001</v>
      </c>
      <c r="I42" s="411">
        <f t="shared" si="1"/>
        <v>1345.3</v>
      </c>
    </row>
    <row r="43" spans="2:10" ht="18.95" customHeight="1" x14ac:dyDescent="0.2">
      <c r="B43" s="418" t="s">
        <v>220</v>
      </c>
      <c r="C43" s="355"/>
      <c r="D43" s="355"/>
      <c r="E43" s="417">
        <f>IF(C43=6,'тарифна сітка'!$C$9,IF(C43=5,'тарифна сітка'!$C$8,IF(C43=4,'тарифна сітка'!$C$7,IF(C43=3,'тарифна сітка'!$C$6,IF(C43=2,'тарифна сітка'!$C$5,IF(C43=1,'тарифна сітка'!$C$4,0))))))</f>
        <v>0</v>
      </c>
      <c r="F43" s="411">
        <f t="shared" si="0"/>
        <v>0</v>
      </c>
      <c r="G43" s="419"/>
      <c r="H43" s="419"/>
      <c r="I43" s="411">
        <f t="shared" si="1"/>
        <v>0</v>
      </c>
    </row>
    <row r="44" spans="2:10" ht="18.95" customHeight="1" x14ac:dyDescent="0.2">
      <c r="B44" s="418" t="s">
        <v>232</v>
      </c>
      <c r="C44" s="355">
        <v>1</v>
      </c>
      <c r="D44" s="355">
        <v>1</v>
      </c>
      <c r="E44" s="417">
        <f>IF(C44=6,'тарифна сітка'!$C$9,IF(C44=5,'тарифна сітка'!$C$8,IF(C44=4,'тарифна сітка'!$C$7,IF(C44=3,'тарифна сітка'!$C$6,IF(C44=2,'тарифна сітка'!$C$5,IF(C44=1,'тарифна сітка'!$C$4,0))))))</f>
        <v>1218</v>
      </c>
      <c r="F44" s="411">
        <f t="shared" si="0"/>
        <v>1218</v>
      </c>
      <c r="G44" s="412">
        <v>0.1</v>
      </c>
      <c r="H44" s="411">
        <f>F44*G44</f>
        <v>121.80000000000001</v>
      </c>
      <c r="I44" s="411">
        <f t="shared" si="1"/>
        <v>1339.8</v>
      </c>
    </row>
    <row r="45" spans="2:10" ht="18.95" customHeight="1" x14ac:dyDescent="0.2">
      <c r="B45" s="418" t="s">
        <v>232</v>
      </c>
      <c r="C45" s="355">
        <v>1</v>
      </c>
      <c r="D45" s="355">
        <v>2</v>
      </c>
      <c r="E45" s="417">
        <f>IF(C45=6,'тарифна сітка'!$C$9,IF(C45=5,'тарифна сітка'!$C$8,IF(C45=4,'тарифна сітка'!$C$7,IF(C45=3,'тарифна сітка'!$C$6,IF(C45=2,'тарифна сітка'!$C$5,IF(C45=1,'тарифна сітка'!$C$4,0))))))</f>
        <v>1218</v>
      </c>
      <c r="F45" s="411">
        <f t="shared" si="0"/>
        <v>2436</v>
      </c>
      <c r="G45" s="419"/>
      <c r="H45" s="419"/>
      <c r="I45" s="411">
        <f t="shared" si="1"/>
        <v>2436</v>
      </c>
    </row>
    <row r="46" spans="2:10" ht="18.95" customHeight="1" x14ac:dyDescent="0.2">
      <c r="B46" s="434" t="s">
        <v>229</v>
      </c>
      <c r="C46" s="355"/>
      <c r="D46" s="355"/>
      <c r="E46" s="417">
        <f>IF(C46=6,'тарифна сітка'!$C$9,IF(C46=5,'тарифна сітка'!$C$8,IF(C46=4,'тарифна сітка'!$C$7,IF(C46=3,'тарифна сітка'!$C$6,IF(C46=2,'тарифна сітка'!$C$5,IF(C46=1,'тарифна сітка'!$C$4,0))))))</f>
        <v>0</v>
      </c>
      <c r="F46" s="411">
        <f t="shared" si="0"/>
        <v>0</v>
      </c>
      <c r="G46" s="419"/>
      <c r="H46" s="419"/>
      <c r="I46" s="411">
        <f t="shared" si="1"/>
        <v>0</v>
      </c>
    </row>
    <row r="47" spans="2:10" ht="18.95" customHeight="1" x14ac:dyDescent="0.2">
      <c r="B47" s="418" t="s">
        <v>157</v>
      </c>
      <c r="C47" s="355">
        <v>1</v>
      </c>
      <c r="D47" s="355">
        <v>1</v>
      </c>
      <c r="E47" s="417">
        <f>IF(C47=6,'тарифна сітка'!$C$9,IF(C47=5,'тарифна сітка'!$C$8,IF(C47=4,'тарифна сітка'!$C$7,IF(C47=3,'тарифна сітка'!$C$6,IF(C47=2,'тарифна сітка'!$C$5,IF(C47=1,'тарифна сітка'!$C$4,0))))))</f>
        <v>1218</v>
      </c>
      <c r="F47" s="411">
        <f t="shared" si="0"/>
        <v>1218</v>
      </c>
      <c r="G47" s="412">
        <v>0.2</v>
      </c>
      <c r="H47" s="411">
        <f>F47*G47</f>
        <v>243.60000000000002</v>
      </c>
      <c r="I47" s="411">
        <f t="shared" si="1"/>
        <v>1461.6</v>
      </c>
    </row>
    <row r="48" spans="2:10" ht="18.95" customHeight="1" thickBot="1" x14ac:dyDescent="0.25">
      <c r="B48" s="423" t="s">
        <v>157</v>
      </c>
      <c r="C48" s="424">
        <v>1</v>
      </c>
      <c r="D48" s="424">
        <v>1</v>
      </c>
      <c r="E48" s="426">
        <f>IF(C48=6,'тарифна сітка'!$C$9,IF(C48=5,'тарифна сітка'!$C$8,IF(C48=4,'тарифна сітка'!$C$7,IF(C48=3,'тарифна сітка'!$C$6,IF(C48=2,'тарифна сітка'!$C$5,IF(C48=1,'тарифна сітка'!$C$4,0))))))</f>
        <v>1218</v>
      </c>
      <c r="F48" s="413">
        <f t="shared" si="0"/>
        <v>1218</v>
      </c>
      <c r="G48" s="414"/>
      <c r="H48" s="413"/>
      <c r="I48" s="413">
        <f t="shared" si="1"/>
        <v>1218</v>
      </c>
    </row>
    <row r="49" spans="2:12" ht="18.95" customHeight="1" x14ac:dyDescent="0.3">
      <c r="B49" s="381" t="s">
        <v>179</v>
      </c>
      <c r="C49" s="382"/>
      <c r="D49" s="383">
        <f>SUM(D18:D48)</f>
        <v>17.805555555555557</v>
      </c>
      <c r="E49" s="383"/>
      <c r="F49" s="383">
        <f>SUM(F18:F48)</f>
        <v>24209.81111111111</v>
      </c>
      <c r="G49" s="383"/>
      <c r="H49" s="383">
        <f>SUM(H18:H48)</f>
        <v>732.30000000000007</v>
      </c>
      <c r="I49" s="384">
        <f>SUM(I18:I48)</f>
        <v>24942.111111111109</v>
      </c>
      <c r="J49" s="176">
        <f>I50-J50</f>
        <v>0</v>
      </c>
    </row>
    <row r="50" spans="2:12" ht="18.95" customHeight="1" x14ac:dyDescent="0.25">
      <c r="B50" s="385" t="s">
        <v>177</v>
      </c>
      <c r="C50" s="371"/>
      <c r="D50" s="372">
        <f>'ЗОШ І-ІІІ ст.'!E138</f>
        <v>18.499999999999996</v>
      </c>
      <c r="E50" s="372"/>
      <c r="F50" s="372">
        <f>SUM('ЗОШ І-ІІІ ст.'!O138:Q138)</f>
        <v>33831.888888888891</v>
      </c>
      <c r="G50" s="372"/>
      <c r="H50" s="372">
        <f>SUM('ЗОШ І-ІІІ ст.'!S138:AG138,'ЗОШ І-ІІІ ст.'!AI138:AJ138,'ЗОШ І-ІІІ ст.'!AI139:AI141,'ЗОШ І-ІІІ ст.'!AJ139:AJ141)</f>
        <v>21169.405833333334</v>
      </c>
      <c r="I50" s="386">
        <f>F50+H50</f>
        <v>55001.294722222228</v>
      </c>
      <c r="J50" s="176">
        <f>'ЗОШ І-ІІІ ст.'!AK138-'ЗОШ І-ІІІ ст.'!AH138-'ЗОШ І-ІІІ ст.'!R138</f>
        <v>55001.294722222228</v>
      </c>
      <c r="K50" s="176" t="s">
        <v>183</v>
      </c>
      <c r="L50" s="176"/>
    </row>
    <row r="51" spans="2:12" ht="18.95" customHeight="1" thickBot="1" x14ac:dyDescent="0.25">
      <c r="B51" s="387" t="s">
        <v>178</v>
      </c>
      <c r="C51" s="388"/>
      <c r="D51" s="389">
        <f t="shared" ref="D51:I51" si="2">D49+D50</f>
        <v>36.305555555555557</v>
      </c>
      <c r="E51" s="389">
        <f t="shared" si="2"/>
        <v>0</v>
      </c>
      <c r="F51" s="389">
        <f t="shared" si="2"/>
        <v>58041.7</v>
      </c>
      <c r="G51" s="389">
        <f t="shared" si="2"/>
        <v>0</v>
      </c>
      <c r="H51" s="389">
        <f t="shared" si="2"/>
        <v>21901.705833333333</v>
      </c>
      <c r="I51" s="390">
        <f t="shared" si="2"/>
        <v>79943.405833333338</v>
      </c>
      <c r="J51" s="176"/>
      <c r="K51" s="176"/>
    </row>
    <row r="52" spans="2:12" ht="18.95" customHeight="1" x14ac:dyDescent="0.2">
      <c r="B52" s="380"/>
      <c r="C52" s="373"/>
      <c r="D52" s="374"/>
      <c r="E52" s="374"/>
      <c r="F52" s="374"/>
      <c r="G52" s="374"/>
      <c r="H52" s="374"/>
      <c r="I52" s="374"/>
      <c r="J52" s="176"/>
      <c r="K52" s="176"/>
    </row>
    <row r="53" spans="2:12" ht="26.25" customHeight="1" x14ac:dyDescent="0.25">
      <c r="B53" s="360" t="s">
        <v>164</v>
      </c>
      <c r="C53" s="360"/>
      <c r="D53" s="360"/>
      <c r="E53" s="368"/>
      <c r="F53" s="368"/>
      <c r="G53" s="360" t="s">
        <v>182</v>
      </c>
      <c r="H53" s="360"/>
    </row>
    <row r="54" spans="2:12" ht="18.95" customHeight="1" x14ac:dyDescent="0.25">
      <c r="B54" s="343"/>
      <c r="C54" s="5"/>
      <c r="D54" s="5"/>
      <c r="E54" s="5"/>
      <c r="F54" s="5" t="s">
        <v>82</v>
      </c>
      <c r="G54" s="5"/>
      <c r="H54" s="5"/>
    </row>
    <row r="55" spans="2:12" ht="27.75" customHeight="1" x14ac:dyDescent="0.25">
      <c r="B55" s="360" t="s">
        <v>140</v>
      </c>
      <c r="C55" s="360"/>
      <c r="D55" s="360"/>
      <c r="E55" s="368"/>
      <c r="F55" s="368"/>
      <c r="G55" s="360"/>
      <c r="H55" s="360"/>
    </row>
    <row r="56" spans="2:12" ht="18.95" customHeight="1" x14ac:dyDescent="0.25">
      <c r="E56" s="5"/>
      <c r="F56" s="5" t="s">
        <v>82</v>
      </c>
      <c r="G56" s="5"/>
      <c r="H56" s="5"/>
    </row>
  </sheetData>
  <sortState ref="B1605:I1616">
    <sortCondition ref="B1605"/>
  </sortState>
  <dataConsolidate>
    <dataRefs count="1">
      <dataRef ref="B10:D13" sheet="ЗОШ штати"/>
    </dataRefs>
  </dataConsolidate>
  <mergeCells count="17">
    <mergeCell ref="B15:B17"/>
    <mergeCell ref="C15:C17"/>
    <mergeCell ref="D15:D17"/>
    <mergeCell ref="E15:E17"/>
    <mergeCell ref="B10:C10"/>
    <mergeCell ref="B11:C11"/>
    <mergeCell ref="B12:C12"/>
    <mergeCell ref="B13:C13"/>
    <mergeCell ref="B6:J6"/>
    <mergeCell ref="B7:J7"/>
    <mergeCell ref="B9:I9"/>
    <mergeCell ref="B8:I8"/>
    <mergeCell ref="F15:F17"/>
    <mergeCell ref="G15:H15"/>
    <mergeCell ref="G16:G17"/>
    <mergeCell ref="H16:H17"/>
    <mergeCell ref="I15:I17"/>
  </mergeCells>
  <pageMargins left="0" right="0" top="0.74803149606299213" bottom="0.74803149606299213" header="0.31496062992125984" footer="0.31496062992125984"/>
  <pageSetup paperSize="9" scale="7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тарифна сітка</vt:lpstr>
      <vt:lpstr>ЗОШ І-ІІІ ст.</vt:lpstr>
      <vt:lpstr>Тит.лист ЗОШ</vt:lpstr>
      <vt:lpstr>ЗОШ штати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2015-01-28T13:02:03Z</cp:lastPrinted>
  <dcterms:created xsi:type="dcterms:W3CDTF">2013-05-07T07:55:47Z</dcterms:created>
  <dcterms:modified xsi:type="dcterms:W3CDTF">2015-02-22T14:27:30Z</dcterms:modified>
</cp:coreProperties>
</file>