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bSI-RailwayRoom\IFC4.x-IF\tests\STN02\Dataset\"/>
    </mc:Choice>
  </mc:AlternateContent>
  <xr:revisionPtr revIDLastSave="0" documentId="13_ncr:1_{DEAFF1F1-429C-46E2-90A2-8323CB8C5760}" xr6:coauthVersionLast="36" xr6:coauthVersionMax="47" xr10:uidLastSave="{00000000-0000-0000-0000-000000000000}"/>
  <bookViews>
    <workbookView xWindow="-108" yWindow="-108" windowWidth="33120" windowHeight="18120" tabRatio="748" xr2:uid="{060565B8-D44B-4C24-897B-88EAD87C1488}"/>
  </bookViews>
  <sheets>
    <sheet name="Alignment Horizontal Segment" sheetId="1" r:id="rId1"/>
    <sheet name="Alignment Vertical Segment" sheetId="3" r:id="rId2"/>
    <sheet name="Alignment Cant Segment" sheetId="4" r:id="rId3"/>
    <sheet name="Check Table_Total" sheetId="7" r:id="rId4"/>
    <sheet name="Check Table_before BC" sheetId="2" r:id="rId5"/>
    <sheet name="Check Table_after BC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4" i="4" l="1"/>
  <c r="G14" i="4"/>
  <c r="H14" i="4"/>
  <c r="I14" i="4"/>
  <c r="F15" i="4"/>
  <c r="G15" i="4"/>
  <c r="H15" i="4"/>
  <c r="I15" i="4"/>
  <c r="F16" i="4"/>
  <c r="G16" i="4"/>
  <c r="H16" i="4"/>
  <c r="I16" i="4"/>
  <c r="F17" i="4"/>
  <c r="G17" i="4"/>
  <c r="H17" i="4"/>
  <c r="I17" i="4"/>
  <c r="G13" i="4"/>
  <c r="H13" i="4"/>
  <c r="I13" i="4"/>
  <c r="F13" i="4"/>
  <c r="J19" i="1" l="1"/>
  <c r="E15" i="3"/>
  <c r="D10" i="3"/>
  <c r="D11" i="3" s="1"/>
  <c r="D12" i="3" s="1"/>
  <c r="D13" i="3" s="1"/>
  <c r="D9" i="3"/>
  <c r="B21" i="7"/>
  <c r="B18" i="7" l="1"/>
  <c r="B14" i="7"/>
  <c r="B15" i="7"/>
  <c r="B16" i="7"/>
  <c r="B17" i="7"/>
  <c r="B13" i="7"/>
  <c r="B12" i="7"/>
  <c r="B11" i="7"/>
  <c r="B10" i="7"/>
  <c r="B9" i="7"/>
  <c r="B8" i="7"/>
  <c r="B7" i="7"/>
  <c r="B5" i="7"/>
  <c r="B6" i="7"/>
  <c r="B3" i="7"/>
  <c r="B4" i="7"/>
  <c r="B2" i="7"/>
  <c r="B1" i="7"/>
  <c r="B19" i="7"/>
  <c r="B20" i="7"/>
  <c r="I40" i="4" l="1"/>
  <c r="I39" i="4"/>
  <c r="H41" i="4"/>
  <c r="H40" i="4"/>
  <c r="D13" i="4"/>
  <c r="D14" i="4" s="1"/>
  <c r="D15" i="4" s="1"/>
  <c r="D16" i="4" s="1"/>
  <c r="D17" i="4" s="1"/>
  <c r="E19" i="4" s="1"/>
  <c r="F33" i="1"/>
  <c r="G33" i="1" s="1"/>
  <c r="H33" i="1" s="1"/>
  <c r="G13" i="1" s="1"/>
  <c r="F34" i="1"/>
  <c r="G34" i="1" s="1"/>
  <c r="H34" i="1" s="1"/>
  <c r="G14" i="1" s="1"/>
  <c r="F35" i="1"/>
  <c r="G35" i="1" s="1"/>
  <c r="H35" i="1" s="1"/>
  <c r="G15" i="1" s="1"/>
  <c r="F36" i="1"/>
  <c r="G36" i="1" s="1"/>
  <c r="H36" i="1" s="1"/>
  <c r="G16" i="1" s="1"/>
  <c r="F37" i="1"/>
  <c r="G37" i="1" s="1"/>
  <c r="H37" i="1" s="1"/>
  <c r="G17" i="1" s="1"/>
  <c r="I4" i="4" l="1"/>
  <c r="I7" i="4"/>
  <c r="I8" i="4"/>
  <c r="I9" i="4"/>
  <c r="I10" i="4"/>
  <c r="I11" i="4"/>
  <c r="I12" i="4"/>
  <c r="H4" i="4"/>
  <c r="H5" i="4"/>
  <c r="H8" i="4"/>
  <c r="H9" i="4"/>
  <c r="H10" i="4"/>
  <c r="H11" i="4"/>
  <c r="H12" i="4"/>
  <c r="G4" i="4"/>
  <c r="G5" i="4"/>
  <c r="G6" i="4"/>
  <c r="G7" i="4"/>
  <c r="G8" i="4"/>
  <c r="G11" i="4"/>
  <c r="G12" i="4"/>
  <c r="F5" i="4"/>
  <c r="F6" i="4"/>
  <c r="F7" i="4"/>
  <c r="F8" i="4"/>
  <c r="F9" i="4"/>
  <c r="F12" i="4"/>
  <c r="F4" i="4"/>
  <c r="I30" i="4"/>
  <c r="I6" i="4" s="1"/>
  <c r="I29" i="4"/>
  <c r="I5" i="4" s="1"/>
  <c r="H31" i="4"/>
  <c r="H7" i="4" s="1"/>
  <c r="H30" i="4"/>
  <c r="H6" i="4" s="1"/>
  <c r="G34" i="4"/>
  <c r="G10" i="4" s="1"/>
  <c r="G33" i="4"/>
  <c r="G9" i="4" s="1"/>
  <c r="F35" i="4"/>
  <c r="F11" i="4" s="1"/>
  <c r="F34" i="4"/>
  <c r="F10" i="4" s="1"/>
  <c r="F32" i="1"/>
  <c r="G32" i="1" s="1"/>
  <c r="H32" i="1" s="1"/>
  <c r="G12" i="1" s="1"/>
  <c r="D32" i="1"/>
  <c r="F31" i="1"/>
  <c r="G31" i="1" s="1"/>
  <c r="H31" i="1" s="1"/>
  <c r="G11" i="1" s="1"/>
  <c r="D31" i="1"/>
  <c r="F30" i="1"/>
  <c r="G30" i="1" s="1"/>
  <c r="H30" i="1" s="1"/>
  <c r="G10" i="1" s="1"/>
  <c r="D30" i="1"/>
  <c r="F29" i="1"/>
  <c r="G29" i="1" s="1"/>
  <c r="H29" i="1" s="1"/>
  <c r="G9" i="1" s="1"/>
  <c r="D29" i="1"/>
  <c r="F28" i="1"/>
  <c r="G28" i="1" s="1"/>
  <c r="H28" i="1" s="1"/>
  <c r="G8" i="1" s="1"/>
  <c r="D28" i="1"/>
  <c r="F27" i="1"/>
  <c r="G27" i="1" s="1"/>
  <c r="H27" i="1" s="1"/>
  <c r="G7" i="1" s="1"/>
  <c r="D27" i="1"/>
  <c r="F26" i="1"/>
  <c r="G26" i="1" s="1"/>
  <c r="H26" i="1" s="1"/>
  <c r="G6" i="1" s="1"/>
  <c r="D26" i="1"/>
  <c r="F25" i="1"/>
  <c r="G25" i="1" s="1"/>
  <c r="H25" i="1" s="1"/>
  <c r="G5" i="1" s="1"/>
  <c r="D25" i="1"/>
  <c r="F24" i="1"/>
  <c r="G24" i="1" s="1"/>
  <c r="H24" i="1" s="1"/>
  <c r="G4" i="1" s="1"/>
  <c r="D2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tc={BB76D2DA-6F80-4E47-A1B4-91DD0D4279D2}</author>
  </authors>
  <commentList>
    <comment ref="D3" authorId="0" shapeId="0" xr:uid="{BB76D2DA-6F80-4E47-A1B4-91DD0D4279D2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i had found these values that really look like dist along.</t>
        </r>
      </text>
    </comment>
  </commentList>
</comments>
</file>

<file path=xl/sharedStrings.xml><?xml version="1.0" encoding="utf-8"?>
<sst xmlns="http://schemas.openxmlformats.org/spreadsheetml/2006/main" count="291" uniqueCount="130">
  <si>
    <t>Starting point Horizontal - Mileage (pk)</t>
  </si>
  <si>
    <t>-0+153.1000</t>
  </si>
  <si>
    <t>Starting point Horizontal - DistAlong</t>
  </si>
  <si>
    <t>Starting point Horizontal - X</t>
  </si>
  <si>
    <t>Starting point Horizontal - Y</t>
  </si>
  <si>
    <t>Starting point Vertical - Mileage</t>
  </si>
  <si>
    <t>Starting point Vertical - Z</t>
  </si>
  <si>
    <t>Ending point Horizontal - Mileage (pk)</t>
  </si>
  <si>
    <t>0+876.2721</t>
  </si>
  <si>
    <t>Ending point Horizontal - DistAlong</t>
  </si>
  <si>
    <t>Ending point Horizontal - X</t>
  </si>
  <si>
    <t>Ending point Horizontal - Y</t>
  </si>
  <si>
    <t>Ending point Vertical - Mileage</t>
  </si>
  <si>
    <t>Ending point Vertical - Z</t>
  </si>
  <si>
    <t>Total 2D length of alignment (horizontal projection)</t>
  </si>
  <si>
    <t>Total 3D length of alignment</t>
  </si>
  <si>
    <t>Hight difference between start and end point of alignment 3D curve</t>
  </si>
  <si>
    <t>Mapping notes</t>
  </si>
  <si>
    <t>Linear = LINE
Clothoid = CLOTHOID
Circular = CIRCULARARC</t>
  </si>
  <si>
    <t>Grad unit based on engineering convention (from North, positive CW)</t>
  </si>
  <si>
    <t>Radian unit based on IFC convention 
(from X, positive CCW)</t>
  </si>
  <si>
    <t>For a LINE, 0 - 0; For a CIRCULARARC, Radius - Radius; For a CLOTHOID between a LINE and a CIRCULARARC, 0 - Radius; For a CLOTHOID between a CIRCULARARC and a LINE, Radius - 0; For 0 =  infinite radius;
Positive values imply a CCW direction whereas negative CW</t>
  </si>
  <si>
    <t xml:space="preserve">Equal to the distance between the station points. But we take the Length column as master. </t>
  </si>
  <si>
    <t>Mapping with ITF spreadsheet</t>
  </si>
  <si>
    <t>Element</t>
  </si>
  <si>
    <t>Start Easting</t>
  </si>
  <si>
    <t>Start Northing</t>
  </si>
  <si>
    <t>Start Direction</t>
  </si>
  <si>
    <t>Radius</t>
  </si>
  <si>
    <t>Length</t>
  </si>
  <si>
    <t>ID</t>
  </si>
  <si>
    <t>PredefinedType</t>
  </si>
  <si>
    <t>Start Point X</t>
  </si>
  <si>
    <t>Start Point Y</t>
  </si>
  <si>
    <t>Start Direction (g)</t>
  </si>
  <si>
    <t>Start Direction (rad)</t>
  </si>
  <si>
    <t>Start Radius Of Curvature</t>
  </si>
  <si>
    <t xml:space="preserve">End Radius Of Curvature	</t>
  </si>
  <si>
    <t>Segment Length</t>
  </si>
  <si>
    <t>LINE</t>
  </si>
  <si>
    <t>77.723137g</t>
  </si>
  <si>
    <t>CLOTHOID</t>
  </si>
  <si>
    <t>CIRCULARARC</t>
  </si>
  <si>
    <t>76.449897g</t>
  </si>
  <si>
    <t>64.133567g</t>
  </si>
  <si>
    <t>62.860327g</t>
  </si>
  <si>
    <t>71.100208g</t>
  </si>
  <si>
    <t>72.373448g</t>
  </si>
  <si>
    <t xml:space="preserve">DO NOT DELETE </t>
  </si>
  <si>
    <t>Type of Alignment Horizontal Segment</t>
  </si>
  <si>
    <t>Linear</t>
  </si>
  <si>
    <t>Circular</t>
  </si>
  <si>
    <t>Clothoid</t>
  </si>
  <si>
    <t>CUBIC</t>
  </si>
  <si>
    <t>Italian Cubic Parabola</t>
  </si>
  <si>
    <t>BIQUADRATICPARABOLA</t>
  </si>
  <si>
    <t>BLOSSCURVE</t>
  </si>
  <si>
    <t>COSINECURVE</t>
  </si>
  <si>
    <t>SINECURVE</t>
  </si>
  <si>
    <t>VIENNESEBEND</t>
  </si>
  <si>
    <t>data from ITF</t>
  </si>
  <si>
    <t>angle values in IFC</t>
  </si>
  <si>
    <t>Grad</t>
  </si>
  <si>
    <t>Grad to Deg</t>
  </si>
  <si>
    <t>Deg to Rad (ITF)</t>
  </si>
  <si>
    <r>
      <t>Rad (ITF) to Rad (IFC)</t>
    </r>
    <r>
      <rPr>
        <b/>
        <sz val="11"/>
        <color theme="1"/>
        <rFont val="Calibri"/>
        <family val="2"/>
        <scheme val="minor"/>
      </rPr>
      <t>*</t>
    </r>
  </si>
  <si>
    <t>When using IFC to exchange information, the file must respect IFC convention [marked as ii] in the figure below. This implies a right-hand cartesian coordinate systems, and angles are measured from x-axis, counter clock-wise.</t>
  </si>
  <si>
    <r>
      <rPr>
        <sz val="16"/>
        <color theme="1"/>
        <rFont val="Calibri"/>
        <family val="2"/>
        <scheme val="minor"/>
      </rPr>
      <t>*</t>
    </r>
    <r>
      <rPr>
        <sz val="11"/>
        <color theme="1"/>
        <rFont val="Calibri"/>
        <family val="2"/>
        <scheme val="minor"/>
      </rPr>
      <t>Italferr to IFC convention</t>
    </r>
  </si>
  <si>
    <t>Linear = CONSTANTGRADIENT
Circular = CIRCULARARC</t>
  </si>
  <si>
    <t>Start Station</t>
  </si>
  <si>
    <t>EndStation - Start Station</t>
  </si>
  <si>
    <t>Start Elevation</t>
  </si>
  <si>
    <t>Start Gradient</t>
  </si>
  <si>
    <t>End Gradient</t>
  </si>
  <si>
    <t>R
The radius (R) is considered positive when the curve is convex, and negative when it is concave</t>
  </si>
  <si>
    <t>Start Dist Along</t>
  </si>
  <si>
    <t>Horizontal Length</t>
  </si>
  <si>
    <t>Start Height</t>
  </si>
  <si>
    <t>RadiusOfCurvature</t>
  </si>
  <si>
    <t>CONSTANTGRADIENT</t>
  </si>
  <si>
    <t/>
  </si>
  <si>
    <t>TS or CS = CONSTANTCANT
SC or ST or SS = LINEARTRANSITION</t>
  </si>
  <si>
    <t xml:space="preserve">See on the right. Also consider the tables of ITF have cant expressed in mm, while the default unit is meters. </t>
  </si>
  <si>
    <t>Type</t>
  </si>
  <si>
    <t>Station</t>
  </si>
  <si>
    <t>Station (N+1) - Station N</t>
  </si>
  <si>
    <t>Applied Cant</t>
  </si>
  <si>
    <t>leave empty</t>
  </si>
  <si>
    <t>CONSTANTCANT</t>
  </si>
  <si>
    <t>LINEARTRANSITION</t>
  </si>
  <si>
    <t>Start Cant left</t>
  </si>
  <si>
    <t>End Cant left</t>
  </si>
  <si>
    <t>Start Cant right</t>
  </si>
  <si>
    <t>End Cant right</t>
  </si>
  <si>
    <t>Smoothing Length</t>
  </si>
  <si>
    <t>cant values in IFC</t>
  </si>
  <si>
    <t>START</t>
  </si>
  <si>
    <t>raggio</t>
  </si>
  <si>
    <t>cant ITF</t>
  </si>
  <si>
    <t>TS tangent to spiral</t>
  </si>
  <si>
    <t>SC spiral to curve</t>
  </si>
  <si>
    <t>TS</t>
  </si>
  <si>
    <t>CS curve to spiral</t>
  </si>
  <si>
    <t>SC</t>
  </si>
  <si>
    <t>ST spiral to tangent</t>
  </si>
  <si>
    <t>CS</t>
  </si>
  <si>
    <t>SS spiral spiral</t>
  </si>
  <si>
    <t>ST</t>
  </si>
  <si>
    <t>START starting point</t>
  </si>
  <si>
    <t>END ending point</t>
  </si>
  <si>
    <t>END</t>
  </si>
  <si>
    <t>Type of Alignment Cant Segment</t>
  </si>
  <si>
    <t>Positive</t>
  </si>
  <si>
    <t>applied cant</t>
  </si>
  <si>
    <t>negative</t>
  </si>
  <si>
    <t xml:space="preserve"> IFC /SW ELEMENTS MATCHING                                   Type of Alignment Horizontal Segment</t>
  </si>
  <si>
    <t>5+779.2225</t>
  </si>
  <si>
    <t>5+350.0000</t>
  </si>
  <si>
    <t>75.556547g</t>
  </si>
  <si>
    <t>93.893574g</t>
  </si>
  <si>
    <t>97.076673g</t>
  </si>
  <si>
    <t>Broken chainage point Horizontal - Mileage (pk)</t>
  </si>
  <si>
    <t>Broken chainage point Horizontal - DistAlong</t>
  </si>
  <si>
    <t>Broken chainage point Horizontal - X</t>
  </si>
  <si>
    <t>Broken chainage point Horizontal - Y</t>
  </si>
  <si>
    <t>Broken chainage point Vertical - Mileage</t>
  </si>
  <si>
    <t>Broken chainage point Vertical - Z</t>
  </si>
  <si>
    <t xml:space="preserve"> </t>
  </si>
  <si>
    <t>BROKEN CHAINAGE</t>
  </si>
  <si>
    <t>Tot 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</si>
</sst>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0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5"/>
      <color rgb="FFFF0000"/>
      <name val="Calibri"/>
      <family val="2"/>
      <scheme val="minor"/>
    </font>
    <font>
      <sz val="1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1"/>
      <color rgb="FFFFFFFF"/>
      <name val="Calibri"/>
      <family val="2"/>
    </font>
    <font>
      <b/>
      <i/>
      <sz val="11"/>
      <color rgb="FFFFFFFF"/>
      <name val="Calibri"/>
      <family val="2"/>
    </font>
    <font>
      <i/>
      <sz val="11"/>
      <color theme="9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8"/>
      <name val="Calibri"/>
      <family val="2"/>
      <scheme val="minor"/>
    </font>
    <font>
      <sz val="11"/>
      <color theme="0" tint="-0.34998626667073579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0" tint="-0.14999847407452621"/>
        <bgColor indexed="64"/>
      </patternFill>
    </fill>
  </fills>
  <borders count="44">
    <border>
      <left/>
      <right/>
      <top/>
      <bottom/>
      <diagonal/>
    </border>
    <border>
      <left style="thin">
        <color theme="6" tint="0.39997558519241921"/>
      </left>
      <right/>
      <top/>
      <bottom style="thin">
        <color theme="6" tint="0.39997558519241921"/>
      </bottom>
      <diagonal/>
    </border>
    <border>
      <left/>
      <right/>
      <top/>
      <bottom style="thin">
        <color theme="6" tint="0.39997558519241921"/>
      </bottom>
      <diagonal/>
    </border>
    <border>
      <left style="thin">
        <color theme="6" tint="0.39997558519241921"/>
      </left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rgb="FF8EA9DB"/>
      </top>
      <bottom style="thin">
        <color rgb="FF8EA9DB"/>
      </bottom>
      <diagonal/>
    </border>
    <border>
      <left/>
      <right/>
      <top/>
      <bottom style="thin">
        <color rgb="FF8EA9DB"/>
      </bottom>
      <diagonal/>
    </border>
    <border>
      <left/>
      <right/>
      <top style="thin">
        <color rgb="FF8EA9DB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medium">
        <color indexed="64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medium">
        <color indexed="64"/>
      </right>
      <top style="thin">
        <color theme="9" tint="0.39997558519241921"/>
      </top>
      <bottom style="thin">
        <color theme="9" tint="0.39997558519241921"/>
      </bottom>
      <diagonal/>
    </border>
    <border>
      <left style="medium">
        <color indexed="64"/>
      </left>
      <right style="medium">
        <color indexed="64"/>
      </right>
      <top style="thin">
        <color theme="9" tint="0.39997558519241921"/>
      </top>
      <bottom style="medium">
        <color indexed="64"/>
      </bottom>
      <diagonal/>
    </border>
    <border>
      <left style="medium">
        <color indexed="64"/>
      </left>
      <right/>
      <top style="thin">
        <color theme="9" tint="0.39997558519241921"/>
      </top>
      <bottom style="medium">
        <color indexed="64"/>
      </bottom>
      <diagonal/>
    </border>
    <border>
      <left/>
      <right/>
      <top style="thin">
        <color theme="9" tint="0.39997558519241921"/>
      </top>
      <bottom style="medium">
        <color indexed="64"/>
      </bottom>
      <diagonal/>
    </border>
    <border>
      <left/>
      <right style="medium">
        <color indexed="64"/>
      </right>
      <top style="thin">
        <color theme="9" tint="0.39997558519241921"/>
      </top>
      <bottom style="medium">
        <color indexed="64"/>
      </bottom>
      <diagonal/>
    </border>
    <border>
      <left style="medium">
        <color indexed="64"/>
      </left>
      <right/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/>
      <diagonal/>
    </border>
    <border>
      <left/>
      <right style="medium">
        <color indexed="64"/>
      </right>
      <top style="thin">
        <color theme="9" tint="0.39997558519241921"/>
      </top>
      <bottom/>
      <diagonal/>
    </border>
    <border>
      <left/>
      <right/>
      <top/>
      <bottom style="thin">
        <color theme="9" tint="0.39997558519241921"/>
      </bottom>
      <diagonal/>
    </border>
    <border>
      <left style="medium">
        <color indexed="64"/>
      </left>
      <right style="medium">
        <color indexed="64"/>
      </right>
      <top style="thin">
        <color theme="9" tint="0.3999755851924192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rgb="FF8EA9DB"/>
      </top>
      <bottom style="medium">
        <color indexed="64"/>
      </bottom>
      <diagonal/>
    </border>
  </borders>
  <cellStyleXfs count="1">
    <xf numFmtId="0" fontId="0" fillId="0" borderId="0"/>
  </cellStyleXfs>
  <cellXfs count="106">
    <xf numFmtId="0" fontId="0" fillId="0" borderId="0" xfId="0"/>
    <xf numFmtId="0" fontId="0" fillId="0" borderId="0" xfId="0" quotePrefix="1"/>
    <xf numFmtId="164" fontId="0" fillId="0" borderId="0" xfId="0" applyNumberFormat="1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0" fillId="3" borderId="3" xfId="0" applyFill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vertical="center"/>
    </xf>
    <xf numFmtId="0" fontId="5" fillId="0" borderId="4" xfId="0" applyFont="1" applyBorder="1" applyAlignment="1">
      <alignment horizontal="center"/>
    </xf>
    <xf numFmtId="0" fontId="0" fillId="0" borderId="9" xfId="0" applyBorder="1"/>
    <xf numFmtId="0" fontId="0" fillId="0" borderId="0" xfId="0" applyAlignment="1">
      <alignment wrapText="1"/>
    </xf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0" xfId="0" applyAlignment="1">
      <alignment horizontal="right"/>
    </xf>
    <xf numFmtId="0" fontId="7" fillId="0" borderId="14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/>
    </xf>
    <xf numFmtId="164" fontId="3" fillId="0" borderId="13" xfId="0" applyNumberFormat="1" applyFont="1" applyBorder="1" applyAlignment="1">
      <alignment horizontal="center" vertical="center"/>
    </xf>
    <xf numFmtId="164" fontId="3" fillId="0" borderId="13" xfId="0" applyNumberFormat="1" applyFont="1" applyBorder="1"/>
    <xf numFmtId="0" fontId="3" fillId="0" borderId="13" xfId="0" applyFont="1" applyBorder="1"/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10" fillId="0" borderId="0" xfId="0" applyFont="1"/>
    <xf numFmtId="0" fontId="9" fillId="0" borderId="0" xfId="0" applyFont="1" applyAlignment="1">
      <alignment horizontal="center" vertical="center"/>
    </xf>
    <xf numFmtId="0" fontId="0" fillId="5" borderId="36" xfId="0" applyFill="1" applyBorder="1" applyAlignment="1">
      <alignment horizontal="center"/>
    </xf>
    <xf numFmtId="0" fontId="0" fillId="5" borderId="37" xfId="0" applyFill="1" applyBorder="1" applyAlignment="1">
      <alignment horizontal="center"/>
    </xf>
    <xf numFmtId="0" fontId="0" fillId="5" borderId="38" xfId="0" applyFill="1" applyBorder="1" applyAlignment="1">
      <alignment horizontal="center"/>
    </xf>
    <xf numFmtId="165" fontId="0" fillId="0" borderId="36" xfId="0" applyNumberFormat="1" applyBorder="1"/>
    <xf numFmtId="0" fontId="0" fillId="0" borderId="37" xfId="0" applyBorder="1"/>
    <xf numFmtId="0" fontId="0" fillId="0" borderId="38" xfId="0" applyBorder="1"/>
    <xf numFmtId="165" fontId="0" fillId="5" borderId="36" xfId="0" applyNumberFormat="1" applyFill="1" applyBorder="1"/>
    <xf numFmtId="0" fontId="0" fillId="5" borderId="37" xfId="0" applyFill="1" applyBorder="1"/>
    <xf numFmtId="0" fontId="0" fillId="5" borderId="38" xfId="0" applyFill="1" applyBorder="1"/>
    <xf numFmtId="165" fontId="0" fillId="0" borderId="33" xfId="0" applyNumberFormat="1" applyBorder="1"/>
    <xf numFmtId="0" fontId="0" fillId="0" borderId="34" xfId="0" applyBorder="1"/>
    <xf numFmtId="0" fontId="0" fillId="0" borderId="28" xfId="0" applyBorder="1"/>
    <xf numFmtId="0" fontId="1" fillId="4" borderId="40" xfId="0" applyFont="1" applyFill="1" applyBorder="1" applyAlignment="1">
      <alignment horizontal="center" vertical="center"/>
    </xf>
    <xf numFmtId="0" fontId="0" fillId="5" borderId="40" xfId="0" applyFill="1" applyBorder="1" applyAlignment="1">
      <alignment horizontal="center"/>
    </xf>
    <xf numFmtId="0" fontId="0" fillId="0" borderId="40" xfId="0" applyBorder="1" applyAlignment="1">
      <alignment horizontal="right"/>
    </xf>
    <xf numFmtId="0" fontId="0" fillId="5" borderId="40" xfId="0" applyFill="1" applyBorder="1" applyAlignment="1">
      <alignment horizontal="right"/>
    </xf>
    <xf numFmtId="0" fontId="0" fillId="5" borderId="32" xfId="0" applyFill="1" applyBorder="1" applyAlignment="1">
      <alignment horizontal="right"/>
    </xf>
    <xf numFmtId="0" fontId="0" fillId="5" borderId="36" xfId="0" applyFill="1" applyBorder="1"/>
    <xf numFmtId="0" fontId="0" fillId="5" borderId="33" xfId="0" applyFill="1" applyBorder="1"/>
    <xf numFmtId="0" fontId="0" fillId="5" borderId="34" xfId="0" applyFill="1" applyBorder="1"/>
    <xf numFmtId="0" fontId="0" fillId="5" borderId="35" xfId="0" applyFill="1" applyBorder="1"/>
    <xf numFmtId="165" fontId="0" fillId="0" borderId="6" xfId="0" applyNumberFormat="1" applyBorder="1"/>
    <xf numFmtId="0" fontId="3" fillId="0" borderId="15" xfId="0" applyFont="1" applyBorder="1" applyAlignment="1">
      <alignment horizontal="center" vertical="center"/>
    </xf>
    <xf numFmtId="164" fontId="3" fillId="0" borderId="15" xfId="0" applyNumberFormat="1" applyFont="1" applyBorder="1" applyAlignment="1">
      <alignment horizontal="center" vertical="center"/>
    </xf>
    <xf numFmtId="164" fontId="3" fillId="0" borderId="15" xfId="0" applyNumberFormat="1" applyFont="1" applyBorder="1"/>
    <xf numFmtId="0" fontId="3" fillId="0" borderId="15" xfId="0" applyFon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11" xfId="0" applyBorder="1" applyAlignment="1">
      <alignment horizontal="center"/>
    </xf>
    <xf numFmtId="164" fontId="0" fillId="0" borderId="11" xfId="0" applyNumberFormat="1" applyBorder="1"/>
    <xf numFmtId="0" fontId="0" fillId="0" borderId="11" xfId="0" applyBorder="1" applyAlignment="1">
      <alignment horizontal="right"/>
    </xf>
    <xf numFmtId="0" fontId="12" fillId="0" borderId="0" xfId="0" applyFont="1"/>
    <xf numFmtId="164" fontId="12" fillId="0" borderId="0" xfId="0" applyNumberFormat="1" applyFont="1"/>
    <xf numFmtId="164" fontId="0" fillId="0" borderId="0" xfId="0" quotePrefix="1" applyNumberFormat="1"/>
    <xf numFmtId="0" fontId="0" fillId="5" borderId="41" xfId="0" applyFill="1" applyBorder="1" applyAlignment="1">
      <alignment horizontal="right"/>
    </xf>
    <xf numFmtId="0" fontId="0" fillId="5" borderId="8" xfId="0" applyFill="1" applyBorder="1"/>
    <xf numFmtId="0" fontId="0" fillId="5" borderId="0" xfId="0" applyFill="1"/>
    <xf numFmtId="0" fontId="0" fillId="5" borderId="9" xfId="0" applyFill="1" applyBorder="1"/>
    <xf numFmtId="0" fontId="0" fillId="0" borderId="42" xfId="0" applyBorder="1" applyAlignment="1">
      <alignment horizontal="right"/>
    </xf>
    <xf numFmtId="0" fontId="3" fillId="0" borderId="14" xfId="0" applyFont="1" applyBorder="1" applyAlignment="1">
      <alignment horizontal="center" vertical="center"/>
    </xf>
    <xf numFmtId="164" fontId="3" fillId="0" borderId="14" xfId="0" applyNumberFormat="1" applyFont="1" applyBorder="1"/>
    <xf numFmtId="164" fontId="3" fillId="0" borderId="14" xfId="0" applyNumberFormat="1" applyFont="1" applyBorder="1" applyAlignment="1">
      <alignment horizontal="center" vertical="center"/>
    </xf>
    <xf numFmtId="0" fontId="3" fillId="0" borderId="14" xfId="0" applyFont="1" applyBorder="1"/>
    <xf numFmtId="0" fontId="3" fillId="0" borderId="43" xfId="0" applyFont="1" applyBorder="1" applyAlignment="1">
      <alignment horizontal="center" vertical="center"/>
    </xf>
    <xf numFmtId="164" fontId="3" fillId="0" borderId="43" xfId="0" applyNumberFormat="1" applyFont="1" applyBorder="1"/>
    <xf numFmtId="164" fontId="3" fillId="0" borderId="43" xfId="0" applyNumberFormat="1" applyFont="1" applyBorder="1" applyAlignment="1">
      <alignment horizontal="center" vertical="center"/>
    </xf>
    <xf numFmtId="0" fontId="3" fillId="0" borderId="43" xfId="0" applyFont="1" applyBorder="1"/>
    <xf numFmtId="164" fontId="0" fillId="0" borderId="29" xfId="0" applyNumberFormat="1" applyBorder="1"/>
    <xf numFmtId="0" fontId="0" fillId="6" borderId="0" xfId="0" applyFill="1"/>
    <xf numFmtId="164" fontId="0" fillId="6" borderId="0" xfId="0" applyNumberFormat="1" applyFill="1"/>
    <xf numFmtId="0" fontId="5" fillId="0" borderId="0" xfId="0" applyFont="1" applyAlignment="1">
      <alignment horizontal="center"/>
    </xf>
    <xf numFmtId="0" fontId="4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1" fillId="4" borderId="30" xfId="0" applyFont="1" applyFill="1" applyBorder="1" applyAlignment="1">
      <alignment horizontal="center" vertical="center"/>
    </xf>
    <xf numFmtId="0" fontId="1" fillId="4" borderId="29" xfId="0" applyFont="1" applyFill="1" applyBorder="1" applyAlignment="1">
      <alignment horizontal="center" vertical="center"/>
    </xf>
    <xf numFmtId="0" fontId="1" fillId="4" borderId="31" xfId="0" applyFont="1" applyFill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39" xfId="0" applyBorder="1" applyAlignment="1">
      <alignment horizontal="right" vertical="center"/>
    </xf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0" fillId="0" borderId="0" xfId="0" applyAlignment="1">
      <alignment horizontal="left" vertical="top" wrapText="1"/>
    </xf>
    <xf numFmtId="0" fontId="9" fillId="0" borderId="0" xfId="0" applyFont="1" applyAlignment="1">
      <alignment horizontal="center" vertical="center" wrapText="1"/>
    </xf>
    <xf numFmtId="0" fontId="0" fillId="0" borderId="9" xfId="0" applyBorder="1" applyAlignment="1">
      <alignment horizontal="right" vertic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</cellXfs>
  <cellStyles count="1">
    <cellStyle name="Standard" xfId="0" builtinId="0"/>
  </cellStyles>
  <dxfs count="35">
    <dxf>
      <border diagonalUp="0" diagonalDown="0">
        <left/>
        <right style="medium">
          <color indexed="64"/>
        </right>
        <vertical/>
      </border>
    </dxf>
    <dxf>
      <border diagonalUp="0" diagonalDown="0">
        <left style="medium">
          <color indexed="64"/>
        </left>
        <right/>
        <vertical/>
      </border>
    </dxf>
    <dxf>
      <border diagonalUp="0" diagonalDown="0">
        <left/>
        <right style="medium">
          <color indexed="64"/>
        </right>
        <vertical/>
      </border>
    </dxf>
    <dxf>
      <border diagonalUp="0" diagonalDown="0">
        <left style="medium">
          <color indexed="64"/>
        </left>
        <right/>
        <vertical/>
      </border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4" formatCode="0.0000"/>
    </dxf>
    <dxf>
      <numFmt numFmtId="164" formatCode="0.0000"/>
    </dxf>
    <dxf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0.0000"/>
      <fill>
        <patternFill patternType="none">
          <fgColor rgb="FFD9E1F2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rgb="FF8EA9DB"/>
        </top>
        <bottom style="thin">
          <color rgb="FF8EA9DB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rgb="FFD9E1F2"/>
          <bgColor auto="1"/>
        </patternFill>
      </fill>
      <border diagonalUp="0" diagonalDown="0" outline="0">
        <left/>
        <right/>
        <top style="thin">
          <color rgb="FF8EA9DB"/>
        </top>
        <bottom style="thin">
          <color rgb="FF8EA9DB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rgb="FFD9E1F2"/>
          <bgColor auto="1"/>
        </patternFill>
      </fill>
      <border diagonalUp="0" diagonalDown="0" outline="0">
        <left/>
        <right/>
        <top style="thin">
          <color rgb="FF8EA9DB"/>
        </top>
        <bottom style="thin">
          <color rgb="FF8EA9DB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0.0000"/>
      <fill>
        <patternFill patternType="none">
          <fgColor rgb="FFD9E1F2"/>
          <bgColor auto="1"/>
        </patternFill>
      </fill>
      <border diagonalUp="0" diagonalDown="0" outline="0">
        <left/>
        <right/>
        <top style="thin">
          <color rgb="FF8EA9DB"/>
        </top>
        <bottom style="thin">
          <color rgb="FF8EA9DB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0.0000"/>
      <fill>
        <patternFill patternType="none">
          <fgColor rgb="FFD9E1F2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rgb="FF8EA9DB"/>
        </top>
        <bottom style="thin">
          <color rgb="FF8EA9DB"/>
        </bottom>
      </border>
    </dxf>
    <dxf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rgb="FFD9E1F2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rgb="FF8EA9DB"/>
        </top>
        <bottom style="thin">
          <color rgb="FF8EA9DB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rgb="FFD9E1F2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rgb="FF8EA9DB"/>
        </top>
        <bottom style="thin">
          <color rgb="FF8EA9DB"/>
        </bottom>
      </border>
    </dxf>
    <dxf>
      <border outline="0">
        <top style="thin">
          <color rgb="FF8EA9DB"/>
        </top>
      </border>
    </dxf>
    <dxf>
      <border outline="0">
        <left style="thin">
          <color rgb="FF8EA9DB"/>
        </left>
        <right style="thin">
          <color rgb="FF8EA9DB"/>
        </right>
        <top style="thin">
          <color rgb="FF8EA9DB"/>
        </top>
        <bottom style="thin">
          <color rgb="FF8EA9DB"/>
        </bottom>
      </border>
    </dxf>
    <dxf>
      <fill>
        <patternFill patternType="none">
          <bgColor auto="1"/>
        </patternFill>
      </fill>
    </dxf>
    <dxf>
      <border outline="0">
        <bottom style="thin">
          <color rgb="FF8EA9DB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none"/>
      </font>
      <fill>
        <patternFill patternType="none">
          <fgColor rgb="FF4472C4"/>
          <bgColor auto="1"/>
        </patternFill>
      </fill>
      <alignment horizontal="center" vertical="center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0.0000"/>
    </dxf>
    <dxf>
      <numFmt numFmtId="164" formatCode="0.000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892629</xdr:colOff>
      <xdr:row>41</xdr:row>
      <xdr:rowOff>103414</xdr:rowOff>
    </xdr:from>
    <xdr:to>
      <xdr:col>8</xdr:col>
      <xdr:colOff>882675</xdr:colOff>
      <xdr:row>62</xdr:row>
      <xdr:rowOff>115921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4B8505F-0EA6-634E-B05C-E1E8841D39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11486" y="9519557"/>
          <a:ext cx="5796798" cy="3898707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Xenia Fiorentini" id="{38DFAC20-3345-4DD7-AFE0-3E6700EA31B1}" userId="Xenia Fiorentini" providerId="None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537FDE0-61D8-4971-B639-E85CECC6EAC3}" name="Table3" displayName="Table3" ref="B3:J18" totalsRowCount="1" headerRowDxfId="34">
  <autoFilter ref="B3:J17" xr:uid="{9537FDE0-61D8-4971-B639-E85CECC6EAC3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B9C49AC1-B788-41C0-A5EF-868876D5883B}" name="ID"/>
    <tableColumn id="2" xr3:uid="{982ACAD6-3311-4238-B7F8-28FA3DDEFEEE}" name="PredefinedType"/>
    <tableColumn id="3" xr3:uid="{2BBB490D-A41F-4702-93CC-7B75CF766152}" name="Start Point X" dataDxfId="33" totalsRowDxfId="32"/>
    <tableColumn id="4" xr3:uid="{91431B4D-9B95-4CA0-821E-0D2368FDBCEE}" name="Start Point Y" dataDxfId="31" totalsRowDxfId="30"/>
    <tableColumn id="5" xr3:uid="{F9D1E2C5-691C-4C0F-9503-C45BAD3C7F63}" name="Start Direction (g)" dataDxfId="29" totalsRowDxfId="28"/>
    <tableColumn id="6" xr3:uid="{EE37C4AB-63E4-4866-8842-A3ACF7E517F6}" name="Start Direction (rad)">
      <calculatedColumnFormula>H24</calculatedColumnFormula>
    </tableColumn>
    <tableColumn id="7" xr3:uid="{9C82FF5C-E0D8-4F80-BF2A-F0A12AB0AC6F}" name="Start Radius Of Curvature"/>
    <tableColumn id="8" xr3:uid="{697CFB55-77BB-48F5-A810-5FB3749F7547}" name="End Radius Of Curvature_x0009_"/>
    <tableColumn id="9" xr3:uid="{A70FEE29-5425-404A-A915-B523B494AA79}" name="Segment Length" dataDxfId="27" totalsRowDxfId="2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7982B8D-3303-4924-8419-4CDEB575E841}" name="Table12" displayName="Table12" ref="N3:N12" totalsRowShown="0" headerRowDxfId="25" dataDxfId="24">
  <autoFilter ref="N3:N12" xr:uid="{C7982B8D-3303-4924-8419-4CDEB575E841}"/>
  <tableColumns count="1">
    <tableColumn id="1" xr3:uid="{9C35170F-C652-4BBE-A65F-A20DD6694714}" name="Type of Alignment Horizontal Segment" dataDxfId="23"/>
  </tableColumns>
  <tableStyleInfo name="TableStyleMedium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859D014D-0F76-457A-80E1-3F9872D6A922}" name="Table10" displayName="Table10" ref="B3:I13" totalsRowShown="0" headerRowDxfId="22" dataDxfId="20" headerRowBorderDxfId="21" tableBorderDxfId="19" totalsRowBorderDxfId="18">
  <autoFilter ref="B3:I13" xr:uid="{859D014D-0F76-457A-80E1-3F9872D6A922}"/>
  <tableColumns count="8">
    <tableColumn id="1" xr3:uid="{B43925DE-6F01-4897-877F-6690BECB51F3}" name="ID" dataDxfId="17"/>
    <tableColumn id="2" xr3:uid="{D42944AD-37B9-4CDF-BDBE-9F2B616980DD}" name="PredefinedType" dataDxfId="16"/>
    <tableColumn id="3" xr3:uid="{338DD332-B02F-42AC-BD15-4376C03AADBD}" name="Start Dist Along" dataDxfId="15"/>
    <tableColumn id="4" xr3:uid="{13873E0F-685E-4723-AC04-CE022D6D8DC7}" name="Horizontal Length" dataDxfId="14"/>
    <tableColumn id="5" xr3:uid="{A9CBA6AE-01C3-486A-B7C7-B85DE2BA2504}" name="Start Height" dataDxfId="13"/>
    <tableColumn id="6" xr3:uid="{01503A82-8235-4B76-918E-D31D015AFBBC}" name="Start Gradient" dataDxfId="12"/>
    <tableColumn id="7" xr3:uid="{37AECBA8-28D2-4D0E-B98D-C1A1FF720363}" name="End Gradient" dataDxfId="11"/>
    <tableColumn id="8" xr3:uid="{73655C89-891F-4C62-9477-8CB200476C94}" name="RadiusOfCurvature" dataDxfId="10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FB0D143C-E457-4DA8-A831-945E2F3B5AFE}" name="Table11" displayName="Table11" ref="B3:J18" totalsRowCount="1" headerRowDxfId="9">
  <autoFilter ref="B3:J17" xr:uid="{FB0D143C-E457-4DA8-A831-945E2F3B5AFE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42F768EF-4F15-43F5-A48A-F5C7BAD840BF}" name="ID"/>
    <tableColumn id="2" xr3:uid="{56E09658-E18B-4D1B-A850-0523F1E4ED28}" name="PredefinedType"/>
    <tableColumn id="3" xr3:uid="{F7788EBD-29A4-4BF7-A4B8-409DD97D6895}" name="Start Dist Along"/>
    <tableColumn id="4" xr3:uid="{21BF728F-EB44-46F1-8B0B-B2470B4F5D30}" name="Horizontal Length" dataDxfId="8" totalsRowDxfId="7"/>
    <tableColumn id="5" xr3:uid="{6FDB16A5-8281-4D22-B46B-AFA66BFE2283}" name="Start Cant left"/>
    <tableColumn id="6" xr3:uid="{90143F68-6B71-4DF8-B97B-5A0BF5358C03}" name="End Cant left"/>
    <tableColumn id="7" xr3:uid="{F9CDB949-CCD4-40C3-A8F3-628CF50D7BAC}" name="Start Cant right"/>
    <tableColumn id="8" xr3:uid="{C6DA79D3-4C2F-4FF8-9EE2-5D9773B56642}" name="End Cant right"/>
    <tableColumn id="9" xr3:uid="{F175D926-CA38-482D-8EBA-AD7090EFEFA1}" name="Smoothing Length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751CA375-0DD6-4151-AB0A-9690F7A55A36}" name="Table108" displayName="Table108" ref="O3:O10" totalsRowShown="0" headerRowDxfId="6" dataDxfId="5">
  <autoFilter ref="O3:O10" xr:uid="{751CA375-0DD6-4151-AB0A-9690F7A55A36}"/>
  <tableColumns count="1">
    <tableColumn id="1" xr3:uid="{68DE499A-D808-4D97-B914-948A0A6B4EFF}" name="Type of Alignment Cant Segment" dataDxfId="4"/>
  </tableColumns>
  <tableStyleInfo name="TableStyleMedium4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A136AF5A-648B-4E31-A9AF-3E1E1731FF1A}" name="Table16" displayName="Table16" ref="C27:I43" totalsRowShown="0">
  <autoFilter ref="C27:I43" xr:uid="{A136AF5A-648B-4E31-A9AF-3E1E1731FF1A}"/>
  <tableColumns count="7">
    <tableColumn id="1" xr3:uid="{EBC3653B-5F1C-49F5-BA20-D7D079A07F46}" name="START" dataDxfId="3"/>
    <tableColumn id="2" xr3:uid="{51C57841-8580-4CC8-B790-D67C465ED2CF}" name="raggio"/>
    <tableColumn id="3" xr3:uid="{D9F1A893-19C3-408F-A51A-22A350C1AF1C}" name="cant ITF" dataDxfId="2"/>
    <tableColumn id="4" xr3:uid="{7A0C1506-53DB-46F6-8119-1A2C987FB811}" name="Start Cant left" dataDxfId="1"/>
    <tableColumn id="5" xr3:uid="{98775815-7744-415F-9563-05602D5AAD4C}" name="End Cant left"/>
    <tableColumn id="6" xr3:uid="{0086C3B8-87D2-4311-BBD7-7EA5D1F47055}" name="Start Cant right"/>
    <tableColumn id="7" xr3:uid="{8C42B482-EB00-4E14-A3A1-09F102531DD0}" name="End Cant right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3" dT="2021-03-11T20:10:47.88" personId="{38DFAC20-3345-4DD7-AFE0-3E6700EA31B1}" id="{BB76D2DA-6F80-4E47-A1B4-91DD0D4279D2}">
    <text>i had found these values that really look like dist along.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3.xml"/><Relationship Id="rId1" Type="http://schemas.openxmlformats.org/officeDocument/2006/relationships/vmlDrawing" Target="../drawings/vmlDrawing1.vml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16471-3137-4D8B-A5E6-BFF40F6053D4}">
  <dimension ref="A1:T42"/>
  <sheetViews>
    <sheetView tabSelected="1" zoomScale="75" zoomScaleNormal="75" workbookViewId="0">
      <selection activeCell="J56" sqref="J56"/>
    </sheetView>
  </sheetViews>
  <sheetFormatPr baseColWidth="10" defaultColWidth="8.88671875" defaultRowHeight="14.4" x14ac:dyDescent="0.3"/>
  <cols>
    <col min="1" max="1" width="28.33203125" customWidth="1"/>
    <col min="2" max="2" width="6.5546875" bestFit="1" customWidth="1"/>
    <col min="3" max="3" width="20.5546875" bestFit="1" customWidth="1"/>
    <col min="4" max="4" width="17.5546875" bestFit="1" customWidth="1"/>
    <col min="5" max="5" width="18.44140625" customWidth="1"/>
    <col min="6" max="6" width="22.5546875" hidden="1" customWidth="1"/>
    <col min="7" max="7" width="22.5546875" customWidth="1"/>
    <col min="8" max="8" width="23.44140625" customWidth="1"/>
    <col min="9" max="9" width="23.5546875" customWidth="1"/>
    <col min="10" max="10" width="18.6640625" customWidth="1"/>
    <col min="11" max="11" width="9" customWidth="1"/>
    <col min="14" max="14" width="34.33203125" customWidth="1"/>
    <col min="16" max="16" width="8.6640625" customWidth="1"/>
    <col min="19" max="20" width="20.6640625" customWidth="1"/>
  </cols>
  <sheetData>
    <row r="1" spans="1:20" ht="72" x14ac:dyDescent="0.3">
      <c r="A1" s="3" t="s">
        <v>17</v>
      </c>
      <c r="B1" s="34"/>
      <c r="C1" s="33" t="s">
        <v>18</v>
      </c>
      <c r="D1" s="101"/>
      <c r="E1" s="101"/>
      <c r="F1" s="33" t="s">
        <v>19</v>
      </c>
      <c r="G1" s="33" t="s">
        <v>20</v>
      </c>
      <c r="H1" s="101" t="s">
        <v>21</v>
      </c>
      <c r="I1" s="101"/>
      <c r="J1" s="33" t="s">
        <v>22</v>
      </c>
    </row>
    <row r="2" spans="1:20" ht="19.8" customHeight="1" x14ac:dyDescent="0.3">
      <c r="A2" s="3" t="s">
        <v>23</v>
      </c>
      <c r="B2" s="34"/>
      <c r="C2" s="33" t="s">
        <v>24</v>
      </c>
      <c r="D2" s="33" t="s">
        <v>25</v>
      </c>
      <c r="E2" s="33" t="s">
        <v>26</v>
      </c>
      <c r="F2" s="35" t="s">
        <v>27</v>
      </c>
      <c r="G2" s="35" t="s">
        <v>27</v>
      </c>
      <c r="H2" s="35" t="s">
        <v>28</v>
      </c>
      <c r="I2" s="35" t="s">
        <v>28</v>
      </c>
      <c r="J2" s="35" t="s">
        <v>29</v>
      </c>
      <c r="S2" s="88" t="s">
        <v>48</v>
      </c>
      <c r="T2" s="89"/>
    </row>
    <row r="3" spans="1:20" ht="43.8" customHeight="1" x14ac:dyDescent="0.3">
      <c r="B3" s="9" t="s">
        <v>30</v>
      </c>
      <c r="C3" s="9" t="s">
        <v>31</v>
      </c>
      <c r="D3" s="9" t="s">
        <v>32</v>
      </c>
      <c r="E3" s="9" t="s">
        <v>33</v>
      </c>
      <c r="F3" s="9" t="s">
        <v>34</v>
      </c>
      <c r="G3" s="9" t="s">
        <v>35</v>
      </c>
      <c r="H3" s="9" t="s">
        <v>36</v>
      </c>
      <c r="I3" s="9" t="s">
        <v>37</v>
      </c>
      <c r="J3" s="9" t="s">
        <v>38</v>
      </c>
      <c r="K3" s="5"/>
      <c r="L3" s="5"/>
      <c r="M3" s="5"/>
      <c r="N3" s="5" t="s">
        <v>49</v>
      </c>
      <c r="O3" s="5"/>
      <c r="P3" s="5"/>
      <c r="Q3" s="5"/>
      <c r="R3" s="5"/>
      <c r="S3" s="90" t="s">
        <v>115</v>
      </c>
      <c r="T3" s="91"/>
    </row>
    <row r="4" spans="1:20" x14ac:dyDescent="0.3">
      <c r="B4">
        <v>1</v>
      </c>
      <c r="C4" t="s">
        <v>39</v>
      </c>
      <c r="D4" s="2">
        <v>452270.18829999998</v>
      </c>
      <c r="E4" s="2">
        <v>4539403.9473999999</v>
      </c>
      <c r="F4" s="17" t="s">
        <v>40</v>
      </c>
      <c r="G4">
        <f>H24</f>
        <v>0.34992414572913133</v>
      </c>
      <c r="H4">
        <v>0</v>
      </c>
      <c r="I4">
        <v>0</v>
      </c>
      <c r="J4" s="2">
        <v>387.72329999999999</v>
      </c>
      <c r="K4" s="4"/>
      <c r="M4" s="4"/>
      <c r="N4" s="6" t="s">
        <v>39</v>
      </c>
      <c r="O4" s="4"/>
      <c r="P4" s="4"/>
      <c r="Q4" s="4"/>
      <c r="R4" s="4"/>
      <c r="S4" s="7" t="s">
        <v>39</v>
      </c>
      <c r="T4" s="7" t="s">
        <v>50</v>
      </c>
    </row>
    <row r="5" spans="1:20" x14ac:dyDescent="0.3">
      <c r="B5">
        <v>2</v>
      </c>
      <c r="C5" t="s">
        <v>41</v>
      </c>
      <c r="D5" s="2">
        <v>452634.41499999998</v>
      </c>
      <c r="E5" s="2">
        <v>4539536.8691999996</v>
      </c>
      <c r="F5" s="17" t="s">
        <v>40</v>
      </c>
      <c r="G5">
        <f t="shared" ref="G5:G17" si="0">H25</f>
        <v>0.34992414572913133</v>
      </c>
      <c r="H5">
        <v>0</v>
      </c>
      <c r="I5">
        <v>1000</v>
      </c>
      <c r="J5" s="2">
        <v>40</v>
      </c>
      <c r="N5" s="6" t="s">
        <v>42</v>
      </c>
      <c r="S5" s="8" t="s">
        <v>42</v>
      </c>
      <c r="T5" s="8" t="s">
        <v>51</v>
      </c>
    </row>
    <row r="6" spans="1:20" x14ac:dyDescent="0.3">
      <c r="B6">
        <v>3</v>
      </c>
      <c r="C6" t="s">
        <v>42</v>
      </c>
      <c r="D6" s="2">
        <v>452671.89799999999</v>
      </c>
      <c r="E6" s="2">
        <v>4539550.8322000001</v>
      </c>
      <c r="F6" s="17" t="s">
        <v>43</v>
      </c>
      <c r="G6">
        <f t="shared" si="0"/>
        <v>0.36992415288041447</v>
      </c>
      <c r="H6">
        <v>1000</v>
      </c>
      <c r="I6">
        <v>1000</v>
      </c>
      <c r="J6" s="2">
        <v>193.46449999999999</v>
      </c>
      <c r="N6" s="6" t="s">
        <v>41</v>
      </c>
      <c r="S6" s="7" t="s">
        <v>41</v>
      </c>
      <c r="T6" s="7" t="s">
        <v>52</v>
      </c>
    </row>
    <row r="7" spans="1:20" x14ac:dyDescent="0.3">
      <c r="B7">
        <v>4</v>
      </c>
      <c r="C7" t="s">
        <v>41</v>
      </c>
      <c r="D7" s="2">
        <v>452844.40749999997</v>
      </c>
      <c r="E7" s="2">
        <v>4539637.7367000002</v>
      </c>
      <c r="F7" s="17" t="s">
        <v>44</v>
      </c>
      <c r="G7">
        <f t="shared" si="0"/>
        <v>0.56338861211635272</v>
      </c>
      <c r="H7">
        <v>1000</v>
      </c>
      <c r="I7">
        <v>0</v>
      </c>
      <c r="J7" s="2">
        <v>40</v>
      </c>
      <c r="N7" s="6" t="s">
        <v>53</v>
      </c>
      <c r="S7" s="8" t="s">
        <v>53</v>
      </c>
      <c r="T7" s="7" t="s">
        <v>54</v>
      </c>
    </row>
    <row r="8" spans="1:20" x14ac:dyDescent="0.3">
      <c r="B8">
        <v>5</v>
      </c>
      <c r="C8" t="s">
        <v>39</v>
      </c>
      <c r="D8" s="2">
        <v>452877.93709999998</v>
      </c>
      <c r="E8" s="2">
        <v>4539659.5475000003</v>
      </c>
      <c r="F8" s="17" t="s">
        <v>45</v>
      </c>
      <c r="G8">
        <f t="shared" si="0"/>
        <v>0.58338861926763597</v>
      </c>
      <c r="H8">
        <v>0</v>
      </c>
      <c r="I8">
        <v>0</v>
      </c>
      <c r="J8" s="2">
        <v>38.981499999999997</v>
      </c>
      <c r="N8" s="6" t="s">
        <v>55</v>
      </c>
    </row>
    <row r="9" spans="1:20" x14ac:dyDescent="0.3">
      <c r="B9">
        <v>6</v>
      </c>
      <c r="C9" t="s">
        <v>41</v>
      </c>
      <c r="D9" s="2">
        <v>452910.47110000002</v>
      </c>
      <c r="E9" s="2">
        <v>4539681.0207000002</v>
      </c>
      <c r="F9" s="17" t="s">
        <v>45</v>
      </c>
      <c r="G9">
        <f t="shared" si="0"/>
        <v>0.58338861926763597</v>
      </c>
      <c r="H9">
        <v>0</v>
      </c>
      <c r="I9">
        <v>-1000</v>
      </c>
      <c r="J9" s="2">
        <v>40</v>
      </c>
      <c r="N9" s="6" t="s">
        <v>56</v>
      </c>
    </row>
    <row r="10" spans="1:20" x14ac:dyDescent="0.3">
      <c r="B10">
        <v>7</v>
      </c>
      <c r="C10" t="s">
        <v>42</v>
      </c>
      <c r="D10" s="2">
        <v>452944.00069999998</v>
      </c>
      <c r="E10" s="2">
        <v>4539702.8313999996</v>
      </c>
      <c r="F10" s="17" t="s">
        <v>44</v>
      </c>
      <c r="G10">
        <f t="shared" si="0"/>
        <v>0.56338861211635272</v>
      </c>
      <c r="H10">
        <v>-1000</v>
      </c>
      <c r="I10">
        <v>-1000</v>
      </c>
      <c r="J10" s="2">
        <v>109.43170000000001</v>
      </c>
      <c r="N10" s="6" t="s">
        <v>57</v>
      </c>
    </row>
    <row r="11" spans="1:20" x14ac:dyDescent="0.3">
      <c r="B11">
        <v>8</v>
      </c>
      <c r="C11" t="s">
        <v>41</v>
      </c>
      <c r="D11" s="2">
        <v>453039.52980000002</v>
      </c>
      <c r="E11" s="2">
        <v>4539756.1001000004</v>
      </c>
      <c r="F11" s="17" t="s">
        <v>46</v>
      </c>
      <c r="G11">
        <f t="shared" si="0"/>
        <v>0.45395687118736539</v>
      </c>
      <c r="H11">
        <v>-1000</v>
      </c>
      <c r="I11">
        <v>0</v>
      </c>
      <c r="J11" s="2">
        <v>40</v>
      </c>
      <c r="N11" s="6" t="s">
        <v>58</v>
      </c>
    </row>
    <row r="12" spans="1:20" ht="15" thickBot="1" x14ac:dyDescent="0.35">
      <c r="A12" s="95" t="s">
        <v>128</v>
      </c>
      <c r="B12" s="15">
        <v>9</v>
      </c>
      <c r="C12" s="15" t="s">
        <v>39</v>
      </c>
      <c r="D12" s="66">
        <v>453075.70860000001</v>
      </c>
      <c r="E12" s="66">
        <v>4539773.16</v>
      </c>
      <c r="F12" s="67" t="s">
        <v>47</v>
      </c>
      <c r="G12" s="15">
        <f t="shared" si="0"/>
        <v>0.43395686403608202</v>
      </c>
      <c r="H12" s="15">
        <v>0</v>
      </c>
      <c r="I12" s="15">
        <v>0</v>
      </c>
      <c r="J12" s="66">
        <v>139.77109999999999</v>
      </c>
      <c r="N12" s="6" t="s">
        <v>59</v>
      </c>
    </row>
    <row r="13" spans="1:20" x14ac:dyDescent="0.3">
      <c r="A13" s="96"/>
      <c r="B13">
        <v>10</v>
      </c>
      <c r="C13" t="s">
        <v>39</v>
      </c>
      <c r="D13" s="2">
        <v>453202.52409999998</v>
      </c>
      <c r="E13" s="2">
        <v>4539831.9289999995</v>
      </c>
      <c r="F13" s="17" t="s">
        <v>47</v>
      </c>
      <c r="G13">
        <f t="shared" si="0"/>
        <v>0.43395686403608202</v>
      </c>
      <c r="H13">
        <v>0</v>
      </c>
      <c r="I13">
        <v>0</v>
      </c>
      <c r="J13" s="2">
        <v>50.512999999999998</v>
      </c>
    </row>
    <row r="14" spans="1:20" x14ac:dyDescent="0.3">
      <c r="A14" s="47"/>
      <c r="B14">
        <v>11</v>
      </c>
      <c r="C14" t="s">
        <v>41</v>
      </c>
      <c r="D14" s="2">
        <v>453248.35499999998</v>
      </c>
      <c r="E14" s="2">
        <v>4539853.1679999996</v>
      </c>
      <c r="F14" s="17" t="s">
        <v>47</v>
      </c>
      <c r="G14">
        <f t="shared" si="0"/>
        <v>0.43395686403608202</v>
      </c>
      <c r="H14">
        <v>0</v>
      </c>
      <c r="I14">
        <v>600</v>
      </c>
      <c r="J14" s="2">
        <v>60</v>
      </c>
    </row>
    <row r="15" spans="1:20" x14ac:dyDescent="0.3">
      <c r="A15" s="47"/>
      <c r="B15">
        <v>12</v>
      </c>
      <c r="C15" t="s">
        <v>42</v>
      </c>
      <c r="D15" s="2">
        <v>453303.20030000003</v>
      </c>
      <c r="E15" s="2">
        <v>4539877.4819999998</v>
      </c>
      <c r="F15" s="17" t="s">
        <v>118</v>
      </c>
      <c r="G15">
        <f t="shared" si="0"/>
        <v>0.38395686186583688</v>
      </c>
      <c r="H15">
        <v>600</v>
      </c>
      <c r="I15">
        <v>600</v>
      </c>
      <c r="J15" s="2">
        <v>172.82239999999999</v>
      </c>
    </row>
    <row r="16" spans="1:20" x14ac:dyDescent="0.3">
      <c r="A16" s="47"/>
      <c r="B16">
        <v>13</v>
      </c>
      <c r="C16" t="s">
        <v>41</v>
      </c>
      <c r="D16" s="2">
        <v>453470.49209999997</v>
      </c>
      <c r="E16" s="2">
        <v>4539918.41</v>
      </c>
      <c r="F16" s="17" t="s">
        <v>119</v>
      </c>
      <c r="G16">
        <f t="shared" si="0"/>
        <v>9.5919515306448488E-2</v>
      </c>
      <c r="H16">
        <v>600</v>
      </c>
      <c r="I16">
        <v>0</v>
      </c>
      <c r="J16" s="2">
        <v>60</v>
      </c>
    </row>
    <row r="17" spans="1:10" x14ac:dyDescent="0.3">
      <c r="A17" s="47"/>
      <c r="B17">
        <v>14</v>
      </c>
      <c r="C17" t="s">
        <v>39</v>
      </c>
      <c r="D17" s="2">
        <v>453530.36800000002</v>
      </c>
      <c r="E17" s="2">
        <v>4539922.1619999995</v>
      </c>
      <c r="F17" s="17" t="s">
        <v>120</v>
      </c>
      <c r="G17">
        <f t="shared" si="0"/>
        <v>4.5919513136203349E-2</v>
      </c>
      <c r="H17">
        <v>0</v>
      </c>
      <c r="I17">
        <v>0</v>
      </c>
      <c r="J17" s="2">
        <v>85.887100000000004</v>
      </c>
    </row>
    <row r="18" spans="1:10" x14ac:dyDescent="0.3">
      <c r="D18" s="2"/>
      <c r="E18" s="2"/>
      <c r="F18" s="17"/>
      <c r="J18" s="2"/>
    </row>
    <row r="19" spans="1:10" x14ac:dyDescent="0.3">
      <c r="B19" s="85" t="s">
        <v>129</v>
      </c>
      <c r="C19" s="85"/>
      <c r="D19" s="85"/>
      <c r="E19" s="85"/>
      <c r="F19" s="85"/>
      <c r="G19" s="85"/>
      <c r="H19" s="85"/>
      <c r="I19" s="85"/>
      <c r="J19" s="85">
        <f>SUM(Table3[Segment Length])</f>
        <v>1458.5945999999997</v>
      </c>
    </row>
    <row r="20" spans="1:10" ht="15" thickBot="1" x14ac:dyDescent="0.35">
      <c r="D20" s="87"/>
      <c r="E20" s="87"/>
      <c r="F20" s="87"/>
      <c r="G20" s="87"/>
      <c r="H20" s="87"/>
    </row>
    <row r="21" spans="1:10" x14ac:dyDescent="0.3">
      <c r="D21" s="10" t="s">
        <v>60</v>
      </c>
      <c r="E21" s="97" t="s">
        <v>61</v>
      </c>
      <c r="F21" s="98"/>
      <c r="G21" s="98"/>
      <c r="H21" s="99"/>
    </row>
    <row r="22" spans="1:10" x14ac:dyDescent="0.3">
      <c r="D22" s="48" t="s">
        <v>27</v>
      </c>
      <c r="E22" s="92" t="s">
        <v>35</v>
      </c>
      <c r="F22" s="93"/>
      <c r="G22" s="93"/>
      <c r="H22" s="94"/>
    </row>
    <row r="23" spans="1:10" x14ac:dyDescent="0.3">
      <c r="D23" s="49" t="s">
        <v>62</v>
      </c>
      <c r="E23" s="36" t="s">
        <v>62</v>
      </c>
      <c r="F23" s="37" t="s">
        <v>63</v>
      </c>
      <c r="G23" s="37" t="s">
        <v>64</v>
      </c>
      <c r="H23" s="38" t="s">
        <v>65</v>
      </c>
    </row>
    <row r="24" spans="1:10" x14ac:dyDescent="0.3">
      <c r="D24" s="50" t="str">
        <f t="shared" ref="D24:D32" si="1">F4</f>
        <v>77.723137g</v>
      </c>
      <c r="E24" s="39">
        <v>77.723136999999994</v>
      </c>
      <c r="F24" s="40">
        <f t="shared" ref="F24:F37" si="2">E24*(9/10)</f>
        <v>69.950823299999996</v>
      </c>
      <c r="G24" s="40">
        <f t="shared" ref="G24:G37" si="3">RADIANS(F24)</f>
        <v>1.2208721810657652</v>
      </c>
      <c r="H24" s="41">
        <f t="shared" ref="H24:H37" si="4">IF(G24&lt;(PI()/2),(PI()/2)-G24,(PI()/2)-G24+2*PI())</f>
        <v>0.34992414572913133</v>
      </c>
    </row>
    <row r="25" spans="1:10" x14ac:dyDescent="0.3">
      <c r="D25" s="51" t="str">
        <f t="shared" si="1"/>
        <v>77.723137g</v>
      </c>
      <c r="E25" s="42">
        <v>77.723136999999994</v>
      </c>
      <c r="F25" s="43">
        <f t="shared" si="2"/>
        <v>69.950823299999996</v>
      </c>
      <c r="G25" s="43">
        <f t="shared" si="3"/>
        <v>1.2208721810657652</v>
      </c>
      <c r="H25" s="44">
        <f t="shared" si="4"/>
        <v>0.34992414572913133</v>
      </c>
    </row>
    <row r="26" spans="1:10" x14ac:dyDescent="0.3">
      <c r="D26" s="50" t="str">
        <f t="shared" si="1"/>
        <v>76.449897g</v>
      </c>
      <c r="E26" s="39">
        <v>76.449897000000007</v>
      </c>
      <c r="F26" s="40">
        <f t="shared" si="2"/>
        <v>68.804907300000011</v>
      </c>
      <c r="G26" s="40">
        <f t="shared" si="3"/>
        <v>1.2008721739144821</v>
      </c>
      <c r="H26" s="41">
        <f t="shared" si="4"/>
        <v>0.36992415288041447</v>
      </c>
    </row>
    <row r="27" spans="1:10" x14ac:dyDescent="0.3">
      <c r="D27" s="51" t="str">
        <f t="shared" si="1"/>
        <v>64.133567g</v>
      </c>
      <c r="E27" s="42">
        <v>64.133566999999999</v>
      </c>
      <c r="F27" s="43">
        <f t="shared" si="2"/>
        <v>57.720210299999998</v>
      </c>
      <c r="G27" s="43">
        <f t="shared" si="3"/>
        <v>1.0074077146785438</v>
      </c>
      <c r="H27" s="44">
        <f t="shared" si="4"/>
        <v>0.56338861211635272</v>
      </c>
    </row>
    <row r="28" spans="1:10" x14ac:dyDescent="0.3">
      <c r="D28" s="50" t="str">
        <f t="shared" si="1"/>
        <v>62.860327g</v>
      </c>
      <c r="E28" s="39">
        <v>62.860326999999998</v>
      </c>
      <c r="F28" s="40">
        <f t="shared" si="2"/>
        <v>56.574294299999998</v>
      </c>
      <c r="G28" s="40">
        <f t="shared" si="3"/>
        <v>0.98740770752726059</v>
      </c>
      <c r="H28" s="41">
        <f t="shared" si="4"/>
        <v>0.58338861926763597</v>
      </c>
    </row>
    <row r="29" spans="1:10" x14ac:dyDescent="0.3">
      <c r="D29" s="51" t="str">
        <f t="shared" si="1"/>
        <v>62.860327g</v>
      </c>
      <c r="E29" s="42">
        <v>62.860326999999998</v>
      </c>
      <c r="F29" s="43">
        <f t="shared" si="2"/>
        <v>56.574294299999998</v>
      </c>
      <c r="G29" s="43">
        <f t="shared" si="3"/>
        <v>0.98740770752726059</v>
      </c>
      <c r="H29" s="44">
        <f t="shared" si="4"/>
        <v>0.58338861926763597</v>
      </c>
    </row>
    <row r="30" spans="1:10" x14ac:dyDescent="0.3">
      <c r="D30" s="50" t="str">
        <f t="shared" si="1"/>
        <v>64.133567g</v>
      </c>
      <c r="E30" s="39">
        <v>64.133566999999999</v>
      </c>
      <c r="F30" s="40">
        <f t="shared" si="2"/>
        <v>57.720210299999998</v>
      </c>
      <c r="G30" s="40">
        <f t="shared" si="3"/>
        <v>1.0074077146785438</v>
      </c>
      <c r="H30" s="41">
        <f t="shared" si="4"/>
        <v>0.56338861211635272</v>
      </c>
    </row>
    <row r="31" spans="1:10" x14ac:dyDescent="0.3">
      <c r="D31" s="51" t="str">
        <f t="shared" si="1"/>
        <v>71.100208g</v>
      </c>
      <c r="E31" s="42">
        <v>71.100207999999995</v>
      </c>
      <c r="F31" s="43">
        <f t="shared" si="2"/>
        <v>63.990187199999994</v>
      </c>
      <c r="G31" s="43">
        <f t="shared" si="3"/>
        <v>1.1168394556075312</v>
      </c>
      <c r="H31" s="44">
        <f t="shared" si="4"/>
        <v>0.45395687118736539</v>
      </c>
    </row>
    <row r="32" spans="1:10" ht="15" thickBot="1" x14ac:dyDescent="0.35">
      <c r="C32" s="95" t="s">
        <v>128</v>
      </c>
      <c r="D32" s="75" t="str">
        <f t="shared" si="1"/>
        <v>72.373448g</v>
      </c>
      <c r="E32" s="45">
        <v>72.373447999999996</v>
      </c>
      <c r="F32" s="46">
        <f t="shared" si="2"/>
        <v>65.136103199999994</v>
      </c>
      <c r="G32" s="46">
        <f t="shared" si="3"/>
        <v>1.1368394627588145</v>
      </c>
      <c r="H32" s="16">
        <f t="shared" si="4"/>
        <v>0.43395686403608202</v>
      </c>
    </row>
    <row r="33" spans="3:9" x14ac:dyDescent="0.3">
      <c r="C33" s="96"/>
      <c r="D33" s="71" t="s">
        <v>47</v>
      </c>
      <c r="E33" s="72">
        <v>72.373447999999996</v>
      </c>
      <c r="F33" s="73">
        <f t="shared" si="2"/>
        <v>65.136103199999994</v>
      </c>
      <c r="G33" s="73">
        <f t="shared" si="3"/>
        <v>1.1368394627588145</v>
      </c>
      <c r="H33" s="74">
        <f t="shared" si="4"/>
        <v>0.43395686403608202</v>
      </c>
    </row>
    <row r="34" spans="3:9" x14ac:dyDescent="0.3">
      <c r="D34" s="50" t="s">
        <v>47</v>
      </c>
      <c r="E34" s="39">
        <v>72.373447999999996</v>
      </c>
      <c r="F34">
        <f t="shared" si="2"/>
        <v>65.136103199999994</v>
      </c>
      <c r="G34" s="40">
        <f t="shared" si="3"/>
        <v>1.1368394627588145</v>
      </c>
      <c r="H34" s="11">
        <f t="shared" si="4"/>
        <v>0.43395686403608202</v>
      </c>
    </row>
    <row r="35" spans="3:9" x14ac:dyDescent="0.3">
      <c r="D35" s="51" t="s">
        <v>118</v>
      </c>
      <c r="E35" s="53">
        <v>75.556546999999995</v>
      </c>
      <c r="F35" s="43">
        <f t="shared" si="2"/>
        <v>68.000892300000004</v>
      </c>
      <c r="G35" s="43">
        <f t="shared" si="3"/>
        <v>1.1868394649290597</v>
      </c>
      <c r="H35" s="44">
        <f t="shared" si="4"/>
        <v>0.38395686186583688</v>
      </c>
    </row>
    <row r="36" spans="3:9" x14ac:dyDescent="0.3">
      <c r="D36" s="50" t="s">
        <v>119</v>
      </c>
      <c r="E36" s="39">
        <v>93.893574000000001</v>
      </c>
      <c r="F36">
        <f t="shared" si="2"/>
        <v>84.504216600000007</v>
      </c>
      <c r="G36" s="40">
        <f t="shared" si="3"/>
        <v>1.4748768114884481</v>
      </c>
      <c r="H36" s="11">
        <f t="shared" si="4"/>
        <v>9.5919515306448488E-2</v>
      </c>
      <c r="I36" s="4"/>
    </row>
    <row r="37" spans="3:9" ht="15" thickBot="1" x14ac:dyDescent="0.35">
      <c r="D37" s="52" t="s">
        <v>120</v>
      </c>
      <c r="E37" s="54">
        <v>97.076673</v>
      </c>
      <c r="F37" s="55">
        <f t="shared" si="2"/>
        <v>87.369005700000002</v>
      </c>
      <c r="G37" s="55">
        <f t="shared" si="3"/>
        <v>1.5248768136586932</v>
      </c>
      <c r="H37" s="56">
        <f t="shared" si="4"/>
        <v>4.5919513136203349E-2</v>
      </c>
      <c r="I37" s="4"/>
    </row>
    <row r="38" spans="3:9" x14ac:dyDescent="0.3">
      <c r="E38" s="57"/>
      <c r="F38" s="40"/>
      <c r="G38" s="40"/>
      <c r="H38" s="40"/>
    </row>
    <row r="39" spans="3:9" ht="21" x14ac:dyDescent="0.4">
      <c r="D39" t="s">
        <v>67</v>
      </c>
    </row>
    <row r="40" spans="3:9" x14ac:dyDescent="0.3">
      <c r="D40" s="100" t="s">
        <v>66</v>
      </c>
      <c r="E40" s="100"/>
      <c r="F40" s="100"/>
      <c r="G40" s="100"/>
      <c r="H40" s="100"/>
    </row>
    <row r="41" spans="3:9" x14ac:dyDescent="0.3">
      <c r="D41" s="100"/>
      <c r="E41" s="100"/>
      <c r="F41" s="100"/>
      <c r="G41" s="100"/>
      <c r="H41" s="100"/>
    </row>
    <row r="42" spans="3:9" x14ac:dyDescent="0.3">
      <c r="D42" s="12"/>
      <c r="E42" s="12"/>
      <c r="F42" s="12"/>
      <c r="G42" s="12"/>
      <c r="H42" s="12"/>
    </row>
  </sheetData>
  <mergeCells count="9">
    <mergeCell ref="D40:H41"/>
    <mergeCell ref="D1:E1"/>
    <mergeCell ref="H1:I1"/>
    <mergeCell ref="S2:T2"/>
    <mergeCell ref="S3:T3"/>
    <mergeCell ref="E22:H22"/>
    <mergeCell ref="A12:A13"/>
    <mergeCell ref="C32:C33"/>
    <mergeCell ref="E21:H21"/>
  </mergeCells>
  <phoneticPr fontId="11" type="noConversion"/>
  <dataValidations disablePrompts="1" count="1">
    <dataValidation type="list" allowBlank="1" showInputMessage="1" showErrorMessage="1" sqref="C20:C29" xr:uid="{4D388AAA-17A5-4017-BD51-0B4F6667A42D}">
      <formula1>$N$4:$N$12</formula1>
    </dataValidation>
  </dataValidations>
  <pageMargins left="0.7" right="0.7" top="0.75" bottom="0.75" header="0.3" footer="0.3"/>
  <pageSetup paperSize="9" orientation="portrait" horizontalDpi="300" r:id="rId1"/>
  <drawing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0FABE-707B-4498-A8EE-9913D50761AF}">
  <dimension ref="A1:I17"/>
  <sheetViews>
    <sheetView zoomScale="55" zoomScaleNormal="55" workbookViewId="0">
      <selection activeCell="H20" sqref="H20"/>
    </sheetView>
  </sheetViews>
  <sheetFormatPr baseColWidth="10" defaultColWidth="8.88671875" defaultRowHeight="14.4" x14ac:dyDescent="0.3"/>
  <cols>
    <col min="1" max="1" width="28.6640625" bestFit="1" customWidth="1"/>
    <col min="2" max="2" width="6.5546875" bestFit="1" customWidth="1"/>
    <col min="3" max="3" width="26.44140625" bestFit="1" customWidth="1"/>
    <col min="4" max="4" width="21.6640625" customWidth="1"/>
    <col min="5" max="5" width="24" customWidth="1"/>
    <col min="6" max="6" width="17.5546875" customWidth="1"/>
    <col min="7" max="7" width="20" customWidth="1"/>
    <col min="8" max="8" width="18.77734375" customWidth="1"/>
    <col min="9" max="9" width="24.44140625" customWidth="1"/>
  </cols>
  <sheetData>
    <row r="1" spans="1:9" ht="28.8" x14ac:dyDescent="0.3">
      <c r="A1" s="3" t="s">
        <v>17</v>
      </c>
      <c r="B1" s="34"/>
      <c r="C1" s="33" t="s">
        <v>68</v>
      </c>
      <c r="D1" s="34"/>
      <c r="E1" s="34"/>
      <c r="F1" s="34"/>
      <c r="G1" s="34"/>
      <c r="H1" s="34"/>
      <c r="I1" s="34"/>
    </row>
    <row r="2" spans="1:9" ht="72" x14ac:dyDescent="0.3">
      <c r="A2" s="3" t="s">
        <v>23</v>
      </c>
      <c r="B2" s="34"/>
      <c r="C2" s="33" t="s">
        <v>24</v>
      </c>
      <c r="D2" s="33" t="s">
        <v>69</v>
      </c>
      <c r="E2" s="33" t="s">
        <v>70</v>
      </c>
      <c r="F2" s="33" t="s">
        <v>71</v>
      </c>
      <c r="G2" s="33" t="s">
        <v>72</v>
      </c>
      <c r="H2" s="33" t="s">
        <v>73</v>
      </c>
      <c r="I2" s="33" t="s">
        <v>74</v>
      </c>
    </row>
    <row r="3" spans="1:9" ht="53.4" customHeight="1" x14ac:dyDescent="0.3">
      <c r="A3" s="5"/>
      <c r="B3" s="18" t="s">
        <v>30</v>
      </c>
      <c r="C3" s="18" t="s">
        <v>31</v>
      </c>
      <c r="D3" s="19" t="s">
        <v>75</v>
      </c>
      <c r="E3" s="19" t="s">
        <v>76</v>
      </c>
      <c r="F3" s="19" t="s">
        <v>77</v>
      </c>
      <c r="G3" s="19" t="s">
        <v>72</v>
      </c>
      <c r="H3" s="19" t="s">
        <v>73</v>
      </c>
      <c r="I3" s="18" t="s">
        <v>78</v>
      </c>
    </row>
    <row r="4" spans="1:9" x14ac:dyDescent="0.3">
      <c r="A4" t="s">
        <v>50</v>
      </c>
      <c r="B4" s="20">
        <v>1</v>
      </c>
      <c r="C4" s="20" t="s">
        <v>79</v>
      </c>
      <c r="D4" s="2">
        <v>0</v>
      </c>
      <c r="E4" s="21">
        <v>478.00450000000001</v>
      </c>
      <c r="F4" s="22">
        <v>5</v>
      </c>
      <c r="G4" s="23">
        <v>0</v>
      </c>
      <c r="H4" s="23">
        <v>0</v>
      </c>
      <c r="I4" s="21" t="s">
        <v>80</v>
      </c>
    </row>
    <row r="5" spans="1:9" x14ac:dyDescent="0.3">
      <c r="A5" t="s">
        <v>51</v>
      </c>
      <c r="B5" s="20">
        <v>2</v>
      </c>
      <c r="C5" s="20" t="s">
        <v>42</v>
      </c>
      <c r="D5" s="22">
        <v>478.00450000000001</v>
      </c>
      <c r="E5" s="21">
        <v>49.997500000000002</v>
      </c>
      <c r="F5" s="22">
        <v>5</v>
      </c>
      <c r="G5" s="23">
        <v>0</v>
      </c>
      <c r="H5" s="23">
        <v>-0.01</v>
      </c>
      <c r="I5" s="21">
        <v>5000</v>
      </c>
    </row>
    <row r="6" spans="1:9" x14ac:dyDescent="0.3">
      <c r="A6" t="s">
        <v>50</v>
      </c>
      <c r="B6" s="20">
        <v>3</v>
      </c>
      <c r="C6" s="20" t="s">
        <v>79</v>
      </c>
      <c r="D6" s="22">
        <v>528.00199999999995</v>
      </c>
      <c r="E6" s="21">
        <v>250.00370000000004</v>
      </c>
      <c r="F6" s="22">
        <v>4.75</v>
      </c>
      <c r="G6" s="23">
        <v>-0.01</v>
      </c>
      <c r="H6" s="23">
        <v>-0.01</v>
      </c>
      <c r="I6" s="21" t="s">
        <v>80</v>
      </c>
    </row>
    <row r="7" spans="1:9" x14ac:dyDescent="0.3">
      <c r="A7" t="s">
        <v>51</v>
      </c>
      <c r="B7" s="20">
        <v>4</v>
      </c>
      <c r="C7" s="20" t="s">
        <v>42</v>
      </c>
      <c r="D7" s="22">
        <v>778.00569999999993</v>
      </c>
      <c r="E7" s="21">
        <v>49.997499999999945</v>
      </c>
      <c r="F7" s="22">
        <v>2.25</v>
      </c>
      <c r="G7" s="23">
        <v>-0.01</v>
      </c>
      <c r="H7" s="23">
        <v>0</v>
      </c>
      <c r="I7" s="21">
        <v>-5000</v>
      </c>
    </row>
    <row r="8" spans="1:9" ht="15" thickBot="1" x14ac:dyDescent="0.35">
      <c r="A8" s="95" t="s">
        <v>128</v>
      </c>
      <c r="B8" s="80">
        <v>5</v>
      </c>
      <c r="C8" s="80" t="s">
        <v>79</v>
      </c>
      <c r="D8" s="81">
        <v>828.00319999999988</v>
      </c>
      <c r="E8" s="82">
        <v>201.36890000000005</v>
      </c>
      <c r="F8" s="81">
        <v>2</v>
      </c>
      <c r="G8" s="83">
        <v>0</v>
      </c>
      <c r="H8" s="83">
        <v>0</v>
      </c>
      <c r="I8" s="82" t="s">
        <v>80</v>
      </c>
    </row>
    <row r="9" spans="1:9" x14ac:dyDescent="0.3">
      <c r="A9" s="96"/>
      <c r="B9" s="76">
        <v>6</v>
      </c>
      <c r="C9" s="76" t="s">
        <v>79</v>
      </c>
      <c r="D9" s="77">
        <f>D8+E8</f>
        <v>1029.3721</v>
      </c>
      <c r="E9" s="78">
        <v>177.27549999999974</v>
      </c>
      <c r="F9" s="77">
        <v>2</v>
      </c>
      <c r="G9" s="79">
        <v>0</v>
      </c>
      <c r="H9" s="79">
        <v>0</v>
      </c>
      <c r="I9" s="78" t="s">
        <v>80</v>
      </c>
    </row>
    <row r="10" spans="1:9" x14ac:dyDescent="0.3">
      <c r="A10" t="s">
        <v>51</v>
      </c>
      <c r="B10" s="76">
        <v>7</v>
      </c>
      <c r="C10" s="20" t="s">
        <v>42</v>
      </c>
      <c r="D10" s="77">
        <f t="shared" ref="D10:D13" si="0">D9+E9</f>
        <v>1206.6475999999998</v>
      </c>
      <c r="E10" s="21">
        <v>49.9975000000004</v>
      </c>
      <c r="F10" s="22">
        <v>2</v>
      </c>
      <c r="G10" s="23">
        <v>0</v>
      </c>
      <c r="H10" s="23">
        <v>0.01</v>
      </c>
      <c r="I10" s="21">
        <v>-5000</v>
      </c>
    </row>
    <row r="11" spans="1:9" x14ac:dyDescent="0.3">
      <c r="A11" t="s">
        <v>50</v>
      </c>
      <c r="B11" s="76">
        <v>8</v>
      </c>
      <c r="C11" s="20" t="s">
        <v>79</v>
      </c>
      <c r="D11" s="77">
        <f t="shared" si="0"/>
        <v>1256.6451000000002</v>
      </c>
      <c r="E11" s="21">
        <v>160.0029999999997</v>
      </c>
      <c r="F11" s="22">
        <v>2.25</v>
      </c>
      <c r="G11" s="23">
        <v>0.01</v>
      </c>
      <c r="H11" s="23">
        <v>0.01</v>
      </c>
      <c r="I11" s="21" t="s">
        <v>80</v>
      </c>
    </row>
    <row r="12" spans="1:9" x14ac:dyDescent="0.3">
      <c r="A12" t="s">
        <v>51</v>
      </c>
      <c r="B12" s="76">
        <v>9</v>
      </c>
      <c r="C12" s="20" t="s">
        <v>42</v>
      </c>
      <c r="D12" s="77">
        <f t="shared" si="0"/>
        <v>1416.6480999999999</v>
      </c>
      <c r="E12" s="21">
        <v>29.998500000000604</v>
      </c>
      <c r="F12" s="22">
        <v>3.85</v>
      </c>
      <c r="G12" s="23">
        <v>0.01</v>
      </c>
      <c r="H12" s="23">
        <v>0</v>
      </c>
      <c r="I12" s="21">
        <v>3000</v>
      </c>
    </row>
    <row r="13" spans="1:9" x14ac:dyDescent="0.3">
      <c r="A13" t="s">
        <v>50</v>
      </c>
      <c r="B13" s="76">
        <v>10</v>
      </c>
      <c r="C13" s="58" t="s">
        <v>79</v>
      </c>
      <c r="D13" s="77">
        <f t="shared" si="0"/>
        <v>1446.6466000000005</v>
      </c>
      <c r="E13" s="59">
        <v>11.947999999999411</v>
      </c>
      <c r="F13" s="60">
        <v>4</v>
      </c>
      <c r="G13" s="61">
        <v>0</v>
      </c>
      <c r="H13" s="61">
        <v>0</v>
      </c>
      <c r="I13" s="59" t="s">
        <v>80</v>
      </c>
    </row>
    <row r="15" spans="1:9" x14ac:dyDescent="0.3">
      <c r="B15" s="85" t="s">
        <v>129</v>
      </c>
      <c r="C15" s="85"/>
      <c r="D15" s="85"/>
      <c r="E15" s="85">
        <f>D13+E13</f>
        <v>1458.5945999999999</v>
      </c>
      <c r="F15" s="85"/>
      <c r="G15" s="85"/>
      <c r="H15" s="85"/>
      <c r="I15" s="85"/>
    </row>
    <row r="17" spans="5:5" x14ac:dyDescent="0.3">
      <c r="E17" s="2"/>
    </row>
  </sheetData>
  <mergeCells count="1">
    <mergeCell ref="A8:A9"/>
  </mergeCells>
  <dataValidations disablePrompts="1" count="1">
    <dataValidation type="list" allowBlank="1" showInputMessage="1" showErrorMessage="1" sqref="C4:C13 A10:A13 A4:A7" xr:uid="{69784F4D-D663-46F3-A719-FDAD0A7D7F0F}">
      <formula1>$O$4:$O$7</formula1>
    </dataValidation>
  </dataValidations>
  <pageMargins left="0.7" right="0.7" top="0.75" bottom="0.75" header="0.3" footer="0.3"/>
  <legacy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8A46F9-E4F4-4678-840A-79FD8A384A52}">
  <dimension ref="A1:V43"/>
  <sheetViews>
    <sheetView topLeftCell="B13" zoomScale="85" zoomScaleNormal="85" workbookViewId="0">
      <selection activeCell="E22" sqref="E22"/>
    </sheetView>
  </sheetViews>
  <sheetFormatPr baseColWidth="10" defaultColWidth="8.88671875" defaultRowHeight="14.4" x14ac:dyDescent="0.3"/>
  <cols>
    <col min="1" max="1" width="26.44140625" bestFit="1" customWidth="1"/>
    <col min="2" max="2" width="6.5546875" bestFit="1" customWidth="1"/>
    <col min="3" max="3" width="21.21875" customWidth="1"/>
    <col min="4" max="4" width="18.5546875" customWidth="1"/>
    <col min="5" max="5" width="21.33203125" bestFit="1" customWidth="1"/>
    <col min="6" max="6" width="17.33203125" bestFit="1" customWidth="1"/>
    <col min="7" max="7" width="16.33203125" bestFit="1" customWidth="1"/>
    <col min="8" max="8" width="18.44140625" bestFit="1" customWidth="1"/>
    <col min="9" max="9" width="17.44140625" bestFit="1" customWidth="1"/>
    <col min="10" max="10" width="22.5546875" customWidth="1"/>
    <col min="11" max="11" width="43.77734375" bestFit="1" customWidth="1"/>
    <col min="15" max="15" width="33.33203125" bestFit="1" customWidth="1"/>
    <col min="19" max="19" width="12.33203125" bestFit="1" customWidth="1"/>
    <col min="20" max="20" width="11.44140625" bestFit="1" customWidth="1"/>
    <col min="21" max="21" width="13.33203125" bestFit="1" customWidth="1"/>
    <col min="22" max="22" width="12.5546875" bestFit="1" customWidth="1"/>
  </cols>
  <sheetData>
    <row r="1" spans="1:22" ht="57.6" x14ac:dyDescent="0.3">
      <c r="A1" s="3" t="s">
        <v>17</v>
      </c>
      <c r="C1" s="33" t="s">
        <v>81</v>
      </c>
      <c r="D1" s="34"/>
      <c r="E1" s="34"/>
      <c r="F1" s="101" t="s">
        <v>82</v>
      </c>
      <c r="G1" s="101"/>
      <c r="H1" s="101"/>
      <c r="I1" s="101"/>
      <c r="J1" s="34"/>
    </row>
    <row r="2" spans="1:22" ht="33" customHeight="1" thickBot="1" x14ac:dyDescent="0.35">
      <c r="A2" s="3" t="s">
        <v>23</v>
      </c>
      <c r="C2" s="33" t="s">
        <v>83</v>
      </c>
      <c r="D2" s="33" t="s">
        <v>84</v>
      </c>
      <c r="E2" s="33" t="s">
        <v>85</v>
      </c>
      <c r="F2" s="101" t="s">
        <v>86</v>
      </c>
      <c r="G2" s="101"/>
      <c r="H2" s="101"/>
      <c r="I2" s="101"/>
      <c r="J2" s="33" t="s">
        <v>87</v>
      </c>
    </row>
    <row r="3" spans="1:22" ht="44.4" customHeight="1" x14ac:dyDescent="0.3">
      <c r="B3" s="9" t="s">
        <v>30</v>
      </c>
      <c r="C3" s="9" t="s">
        <v>31</v>
      </c>
      <c r="D3" s="9" t="s">
        <v>75</v>
      </c>
      <c r="E3" s="9" t="s">
        <v>76</v>
      </c>
      <c r="F3" s="9" t="s">
        <v>90</v>
      </c>
      <c r="G3" s="9" t="s">
        <v>91</v>
      </c>
      <c r="H3" s="9" t="s">
        <v>92</v>
      </c>
      <c r="I3" s="9" t="s">
        <v>93</v>
      </c>
      <c r="J3" s="9" t="s">
        <v>94</v>
      </c>
      <c r="O3" s="4" t="s">
        <v>111</v>
      </c>
      <c r="P3" s="4"/>
      <c r="Q3" s="24" t="s">
        <v>83</v>
      </c>
      <c r="R3" s="25" t="s">
        <v>28</v>
      </c>
      <c r="S3" s="25" t="s">
        <v>90</v>
      </c>
      <c r="T3" s="25" t="s">
        <v>91</v>
      </c>
      <c r="U3" s="25" t="s">
        <v>92</v>
      </c>
      <c r="V3" s="26" t="s">
        <v>93</v>
      </c>
    </row>
    <row r="4" spans="1:22" x14ac:dyDescent="0.3">
      <c r="B4">
        <v>1</v>
      </c>
      <c r="C4" s="5" t="s">
        <v>88</v>
      </c>
      <c r="D4" s="2">
        <v>0</v>
      </c>
      <c r="E4" s="2">
        <v>387.72329999999999</v>
      </c>
      <c r="F4" s="17">
        <f>F28</f>
        <v>0</v>
      </c>
      <c r="G4" s="17">
        <f>G28</f>
        <v>0</v>
      </c>
      <c r="H4" s="17">
        <f>H28</f>
        <v>0</v>
      </c>
      <c r="I4" s="17">
        <f>I28</f>
        <v>0</v>
      </c>
      <c r="J4" s="17"/>
      <c r="O4" s="6" t="s">
        <v>88</v>
      </c>
      <c r="P4" s="4"/>
      <c r="Q4" s="27" t="s">
        <v>103</v>
      </c>
      <c r="R4" s="28" t="s">
        <v>112</v>
      </c>
      <c r="S4" s="28">
        <v>0</v>
      </c>
      <c r="T4" s="28" t="s">
        <v>113</v>
      </c>
      <c r="U4" s="28">
        <v>0</v>
      </c>
      <c r="V4" s="29">
        <v>0</v>
      </c>
    </row>
    <row r="5" spans="1:22" x14ac:dyDescent="0.3">
      <c r="B5">
        <v>2</v>
      </c>
      <c r="C5" s="5" t="s">
        <v>89</v>
      </c>
      <c r="D5" s="2">
        <v>387.72329999999999</v>
      </c>
      <c r="E5" s="2">
        <v>40</v>
      </c>
      <c r="F5" s="17">
        <f t="shared" ref="F5:G12" si="0">F29</f>
        <v>0</v>
      </c>
      <c r="G5" s="17">
        <f t="shared" si="0"/>
        <v>0</v>
      </c>
      <c r="H5" s="17">
        <f t="shared" ref="H5:I5" si="1">H29</f>
        <v>0</v>
      </c>
      <c r="I5" s="17">
        <f t="shared" si="1"/>
        <v>0.06</v>
      </c>
      <c r="J5" s="17"/>
      <c r="O5" s="6" t="s">
        <v>89</v>
      </c>
      <c r="Q5" s="27" t="s">
        <v>103</v>
      </c>
      <c r="R5" s="28" t="s">
        <v>114</v>
      </c>
      <c r="S5" s="28">
        <v>0</v>
      </c>
      <c r="T5" s="28">
        <v>0</v>
      </c>
      <c r="U5" s="28">
        <v>0</v>
      </c>
      <c r="V5" s="29" t="s">
        <v>113</v>
      </c>
    </row>
    <row r="6" spans="1:22" x14ac:dyDescent="0.3">
      <c r="B6">
        <v>3</v>
      </c>
      <c r="C6" s="5" t="s">
        <v>88</v>
      </c>
      <c r="D6" s="2">
        <v>427.72329999999999</v>
      </c>
      <c r="E6" s="2">
        <v>193.46449999999999</v>
      </c>
      <c r="F6" s="17">
        <f t="shared" si="0"/>
        <v>0</v>
      </c>
      <c r="G6" s="17">
        <f t="shared" si="0"/>
        <v>0</v>
      </c>
      <c r="H6" s="17">
        <f t="shared" ref="H6:I6" si="2">H30</f>
        <v>0.06</v>
      </c>
      <c r="I6" s="17">
        <f t="shared" si="2"/>
        <v>0.06</v>
      </c>
      <c r="J6" s="17"/>
      <c r="O6" s="6" t="s">
        <v>55</v>
      </c>
      <c r="Q6" s="27" t="s">
        <v>101</v>
      </c>
      <c r="R6" s="28"/>
      <c r="S6" s="28">
        <v>0</v>
      </c>
      <c r="T6" s="28">
        <v>0</v>
      </c>
      <c r="U6" s="28">
        <v>0</v>
      </c>
      <c r="V6" s="29">
        <v>0</v>
      </c>
    </row>
    <row r="7" spans="1:22" x14ac:dyDescent="0.3">
      <c r="B7">
        <v>4</v>
      </c>
      <c r="C7" s="5" t="s">
        <v>89</v>
      </c>
      <c r="D7" s="2">
        <v>621.18779999999992</v>
      </c>
      <c r="E7" s="2">
        <v>40</v>
      </c>
      <c r="F7" s="17">
        <f t="shared" si="0"/>
        <v>0</v>
      </c>
      <c r="G7" s="17">
        <f t="shared" si="0"/>
        <v>0</v>
      </c>
      <c r="H7" s="17">
        <f t="shared" ref="H7:I7" si="3">H31</f>
        <v>0.06</v>
      </c>
      <c r="I7" s="17">
        <f t="shared" si="3"/>
        <v>0</v>
      </c>
      <c r="J7" s="17"/>
      <c r="O7" s="6" t="s">
        <v>56</v>
      </c>
      <c r="Q7" s="27" t="s">
        <v>105</v>
      </c>
      <c r="R7" s="28" t="s">
        <v>112</v>
      </c>
      <c r="S7" s="28" t="s">
        <v>113</v>
      </c>
      <c r="T7" s="28" t="s">
        <v>113</v>
      </c>
      <c r="U7" s="28">
        <v>0</v>
      </c>
      <c r="V7" s="29">
        <v>0</v>
      </c>
    </row>
    <row r="8" spans="1:22" ht="15" thickBot="1" x14ac:dyDescent="0.35">
      <c r="B8">
        <v>5</v>
      </c>
      <c r="C8" s="5" t="s">
        <v>88</v>
      </c>
      <c r="D8" s="2">
        <v>661.18779999999992</v>
      </c>
      <c r="E8" s="2">
        <v>38.981499999999997</v>
      </c>
      <c r="F8" s="17">
        <f t="shared" si="0"/>
        <v>0</v>
      </c>
      <c r="G8" s="17">
        <f t="shared" si="0"/>
        <v>0</v>
      </c>
      <c r="H8" s="17">
        <f t="shared" ref="H8:I8" si="4">H32</f>
        <v>0</v>
      </c>
      <c r="I8" s="17">
        <f t="shared" si="4"/>
        <v>0</v>
      </c>
      <c r="J8" s="17"/>
      <c r="O8" s="6" t="s">
        <v>57</v>
      </c>
      <c r="Q8" s="30" t="s">
        <v>105</v>
      </c>
      <c r="R8" s="31" t="s">
        <v>114</v>
      </c>
      <c r="S8" s="31">
        <v>0</v>
      </c>
      <c r="T8" s="31">
        <v>0</v>
      </c>
      <c r="U8" s="31" t="s">
        <v>113</v>
      </c>
      <c r="V8" s="32" t="s">
        <v>113</v>
      </c>
    </row>
    <row r="9" spans="1:22" x14ac:dyDescent="0.3">
      <c r="B9">
        <v>6</v>
      </c>
      <c r="C9" s="5" t="s">
        <v>89</v>
      </c>
      <c r="D9" s="2">
        <v>700.16929999999991</v>
      </c>
      <c r="E9" s="2">
        <v>40</v>
      </c>
      <c r="F9" s="17">
        <f t="shared" si="0"/>
        <v>0</v>
      </c>
      <c r="G9" s="17">
        <f t="shared" si="0"/>
        <v>0.06</v>
      </c>
      <c r="H9" s="17">
        <f t="shared" ref="H9:I9" si="5">H33</f>
        <v>0</v>
      </c>
      <c r="I9" s="17">
        <f t="shared" si="5"/>
        <v>0</v>
      </c>
      <c r="J9" s="17"/>
      <c r="O9" s="6" t="s">
        <v>58</v>
      </c>
      <c r="Q9" s="4"/>
      <c r="R9" s="4"/>
      <c r="S9" s="4"/>
      <c r="T9" s="4"/>
      <c r="U9" s="4"/>
      <c r="V9" s="4"/>
    </row>
    <row r="10" spans="1:22" x14ac:dyDescent="0.3">
      <c r="B10">
        <v>7</v>
      </c>
      <c r="C10" s="5" t="s">
        <v>88</v>
      </c>
      <c r="D10" s="2">
        <v>740.16929999999991</v>
      </c>
      <c r="E10" s="2">
        <v>109.43170000000001</v>
      </c>
      <c r="F10" s="17">
        <f t="shared" si="0"/>
        <v>0.06</v>
      </c>
      <c r="G10" s="17">
        <f t="shared" si="0"/>
        <v>0.06</v>
      </c>
      <c r="H10" s="17">
        <f t="shared" ref="H10:I10" si="6">H34</f>
        <v>0</v>
      </c>
      <c r="I10" s="17">
        <f t="shared" si="6"/>
        <v>0</v>
      </c>
      <c r="J10" s="17"/>
      <c r="O10" s="6" t="s">
        <v>59</v>
      </c>
    </row>
    <row r="11" spans="1:22" x14ac:dyDescent="0.3">
      <c r="B11">
        <v>8</v>
      </c>
      <c r="C11" s="5" t="s">
        <v>89</v>
      </c>
      <c r="D11" s="2">
        <v>849.60099999999989</v>
      </c>
      <c r="E11" s="2">
        <v>40</v>
      </c>
      <c r="F11" s="17">
        <f t="shared" si="0"/>
        <v>0.06</v>
      </c>
      <c r="G11" s="17">
        <f t="shared" si="0"/>
        <v>0</v>
      </c>
      <c r="H11" s="17">
        <f t="shared" ref="H11:I11" si="7">H35</f>
        <v>0</v>
      </c>
      <c r="I11" s="17">
        <f t="shared" si="7"/>
        <v>0</v>
      </c>
      <c r="J11" s="17"/>
    </row>
    <row r="12" spans="1:22" ht="15" thickBot="1" x14ac:dyDescent="0.35">
      <c r="A12" s="95" t="s">
        <v>128</v>
      </c>
      <c r="B12" s="15">
        <v>9</v>
      </c>
      <c r="C12" s="65" t="s">
        <v>88</v>
      </c>
      <c r="D12" s="66">
        <v>889.60099999999989</v>
      </c>
      <c r="E12" s="66">
        <v>139.77109999999999</v>
      </c>
      <c r="F12" s="67">
        <f t="shared" si="0"/>
        <v>0</v>
      </c>
      <c r="G12" s="67">
        <f t="shared" si="0"/>
        <v>0</v>
      </c>
      <c r="H12" s="67">
        <f>H36</f>
        <v>0</v>
      </c>
      <c r="I12" s="67">
        <f>I36</f>
        <v>0</v>
      </c>
      <c r="J12" s="67"/>
    </row>
    <row r="13" spans="1:22" x14ac:dyDescent="0.3">
      <c r="A13" s="96"/>
      <c r="B13">
        <v>10</v>
      </c>
      <c r="C13" s="5" t="s">
        <v>88</v>
      </c>
      <c r="D13" s="2">
        <f>D12+E12</f>
        <v>1029.3720999999998</v>
      </c>
      <c r="E13" s="2">
        <v>50.51299999999992</v>
      </c>
      <c r="F13" s="17">
        <f>F38</f>
        <v>0</v>
      </c>
      <c r="G13" s="17">
        <f t="shared" ref="G13:I13" si="8">G38</f>
        <v>0</v>
      </c>
      <c r="H13" s="17">
        <f t="shared" si="8"/>
        <v>0</v>
      </c>
      <c r="I13" s="17">
        <f t="shared" si="8"/>
        <v>0</v>
      </c>
      <c r="L13" s="84"/>
    </row>
    <row r="14" spans="1:22" x14ac:dyDescent="0.3">
      <c r="B14">
        <v>11</v>
      </c>
      <c r="C14" s="5" t="s">
        <v>89</v>
      </c>
      <c r="D14" s="2">
        <f>D13+E13</f>
        <v>1079.8850999999997</v>
      </c>
      <c r="E14" s="2">
        <v>60</v>
      </c>
      <c r="F14" s="17">
        <f t="shared" ref="F14:I14" si="9">F39</f>
        <v>0</v>
      </c>
      <c r="G14" s="17">
        <f t="shared" si="9"/>
        <v>0</v>
      </c>
      <c r="H14" s="17">
        <f t="shared" si="9"/>
        <v>0</v>
      </c>
      <c r="I14" s="17">
        <f t="shared" si="9"/>
        <v>0.05</v>
      </c>
      <c r="L14" s="84"/>
    </row>
    <row r="15" spans="1:22" x14ac:dyDescent="0.3">
      <c r="B15">
        <v>12</v>
      </c>
      <c r="C15" s="5" t="s">
        <v>88</v>
      </c>
      <c r="D15" s="2">
        <f t="shared" ref="D15:D17" si="10">D14+E14</f>
        <v>1139.8850999999997</v>
      </c>
      <c r="E15" s="2">
        <v>172.82240000000002</v>
      </c>
      <c r="F15" s="17">
        <f t="shared" ref="F15:I15" si="11">F40</f>
        <v>0</v>
      </c>
      <c r="G15" s="17">
        <f t="shared" si="11"/>
        <v>0</v>
      </c>
      <c r="H15" s="17">
        <f t="shared" si="11"/>
        <v>0.05</v>
      </c>
      <c r="I15" s="17">
        <f t="shared" si="11"/>
        <v>0.05</v>
      </c>
      <c r="L15" s="84"/>
    </row>
    <row r="16" spans="1:22" x14ac:dyDescent="0.3">
      <c r="B16">
        <v>13</v>
      </c>
      <c r="C16" s="5" t="s">
        <v>89</v>
      </c>
      <c r="D16" s="2">
        <f t="shared" si="10"/>
        <v>1312.7074999999998</v>
      </c>
      <c r="E16" s="2">
        <v>60</v>
      </c>
      <c r="F16" s="17">
        <f t="shared" ref="F16:I16" si="12">F41</f>
        <v>0</v>
      </c>
      <c r="G16" s="17">
        <f t="shared" si="12"/>
        <v>0</v>
      </c>
      <c r="H16" s="17">
        <f t="shared" si="12"/>
        <v>0.05</v>
      </c>
      <c r="I16" s="17">
        <f t="shared" si="12"/>
        <v>0</v>
      </c>
      <c r="L16" s="84"/>
    </row>
    <row r="17" spans="1:12" x14ac:dyDescent="0.3">
      <c r="B17">
        <v>14</v>
      </c>
      <c r="C17" s="5" t="s">
        <v>88</v>
      </c>
      <c r="D17" s="2">
        <f t="shared" si="10"/>
        <v>1372.7074999999998</v>
      </c>
      <c r="E17" s="2">
        <v>85.887099999999919</v>
      </c>
      <c r="F17" s="17">
        <f t="shared" ref="F17:I17" si="13">F42</f>
        <v>0</v>
      </c>
      <c r="G17" s="17">
        <f t="shared" si="13"/>
        <v>0</v>
      </c>
      <c r="H17" s="17">
        <f t="shared" si="13"/>
        <v>0</v>
      </c>
      <c r="I17" s="17">
        <f t="shared" si="13"/>
        <v>0</v>
      </c>
      <c r="L17" s="84"/>
    </row>
    <row r="18" spans="1:12" x14ac:dyDescent="0.3">
      <c r="E18" s="2"/>
    </row>
    <row r="19" spans="1:12" x14ac:dyDescent="0.3">
      <c r="B19" s="85" t="s">
        <v>129</v>
      </c>
      <c r="C19" s="85"/>
      <c r="D19" s="85"/>
      <c r="E19" s="86">
        <f>D17+E17</f>
        <v>1458.5945999999997</v>
      </c>
      <c r="F19" s="85"/>
      <c r="G19" s="85"/>
      <c r="H19" s="85"/>
      <c r="I19" s="85"/>
      <c r="J19" s="85"/>
    </row>
    <row r="22" spans="1:12" x14ac:dyDescent="0.3">
      <c r="L22" s="1"/>
    </row>
    <row r="23" spans="1:12" x14ac:dyDescent="0.3">
      <c r="L23" s="2"/>
    </row>
    <row r="25" spans="1:12" ht="15" thickBot="1" x14ac:dyDescent="0.35"/>
    <row r="26" spans="1:12" ht="15" thickBot="1" x14ac:dyDescent="0.35">
      <c r="C26" s="103" t="s">
        <v>60</v>
      </c>
      <c r="D26" s="104"/>
      <c r="E26" s="105"/>
      <c r="F26" s="103" t="s">
        <v>95</v>
      </c>
      <c r="G26" s="104"/>
      <c r="H26" s="104"/>
      <c r="I26" s="105"/>
    </row>
    <row r="27" spans="1:12" x14ac:dyDescent="0.3">
      <c r="C27" s="13" t="s">
        <v>96</v>
      </c>
      <c r="D27" t="s">
        <v>97</v>
      </c>
      <c r="E27" s="11" t="s">
        <v>98</v>
      </c>
      <c r="F27" s="13" t="s">
        <v>90</v>
      </c>
      <c r="G27" t="s">
        <v>91</v>
      </c>
      <c r="H27" t="s">
        <v>92</v>
      </c>
      <c r="I27" s="11" t="s">
        <v>93</v>
      </c>
    </row>
    <row r="28" spans="1:12" x14ac:dyDescent="0.3">
      <c r="C28" s="13" t="s">
        <v>96</v>
      </c>
      <c r="D28">
        <v>0</v>
      </c>
      <c r="E28" s="11">
        <v>0</v>
      </c>
      <c r="F28" s="13">
        <v>0</v>
      </c>
      <c r="G28">
        <v>0</v>
      </c>
      <c r="H28">
        <v>0</v>
      </c>
      <c r="I28" s="11">
        <v>0</v>
      </c>
    </row>
    <row r="29" spans="1:12" x14ac:dyDescent="0.3">
      <c r="A29" t="s">
        <v>99</v>
      </c>
      <c r="C29" s="13" t="s">
        <v>101</v>
      </c>
      <c r="D29">
        <v>0</v>
      </c>
      <c r="E29" s="11">
        <v>0</v>
      </c>
      <c r="F29" s="13">
        <v>0</v>
      </c>
      <c r="G29">
        <v>0</v>
      </c>
      <c r="H29">
        <v>0</v>
      </c>
      <c r="I29" s="11">
        <f>E30/1000</f>
        <v>0.06</v>
      </c>
    </row>
    <row r="30" spans="1:12" x14ac:dyDescent="0.3">
      <c r="A30" t="s">
        <v>100</v>
      </c>
      <c r="C30" s="13" t="s">
        <v>103</v>
      </c>
      <c r="D30">
        <v>-1000</v>
      </c>
      <c r="E30" s="11">
        <v>60</v>
      </c>
      <c r="F30" s="13">
        <v>0</v>
      </c>
      <c r="G30">
        <v>0</v>
      </c>
      <c r="H30">
        <f>Table16[[#This Row],[cant ITF]]/1000</f>
        <v>0.06</v>
      </c>
      <c r="I30" s="11">
        <f>E31/1000</f>
        <v>0.06</v>
      </c>
    </row>
    <row r="31" spans="1:12" x14ac:dyDescent="0.3">
      <c r="A31" t="s">
        <v>102</v>
      </c>
      <c r="C31" s="13" t="s">
        <v>105</v>
      </c>
      <c r="D31">
        <v>-1000</v>
      </c>
      <c r="E31" s="11">
        <v>60</v>
      </c>
      <c r="F31" s="13">
        <v>0</v>
      </c>
      <c r="G31">
        <v>0</v>
      </c>
      <c r="H31">
        <f>Table16[[#This Row],[cant ITF]]/1000</f>
        <v>0.06</v>
      </c>
      <c r="I31" s="11">
        <v>0</v>
      </c>
    </row>
    <row r="32" spans="1:12" x14ac:dyDescent="0.3">
      <c r="A32" t="s">
        <v>104</v>
      </c>
      <c r="C32" s="13" t="s">
        <v>107</v>
      </c>
      <c r="D32">
        <v>0</v>
      </c>
      <c r="E32" s="11">
        <v>0</v>
      </c>
      <c r="F32" s="13">
        <v>0</v>
      </c>
      <c r="G32">
        <v>0</v>
      </c>
      <c r="H32">
        <v>0</v>
      </c>
      <c r="I32" s="11">
        <v>0</v>
      </c>
    </row>
    <row r="33" spans="1:9" x14ac:dyDescent="0.3">
      <c r="A33" t="s">
        <v>106</v>
      </c>
      <c r="C33" s="13" t="s">
        <v>101</v>
      </c>
      <c r="D33">
        <v>0</v>
      </c>
      <c r="E33" s="11">
        <v>0</v>
      </c>
      <c r="F33" s="13">
        <v>0</v>
      </c>
      <c r="G33">
        <f>E34/1000</f>
        <v>0.06</v>
      </c>
      <c r="H33">
        <v>0</v>
      </c>
      <c r="I33" s="11">
        <v>0</v>
      </c>
    </row>
    <row r="34" spans="1:9" x14ac:dyDescent="0.3">
      <c r="A34" t="s">
        <v>108</v>
      </c>
      <c r="C34" s="13" t="s">
        <v>103</v>
      </c>
      <c r="D34">
        <v>1000</v>
      </c>
      <c r="E34" s="11">
        <v>60</v>
      </c>
      <c r="F34" s="13">
        <f>Table16[[#This Row],[cant ITF]]/1000</f>
        <v>0.06</v>
      </c>
      <c r="G34">
        <f>E35/1000</f>
        <v>0.06</v>
      </c>
      <c r="H34">
        <v>0</v>
      </c>
      <c r="I34" s="11">
        <v>0</v>
      </c>
    </row>
    <row r="35" spans="1:9" x14ac:dyDescent="0.3">
      <c r="A35" t="s">
        <v>109</v>
      </c>
      <c r="C35" s="13" t="s">
        <v>105</v>
      </c>
      <c r="D35">
        <v>1000</v>
      </c>
      <c r="E35" s="11">
        <v>60</v>
      </c>
      <c r="F35" s="13">
        <f>Table16[[#This Row],[cant ITF]]/1000</f>
        <v>0.06</v>
      </c>
      <c r="G35">
        <v>0</v>
      </c>
      <c r="H35">
        <v>0</v>
      </c>
      <c r="I35" s="11">
        <v>0</v>
      </c>
    </row>
    <row r="36" spans="1:9" x14ac:dyDescent="0.3">
      <c r="C36" s="13" t="s">
        <v>107</v>
      </c>
      <c r="D36">
        <v>0</v>
      </c>
      <c r="E36" s="11">
        <v>0</v>
      </c>
      <c r="F36" s="13">
        <v>0</v>
      </c>
      <c r="G36">
        <v>0</v>
      </c>
      <c r="H36">
        <v>0</v>
      </c>
      <c r="I36" s="11">
        <v>0</v>
      </c>
    </row>
    <row r="37" spans="1:9" ht="15" thickBot="1" x14ac:dyDescent="0.35">
      <c r="A37" s="95" t="s">
        <v>128</v>
      </c>
      <c r="B37" s="102"/>
      <c r="C37" s="14" t="s">
        <v>110</v>
      </c>
      <c r="D37" s="15">
        <v>0</v>
      </c>
      <c r="E37" s="16">
        <v>0</v>
      </c>
      <c r="F37" s="14">
        <v>0</v>
      </c>
      <c r="G37" s="15">
        <v>0</v>
      </c>
      <c r="H37" s="15">
        <v>0</v>
      </c>
      <c r="I37" s="16">
        <v>0</v>
      </c>
    </row>
    <row r="38" spans="1:9" x14ac:dyDescent="0.3">
      <c r="A38" s="95"/>
      <c r="B38" s="102"/>
      <c r="C38" s="62" t="s">
        <v>96</v>
      </c>
      <c r="D38" s="63">
        <v>0</v>
      </c>
      <c r="E38" s="64">
        <v>0</v>
      </c>
      <c r="F38" s="62">
        <v>0</v>
      </c>
      <c r="G38" s="63">
        <v>0</v>
      </c>
      <c r="H38" s="63">
        <v>0</v>
      </c>
      <c r="I38" s="64">
        <v>0</v>
      </c>
    </row>
    <row r="39" spans="1:9" x14ac:dyDescent="0.3">
      <c r="C39" s="13" t="s">
        <v>101</v>
      </c>
      <c r="D39">
        <v>0</v>
      </c>
      <c r="E39" s="11">
        <v>0</v>
      </c>
      <c r="F39" s="13">
        <v>0</v>
      </c>
      <c r="G39">
        <v>0</v>
      </c>
      <c r="H39">
        <v>0</v>
      </c>
      <c r="I39" s="11">
        <f>E40/1000</f>
        <v>0.05</v>
      </c>
    </row>
    <row r="40" spans="1:9" x14ac:dyDescent="0.3">
      <c r="C40" s="13" t="s">
        <v>103</v>
      </c>
      <c r="D40">
        <v>600</v>
      </c>
      <c r="E40" s="11">
        <v>50</v>
      </c>
      <c r="F40" s="13">
        <v>0</v>
      </c>
      <c r="G40">
        <v>0</v>
      </c>
      <c r="H40">
        <f>Table16[[#This Row],[cant ITF]]/1000</f>
        <v>0.05</v>
      </c>
      <c r="I40" s="11">
        <f>E41/1000</f>
        <v>0.05</v>
      </c>
    </row>
    <row r="41" spans="1:9" x14ac:dyDescent="0.3">
      <c r="C41" s="13" t="s">
        <v>105</v>
      </c>
      <c r="D41">
        <v>600</v>
      </c>
      <c r="E41" s="11">
        <v>50</v>
      </c>
      <c r="F41" s="13">
        <v>0</v>
      </c>
      <c r="G41">
        <v>0</v>
      </c>
      <c r="H41">
        <f>Table16[[#This Row],[cant ITF]]/1000</f>
        <v>0.05</v>
      </c>
      <c r="I41" s="11">
        <v>0</v>
      </c>
    </row>
    <row r="42" spans="1:9" x14ac:dyDescent="0.3">
      <c r="C42" s="13" t="s">
        <v>107</v>
      </c>
      <c r="D42">
        <v>0</v>
      </c>
      <c r="E42" s="11">
        <v>0</v>
      </c>
      <c r="F42" s="13">
        <v>0</v>
      </c>
      <c r="G42">
        <v>0</v>
      </c>
      <c r="H42">
        <v>0</v>
      </c>
      <c r="I42" s="11">
        <v>0</v>
      </c>
    </row>
    <row r="43" spans="1:9" ht="15" thickBot="1" x14ac:dyDescent="0.35">
      <c r="C43" s="14" t="s">
        <v>110</v>
      </c>
      <c r="D43" s="15">
        <v>0</v>
      </c>
      <c r="E43" s="16">
        <v>0</v>
      </c>
      <c r="F43" s="14">
        <v>0</v>
      </c>
      <c r="G43" s="15">
        <v>0</v>
      </c>
      <c r="H43" s="15">
        <v>0</v>
      </c>
      <c r="I43" s="16">
        <v>0</v>
      </c>
    </row>
  </sheetData>
  <mergeCells count="6">
    <mergeCell ref="A37:B38"/>
    <mergeCell ref="F1:I1"/>
    <mergeCell ref="F2:I2"/>
    <mergeCell ref="C26:E26"/>
    <mergeCell ref="F26:I26"/>
    <mergeCell ref="A12:A13"/>
  </mergeCells>
  <pageMargins left="0.7" right="0.7" top="0.75" bottom="0.75" header="0.3" footer="0.3"/>
  <tableParts count="3">
    <tablePart r:id="rId1"/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0D786-771C-4A3D-9D6B-5E4BA4F8571F}">
  <dimension ref="A1:D44"/>
  <sheetViews>
    <sheetView workbookViewId="0">
      <selection activeCell="C28" sqref="C28"/>
    </sheetView>
  </sheetViews>
  <sheetFormatPr baseColWidth="10" defaultColWidth="8.88671875" defaultRowHeight="14.4" x14ac:dyDescent="0.3"/>
  <cols>
    <col min="1" max="1" width="62.5546875" customWidth="1"/>
    <col min="2" max="2" width="22.21875" customWidth="1"/>
    <col min="3" max="3" width="26.44140625" customWidth="1"/>
    <col min="4" max="4" width="21.109375" customWidth="1"/>
  </cols>
  <sheetData>
    <row r="1" spans="1:4" x14ac:dyDescent="0.3">
      <c r="A1" t="s">
        <v>0</v>
      </c>
      <c r="B1" s="1" t="str">
        <f>'Check Table_before BC'!B1</f>
        <v>-0+153.1000</v>
      </c>
    </row>
    <row r="2" spans="1:4" x14ac:dyDescent="0.3">
      <c r="A2" t="s">
        <v>2</v>
      </c>
      <c r="B2" s="2">
        <f>'Check Table_before BC'!B2</f>
        <v>0</v>
      </c>
    </row>
    <row r="3" spans="1:4" x14ac:dyDescent="0.3">
      <c r="A3" t="s">
        <v>3</v>
      </c>
      <c r="B3" s="2">
        <f>'Check Table_before BC'!B3</f>
        <v>452270.18829999998</v>
      </c>
    </row>
    <row r="4" spans="1:4" x14ac:dyDescent="0.3">
      <c r="A4" t="s">
        <v>4</v>
      </c>
      <c r="B4" s="2">
        <f>'Check Table_before BC'!B4</f>
        <v>4539403.9473999999</v>
      </c>
    </row>
    <row r="5" spans="1:4" x14ac:dyDescent="0.3">
      <c r="A5" t="s">
        <v>5</v>
      </c>
      <c r="B5" s="2" t="str">
        <f>'Check Table_before BC'!B5</f>
        <v>-0+153.1000</v>
      </c>
    </row>
    <row r="6" spans="1:4" x14ac:dyDescent="0.3">
      <c r="A6" t="s">
        <v>6</v>
      </c>
      <c r="B6" s="2">
        <f>'Check Table_before BC'!B6</f>
        <v>5</v>
      </c>
    </row>
    <row r="7" spans="1:4" x14ac:dyDescent="0.3">
      <c r="A7" t="s">
        <v>121</v>
      </c>
      <c r="B7" s="1" t="str">
        <f>'Check Table_after BC'!B1</f>
        <v>5+350.0000</v>
      </c>
    </row>
    <row r="8" spans="1:4" x14ac:dyDescent="0.3">
      <c r="A8" t="s">
        <v>122</v>
      </c>
      <c r="B8" s="1">
        <f>'Check Table_after BC'!B2</f>
        <v>1029.3721</v>
      </c>
    </row>
    <row r="9" spans="1:4" x14ac:dyDescent="0.3">
      <c r="A9" t="s">
        <v>123</v>
      </c>
      <c r="B9" s="70">
        <f>'Check Table_after BC'!B3</f>
        <v>453202.52409999998</v>
      </c>
    </row>
    <row r="10" spans="1:4" x14ac:dyDescent="0.3">
      <c r="A10" t="s">
        <v>124</v>
      </c>
      <c r="B10" s="70">
        <f>'Check Table_after BC'!B4</f>
        <v>4539831.9287</v>
      </c>
    </row>
    <row r="11" spans="1:4" x14ac:dyDescent="0.3">
      <c r="A11" t="s">
        <v>125</v>
      </c>
      <c r="B11" s="70" t="str">
        <f>'Check Table_after BC'!B5</f>
        <v>5+350.0000</v>
      </c>
    </row>
    <row r="12" spans="1:4" x14ac:dyDescent="0.3">
      <c r="A12" t="s">
        <v>126</v>
      </c>
      <c r="B12" s="70">
        <f>'Check Table_after BC'!B6</f>
        <v>2</v>
      </c>
    </row>
    <row r="13" spans="1:4" x14ac:dyDescent="0.3">
      <c r="A13" t="s">
        <v>7</v>
      </c>
      <c r="B13" s="70" t="str">
        <f>'Check Table_after BC'!B7</f>
        <v>5+779.2225</v>
      </c>
      <c r="C13" s="68"/>
      <c r="D13" s="69"/>
    </row>
    <row r="14" spans="1:4" x14ac:dyDescent="0.3">
      <c r="A14" t="s">
        <v>9</v>
      </c>
      <c r="B14" s="70">
        <f>B8+(5779.2225-5350)</f>
        <v>1458.5945999999999</v>
      </c>
      <c r="C14" s="68"/>
      <c r="D14" s="69"/>
    </row>
    <row r="15" spans="1:4" x14ac:dyDescent="0.3">
      <c r="A15" t="s">
        <v>10</v>
      </c>
      <c r="B15" s="70">
        <f>'Check Table_after BC'!B9</f>
        <v>453616.16460000002</v>
      </c>
      <c r="C15" s="68"/>
      <c r="D15" s="69"/>
    </row>
    <row r="16" spans="1:4" x14ac:dyDescent="0.3">
      <c r="A16" t="s">
        <v>11</v>
      </c>
      <c r="B16" s="70">
        <f>'Check Table_after BC'!B10</f>
        <v>4539926.1048999997</v>
      </c>
    </row>
    <row r="17" spans="1:4" x14ac:dyDescent="0.3">
      <c r="A17" t="s">
        <v>12</v>
      </c>
      <c r="B17" s="70" t="str">
        <f>'Check Table_after BC'!B11</f>
        <v>5+779.2225</v>
      </c>
    </row>
    <row r="18" spans="1:4" x14ac:dyDescent="0.3">
      <c r="A18" t="s">
        <v>13</v>
      </c>
      <c r="B18" s="70">
        <f>'Check Table_after BC'!B12</f>
        <v>4</v>
      </c>
    </row>
    <row r="19" spans="1:4" x14ac:dyDescent="0.3">
      <c r="A19" t="s">
        <v>14</v>
      </c>
      <c r="B19" s="2">
        <f>'Check Table_before BC'!B13+'Check Table_after BC'!B13</f>
        <v>1458.5946000000001</v>
      </c>
      <c r="C19" s="2"/>
      <c r="D19" s="2"/>
    </row>
    <row r="20" spans="1:4" x14ac:dyDescent="0.3">
      <c r="A20" t="s">
        <v>15</v>
      </c>
      <c r="B20" s="2">
        <f>'Check Table_before BC'!B14+'Check Table_after BC'!B14</f>
        <v>1458.6178</v>
      </c>
    </row>
    <row r="21" spans="1:4" x14ac:dyDescent="0.3">
      <c r="A21" t="s">
        <v>16</v>
      </c>
      <c r="B21" s="2">
        <f>'Check Table_before BC'!B15+'Check Table_after BC'!B15</f>
        <v>-1</v>
      </c>
    </row>
    <row r="30" spans="1:4" x14ac:dyDescent="0.3">
      <c r="B30" s="1"/>
    </row>
    <row r="31" spans="1:4" x14ac:dyDescent="0.3">
      <c r="B31" s="2"/>
    </row>
    <row r="32" spans="1:4" x14ac:dyDescent="0.3">
      <c r="B32" s="2"/>
    </row>
    <row r="33" spans="2:4" x14ac:dyDescent="0.3">
      <c r="B33" s="2"/>
    </row>
    <row r="34" spans="2:4" x14ac:dyDescent="0.3">
      <c r="B34" s="1"/>
    </row>
    <row r="35" spans="2:4" x14ac:dyDescent="0.3">
      <c r="B35" s="2"/>
    </row>
    <row r="36" spans="2:4" x14ac:dyDescent="0.3">
      <c r="B36" s="2"/>
    </row>
    <row r="37" spans="2:4" x14ac:dyDescent="0.3">
      <c r="B37" s="2"/>
    </row>
    <row r="38" spans="2:4" x14ac:dyDescent="0.3">
      <c r="B38" s="2"/>
    </row>
    <row r="39" spans="2:4" x14ac:dyDescent="0.3">
      <c r="B39" s="2"/>
    </row>
    <row r="40" spans="2:4" x14ac:dyDescent="0.3">
      <c r="B40" s="2"/>
    </row>
    <row r="41" spans="2:4" x14ac:dyDescent="0.3">
      <c r="B41" s="2"/>
    </row>
    <row r="42" spans="2:4" x14ac:dyDescent="0.3">
      <c r="B42" s="2"/>
    </row>
    <row r="43" spans="2:4" x14ac:dyDescent="0.3">
      <c r="B43" s="2"/>
      <c r="C43" s="2"/>
      <c r="D43" s="2"/>
    </row>
    <row r="44" spans="2:4" x14ac:dyDescent="0.3">
      <c r="B44" s="2"/>
    </row>
  </sheetData>
  <pageMargins left="0.7" right="0.7" top="0.75" bottom="0.75" header="0.3" footer="0.3"/>
  <pageSetup paperSize="9" orientation="portrait" r:id="rId1"/>
  <headerFooter>
    <oddFooter>&amp;C&amp;1#&amp;"Calibri"&amp;10&amp;K3c3c3bInformazione pubblica - Public information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E6198-CF24-4F7E-A72F-40F41CA83135}">
  <dimension ref="A1:B33"/>
  <sheetViews>
    <sheetView zoomScale="115" zoomScaleNormal="115" workbookViewId="0">
      <selection activeCell="B1" sqref="B1"/>
    </sheetView>
  </sheetViews>
  <sheetFormatPr baseColWidth="10" defaultColWidth="8.88671875" defaultRowHeight="14.4" x14ac:dyDescent="0.3"/>
  <cols>
    <col min="1" max="1" width="57.44140625" bestFit="1" customWidth="1"/>
    <col min="2" max="2" width="62.44140625" bestFit="1" customWidth="1"/>
    <col min="3" max="3" width="11.6640625" bestFit="1" customWidth="1"/>
  </cols>
  <sheetData>
    <row r="1" spans="1:2" x14ac:dyDescent="0.3">
      <c r="A1" t="s">
        <v>0</v>
      </c>
      <c r="B1" s="1" t="s">
        <v>1</v>
      </c>
    </row>
    <row r="2" spans="1:2" x14ac:dyDescent="0.3">
      <c r="A2" t="s">
        <v>2</v>
      </c>
      <c r="B2" s="2">
        <v>0</v>
      </c>
    </row>
    <row r="3" spans="1:2" x14ac:dyDescent="0.3">
      <c r="A3" t="s">
        <v>3</v>
      </c>
      <c r="B3" s="2">
        <v>452270.18829999998</v>
      </c>
    </row>
    <row r="4" spans="1:2" x14ac:dyDescent="0.3">
      <c r="A4" t="s">
        <v>4</v>
      </c>
      <c r="B4" s="2">
        <v>4539403.9473999999</v>
      </c>
    </row>
    <row r="5" spans="1:2" x14ac:dyDescent="0.3">
      <c r="A5" t="s">
        <v>5</v>
      </c>
      <c r="B5" s="1" t="s">
        <v>1</v>
      </c>
    </row>
    <row r="6" spans="1:2" x14ac:dyDescent="0.3">
      <c r="A6" t="s">
        <v>6</v>
      </c>
      <c r="B6" s="2">
        <v>5</v>
      </c>
    </row>
    <row r="7" spans="1:2" x14ac:dyDescent="0.3">
      <c r="A7" t="s">
        <v>7</v>
      </c>
      <c r="B7" s="2" t="s">
        <v>8</v>
      </c>
    </row>
    <row r="8" spans="1:2" x14ac:dyDescent="0.3">
      <c r="A8" t="s">
        <v>9</v>
      </c>
      <c r="B8" s="2">
        <v>1029.3721</v>
      </c>
    </row>
    <row r="9" spans="1:2" x14ac:dyDescent="0.3">
      <c r="A9" t="s">
        <v>10</v>
      </c>
      <c r="B9" s="2">
        <v>453202.52409999998</v>
      </c>
    </row>
    <row r="10" spans="1:2" x14ac:dyDescent="0.3">
      <c r="A10" t="s">
        <v>11</v>
      </c>
      <c r="B10" s="2">
        <v>4539831.9287</v>
      </c>
    </row>
    <row r="11" spans="1:2" x14ac:dyDescent="0.3">
      <c r="A11" t="s">
        <v>12</v>
      </c>
      <c r="B11" s="2" t="s">
        <v>8</v>
      </c>
    </row>
    <row r="12" spans="1:2" x14ac:dyDescent="0.3">
      <c r="A12" t="s">
        <v>13</v>
      </c>
      <c r="B12" s="2">
        <v>2</v>
      </c>
    </row>
    <row r="13" spans="1:2" x14ac:dyDescent="0.3">
      <c r="A13" t="s">
        <v>14</v>
      </c>
      <c r="B13" s="2">
        <v>1029.3721</v>
      </c>
    </row>
    <row r="14" spans="1:2" x14ac:dyDescent="0.3">
      <c r="A14" t="s">
        <v>15</v>
      </c>
      <c r="B14" s="2">
        <v>1029.3860999999999</v>
      </c>
    </row>
    <row r="15" spans="1:2" x14ac:dyDescent="0.3">
      <c r="A15" t="s">
        <v>16</v>
      </c>
      <c r="B15" s="2">
        <v>-3</v>
      </c>
    </row>
    <row r="19" spans="2:2" x14ac:dyDescent="0.3">
      <c r="B19" s="1"/>
    </row>
    <row r="20" spans="2:2" x14ac:dyDescent="0.3">
      <c r="B20" s="2"/>
    </row>
    <row r="21" spans="2:2" x14ac:dyDescent="0.3">
      <c r="B21" s="2"/>
    </row>
    <row r="22" spans="2:2" x14ac:dyDescent="0.3">
      <c r="B22" s="2"/>
    </row>
    <row r="23" spans="2:2" x14ac:dyDescent="0.3">
      <c r="B23" s="1"/>
    </row>
    <row r="24" spans="2:2" x14ac:dyDescent="0.3">
      <c r="B24" s="2"/>
    </row>
    <row r="25" spans="2:2" x14ac:dyDescent="0.3">
      <c r="B25" s="2"/>
    </row>
    <row r="26" spans="2:2" x14ac:dyDescent="0.3">
      <c r="B26" s="2"/>
    </row>
    <row r="27" spans="2:2" x14ac:dyDescent="0.3">
      <c r="B27" s="2"/>
    </row>
    <row r="28" spans="2:2" x14ac:dyDescent="0.3">
      <c r="B28" s="2"/>
    </row>
    <row r="29" spans="2:2" x14ac:dyDescent="0.3">
      <c r="B29" s="2"/>
    </row>
    <row r="30" spans="2:2" x14ac:dyDescent="0.3">
      <c r="B30" s="2"/>
    </row>
    <row r="31" spans="2:2" x14ac:dyDescent="0.3">
      <c r="B31" s="2"/>
    </row>
    <row r="32" spans="2:2" x14ac:dyDescent="0.3">
      <c r="B32" s="2"/>
    </row>
    <row r="33" spans="2:2" x14ac:dyDescent="0.3">
      <c r="B33" s="2"/>
    </row>
  </sheetData>
  <pageMargins left="0.7" right="0.7" top="0.75" bottom="0.75" header="0.3" footer="0.3"/>
  <pageSetup paperSize="9" orientation="portrait" r:id="rId1"/>
  <headerFooter>
    <oddFooter>&amp;C&amp;1#&amp;"Calibri"&amp;10&amp;K3c3c3bInformazione pubblica - Public information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1BC310-0D1D-4B1F-A382-BC5AB56CFEAA}">
  <dimension ref="A1:C18"/>
  <sheetViews>
    <sheetView zoomScale="70" zoomScaleNormal="70" workbookViewId="0">
      <selection activeCell="B26" sqref="B26"/>
    </sheetView>
  </sheetViews>
  <sheetFormatPr baseColWidth="10" defaultColWidth="8.88671875" defaultRowHeight="14.4" x14ac:dyDescent="0.3"/>
  <cols>
    <col min="1" max="1" width="45.109375" customWidth="1"/>
    <col min="2" max="2" width="62.33203125" bestFit="1" customWidth="1"/>
    <col min="3" max="3" width="11.6640625" bestFit="1" customWidth="1"/>
  </cols>
  <sheetData>
    <row r="1" spans="1:3" x14ac:dyDescent="0.3">
      <c r="A1" t="s">
        <v>0</v>
      </c>
      <c r="B1" s="1" t="s">
        <v>117</v>
      </c>
    </row>
    <row r="2" spans="1:3" x14ac:dyDescent="0.3">
      <c r="A2" t="s">
        <v>2</v>
      </c>
      <c r="B2" s="2">
        <v>1029.3721</v>
      </c>
    </row>
    <row r="3" spans="1:3" x14ac:dyDescent="0.3">
      <c r="A3" t="s">
        <v>3</v>
      </c>
      <c r="B3" s="2">
        <v>453202.52409999998</v>
      </c>
    </row>
    <row r="4" spans="1:3" x14ac:dyDescent="0.3">
      <c r="A4" t="s">
        <v>4</v>
      </c>
      <c r="B4" s="2">
        <v>4539831.9287</v>
      </c>
    </row>
    <row r="5" spans="1:3" x14ac:dyDescent="0.3">
      <c r="A5" t="s">
        <v>5</v>
      </c>
      <c r="B5" s="1" t="s">
        <v>117</v>
      </c>
    </row>
    <row r="6" spans="1:3" x14ac:dyDescent="0.3">
      <c r="A6" t="s">
        <v>6</v>
      </c>
      <c r="B6" s="2">
        <v>2</v>
      </c>
    </row>
    <row r="7" spans="1:3" x14ac:dyDescent="0.3">
      <c r="A7" t="s">
        <v>7</v>
      </c>
      <c r="B7" s="2" t="s">
        <v>116</v>
      </c>
    </row>
    <row r="8" spans="1:3" x14ac:dyDescent="0.3">
      <c r="A8" t="s">
        <v>9</v>
      </c>
      <c r="B8" s="2" t="s">
        <v>127</v>
      </c>
    </row>
    <row r="9" spans="1:3" x14ac:dyDescent="0.3">
      <c r="A9" t="s">
        <v>10</v>
      </c>
      <c r="B9" s="2">
        <v>453616.16460000002</v>
      </c>
    </row>
    <row r="10" spans="1:3" x14ac:dyDescent="0.3">
      <c r="A10" t="s">
        <v>11</v>
      </c>
      <c r="B10" s="2">
        <v>4539926.1048999997</v>
      </c>
    </row>
    <row r="11" spans="1:3" x14ac:dyDescent="0.3">
      <c r="A11" t="s">
        <v>12</v>
      </c>
      <c r="B11" s="2" t="s">
        <v>116</v>
      </c>
    </row>
    <row r="12" spans="1:3" x14ac:dyDescent="0.3">
      <c r="A12" t="s">
        <v>13</v>
      </c>
      <c r="B12" s="2">
        <v>4</v>
      </c>
    </row>
    <row r="13" spans="1:3" x14ac:dyDescent="0.3">
      <c r="A13" t="s">
        <v>14</v>
      </c>
      <c r="B13" s="2">
        <v>429.22250000000003</v>
      </c>
      <c r="C13" s="2"/>
    </row>
    <row r="14" spans="1:3" x14ac:dyDescent="0.3">
      <c r="A14" t="s">
        <v>15</v>
      </c>
      <c r="B14" s="2">
        <v>429.23169999999999</v>
      </c>
    </row>
    <row r="15" spans="1:3" x14ac:dyDescent="0.3">
      <c r="A15" t="s">
        <v>16</v>
      </c>
      <c r="B15" s="2">
        <v>2</v>
      </c>
    </row>
    <row r="18" spans="1:1" x14ac:dyDescent="0.3">
      <c r="A18" s="2"/>
    </row>
  </sheetData>
  <pageMargins left="0.7" right="0.7" top="0.75" bottom="0.75" header="0.3" footer="0.3"/>
  <pageSetup paperSize="9" orientation="portrait" r:id="rId1"/>
  <headerFooter>
    <oddFooter>&amp;C&amp;1#&amp;"Calibri"&amp;10&amp;K3c3c3bInformazione pubblica - Public information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95F782185691A40814C2B192E102C55" ma:contentTypeVersion="16" ma:contentTypeDescription="Creare un nuovo documento." ma:contentTypeScope="" ma:versionID="ec81eb17a38703c935e766d88146592f">
  <xsd:schema xmlns:xsd="http://www.w3.org/2001/XMLSchema" xmlns:xs="http://www.w3.org/2001/XMLSchema" xmlns:p="http://schemas.microsoft.com/office/2006/metadata/properties" xmlns:ns2="de3740c4-a27d-4298-a972-c3a39f86a229" xmlns:ns3="673af409-0c79-413b-ba4d-791caab032cd" targetNamespace="http://schemas.microsoft.com/office/2006/metadata/properties" ma:root="true" ma:fieldsID="33de2f4c2f7bb8e191781dd0fcf0b11d" ns2:_="" ns3:_="">
    <xsd:import namespace="de3740c4-a27d-4298-a972-c3a39f86a229"/>
    <xsd:import namespace="673af409-0c79-413b-ba4d-791caab032c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3740c4-a27d-4298-a972-c3a39f86a22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Tag immagine" ma:readOnly="false" ma:fieldId="{5cf76f15-5ced-4ddc-b409-7134ff3c332f}" ma:taxonomyMulti="true" ma:sspId="70e0f890-e14a-435e-984c-7df98b76d2c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3af409-0c79-413b-ba4d-791caab032cd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Condivis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Condiviso con dettagli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280253ce-7e18-4e19-bd48-be606d43d332}" ma:internalName="TaxCatchAll" ma:showField="CatchAllData" ma:web="673af409-0c79-413b-ba4d-791caab032c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AF47840-2393-4DE8-AD86-D9B9797E432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e3740c4-a27d-4298-a972-c3a39f86a229"/>
    <ds:schemaRef ds:uri="673af409-0c79-413b-ba4d-791caab032c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A2FA814-B07C-46BC-AAD7-1547CC49BC7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Alignment Horizontal Segment</vt:lpstr>
      <vt:lpstr>Alignment Vertical Segment</vt:lpstr>
      <vt:lpstr>Alignment Cant Segment</vt:lpstr>
      <vt:lpstr>Check Table_Total</vt:lpstr>
      <vt:lpstr>Check Table_before BC</vt:lpstr>
      <vt:lpstr>Check Table_after 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Ciro</dc:creator>
  <cp:lastModifiedBy>Stefan Jaud</cp:lastModifiedBy>
  <dcterms:created xsi:type="dcterms:W3CDTF">2022-12-12T16:19:03Z</dcterms:created>
  <dcterms:modified xsi:type="dcterms:W3CDTF">2023-07-25T16:16:24Z</dcterms:modified>
</cp:coreProperties>
</file>