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ayfa1" sheetId="1" r:id="rId1"/>
    <sheet name="HEPD" sheetId="2" r:id="rId2"/>
    <sheet name="HEPG" sheetId="8" r:id="rId3"/>
    <sheet name="kon" sheetId="3" r:id="rId4"/>
    <sheet name="led" sheetId="4" r:id="rId5"/>
    <sheet name="direnç" sheetId="5" r:id="rId6"/>
    <sheet name="diode" sheetId="6" r:id="rId7"/>
    <sheet name="özel" sheetId="7" r:id="rId8"/>
  </sheets>
  <calcPr calcId="152511"/>
</workbook>
</file>

<file path=xl/calcChain.xml><?xml version="1.0" encoding="utf-8"?>
<calcChain xmlns="http://schemas.openxmlformats.org/spreadsheetml/2006/main">
  <c r="A69" i="8" l="1"/>
  <c r="A61" i="8" l="1"/>
  <c r="E48" i="8" l="1"/>
  <c r="F48" i="8" s="1"/>
  <c r="E47" i="8"/>
  <c r="E46" i="8"/>
  <c r="F46" i="8" s="1"/>
  <c r="F45" i="8"/>
  <c r="F47" i="8"/>
  <c r="F49" i="8"/>
  <c r="F50" i="8"/>
  <c r="F51" i="8"/>
  <c r="F52" i="8"/>
  <c r="F53" i="8"/>
  <c r="F54" i="8"/>
  <c r="F55" i="8"/>
  <c r="F56" i="8"/>
  <c r="F44" i="8"/>
  <c r="E38" i="8"/>
  <c r="E37" i="8"/>
  <c r="F37" i="8" s="1"/>
  <c r="E36" i="8"/>
  <c r="F36" i="8" s="1"/>
  <c r="E31" i="8"/>
  <c r="E35" i="8"/>
  <c r="F30" i="8"/>
  <c r="E20" i="8"/>
  <c r="F20" i="8" s="1"/>
  <c r="F22" i="8"/>
  <c r="E17" i="8"/>
  <c r="E27" i="8"/>
  <c r="F27" i="8" s="1"/>
  <c r="E15" i="8"/>
  <c r="F15" i="8" s="1"/>
  <c r="E24" i="8"/>
  <c r="E14" i="8"/>
  <c r="F14" i="8" s="1"/>
  <c r="E12" i="8"/>
  <c r="F12" i="8" s="1"/>
  <c r="E13" i="8"/>
  <c r="F13" i="8" s="1"/>
  <c r="E11" i="8"/>
  <c r="F11" i="8" s="1"/>
  <c r="E10" i="8"/>
  <c r="F10" i="8" s="1"/>
  <c r="E9" i="8"/>
  <c r="F9" i="8" s="1"/>
  <c r="E7" i="8"/>
  <c r="F7" i="8" s="1"/>
  <c r="E8" i="8"/>
  <c r="E6" i="8"/>
  <c r="F6" i="8" s="1"/>
  <c r="E5" i="8"/>
  <c r="F5" i="8" s="1"/>
  <c r="E4" i="8"/>
  <c r="F4" i="8" s="1"/>
  <c r="E3" i="8"/>
  <c r="F3" i="8" s="1"/>
  <c r="F38" i="8"/>
  <c r="F32" i="8"/>
  <c r="F33" i="8"/>
  <c r="F34" i="8"/>
  <c r="F35" i="8"/>
  <c r="F8" i="8"/>
  <c r="F16" i="8"/>
  <c r="F17" i="8"/>
  <c r="F18" i="8"/>
  <c r="F19" i="8"/>
  <c r="F21" i="8"/>
  <c r="F23" i="8"/>
  <c r="F24" i="8"/>
  <c r="F25" i="8"/>
  <c r="F26" i="8"/>
  <c r="F28" i="8"/>
  <c r="F29" i="8"/>
  <c r="F31" i="8"/>
  <c r="F57" i="8" l="1"/>
  <c r="F58" i="8" s="1"/>
  <c r="F39" i="8"/>
  <c r="F41" i="8" s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3" i="1"/>
  <c r="E4" i="1"/>
  <c r="E5" i="1"/>
  <c r="E6" i="1"/>
  <c r="E7" i="1"/>
  <c r="E8" i="1"/>
  <c r="E9" i="1"/>
  <c r="E2" i="1"/>
  <c r="F60" i="8" l="1"/>
  <c r="E26" i="1"/>
  <c r="E28" i="1" s="1"/>
  <c r="F61" i="8" l="1"/>
  <c r="F69" i="8" s="1"/>
  <c r="F68" i="8" s="1"/>
</calcChain>
</file>

<file path=xl/sharedStrings.xml><?xml version="1.0" encoding="utf-8"?>
<sst xmlns="http://schemas.openxmlformats.org/spreadsheetml/2006/main" count="238" uniqueCount="206">
  <si>
    <t xml:space="preserve">  RJ45 Led + Bobinli Hanrun Ethernet Konnektörü - HR911105A</t>
  </si>
  <si>
    <t xml:space="preserve"> ATMEGA328P-AU SMD TQFP-32 8-Bit 20 MHz Mikrodenetleyici</t>
  </si>
  <si>
    <t xml:space="preserve"> 220UH 12x12 SMD Bobin - PCS127-221K</t>
  </si>
  <si>
    <t xml:space="preserve"> SS36- HT 3A 60V DO-214AB SMD Schottky Diyot</t>
  </si>
  <si>
    <t xml:space="preserve"> 25.000 MHz 5032 2-SMD Kristal</t>
  </si>
  <si>
    <t xml:space="preserve"> 220uF 50V SMD Elektrolitik Kondansatör 10x10mm 2000Hrs 105C</t>
  </si>
  <si>
    <t xml:space="preserve"> 100uF 63V SMD Elektrolitik Kondansatör 10x10mm 2000Hrs 105C</t>
  </si>
  <si>
    <t xml:space="preserve"> ENC28J60/SS SSOP-28 SMD Yerel Ağ Denetleyici Entegresi</t>
  </si>
  <si>
    <t xml:space="preserve"> 6 Pin 3.81mm 90° Erkek</t>
  </si>
  <si>
    <t xml:space="preserve"> 6 Pin 3.81mm Dişi Geçmeli Klemens</t>
  </si>
  <si>
    <t xml:space="preserve"> 3 Pin 3.81mm 90° Erkek Geçmeli Klemens</t>
  </si>
  <si>
    <t xml:space="preserve"> 3 Pin 3.81mm Dişi Geçmeli Klemens</t>
  </si>
  <si>
    <t>C1       100nF          0805                         SparkFun-Passives            (48.25 75.25)         R0</t>
  </si>
  <si>
    <t>C2       100nF          0805                         SparkFun-Passives            (55 80.5)             R180</t>
  </si>
  <si>
    <t>C3       100nF          0805                         SparkFun-Passives            (48.25 79.5)          R0</t>
  </si>
  <si>
    <t>Part     Value          Package                      Library                      Position (mm)         Orientation</t>
  </si>
  <si>
    <t>BL       057-006-1      057-006-1                    con-panduit                  (62.5 90)             R0</t>
  </si>
  <si>
    <t>BLS                     EDG-01                       special                      (48.25 90.75)         R90</t>
  </si>
  <si>
    <t>EC1      18p            0805                         SparkFun-Passives            (51.25 34)            R0</t>
  </si>
  <si>
    <t>EC2      18p            0805                         SparkFun-Passives            (51.25 36.75)         R0</t>
  </si>
  <si>
    <t>EC3      10u            CT3216                       rcl                          (32 43)               R270</t>
  </si>
  <si>
    <t>EC4      10n            0805                         SparkFun-Passives            (51.25 31.5)          R180</t>
  </si>
  <si>
    <t>EC5      10n            0805                         SparkFun-Passives            (51.25 28.75)         R180</t>
  </si>
  <si>
    <t>EL1      10µH           0805                         SparkFun-Coils               (60.25 42.25)         R270</t>
  </si>
  <si>
    <t>ENC      ENC28J60-SSOP  SSOP28                       microchip-enc28j60           (40.75 37.75)         R270</t>
  </si>
  <si>
    <t>ER1      10k            0805                         SparkFun-Passives            (30.75 35)            R180</t>
  </si>
  <si>
    <t>ER2      10k            0805                         SparkFun-Passives            (30.75 38.25)         R180</t>
  </si>
  <si>
    <t>ER3      1k             0805                         SparkFun-Passives            (49.5 47.25)          R180</t>
  </si>
  <si>
    <t>ER4      1k             0805                         SparkFun-Passives            (45.25 47.25)         R180</t>
  </si>
  <si>
    <t>ER6      50R            0805                         SparkFun-Passives            (60.25 36.75)         R90</t>
  </si>
  <si>
    <t>ER7      50R            0805                         SparkFun-Passives            (56 36.75)            R90</t>
  </si>
  <si>
    <t>ER8      50R            0805                         SparkFun-Passives            (56 31.25)            R90</t>
  </si>
  <si>
    <t>ER9      50R            0805                         SparkFun-Passives            (60.25 31.25)         R90</t>
  </si>
  <si>
    <t>ER10     2.7K           0805                         SparkFun-Passives            (33.25 32.25)         R180</t>
  </si>
  <si>
    <t>IL1      BLU            CHIP-LED0805                 led                          (12.5 28.25)          R90</t>
  </si>
  <si>
    <t>IL2      BLU            CHIP-LED0805                 led                          (12.5 24.25)          R90</t>
  </si>
  <si>
    <t>IL3      BLU            CHIP-LED0805                 led                          (12.5 20.5)           R90</t>
  </si>
  <si>
    <t>IL4      BLU            CHIP-LED0805                 led                          (12.5 16.75)          R90</t>
  </si>
  <si>
    <t>IL5      BLU            CHIP-LED0805                 led                          (12.5 13)             R90</t>
  </si>
  <si>
    <t>IL6      BLU            CHIP-LED0805                 led                          (12.5 9.25)           R90</t>
  </si>
  <si>
    <t>IL7      BLU            CHIP-LED0805                 led                          (12.5 5.5)            R90</t>
  </si>
  <si>
    <t>INDL     BLU            CHIP-LED0805                 led                          (71.75 25.25)         R270</t>
  </si>
  <si>
    <t>IR       10K            0805                         SparkFun-Passives            (12.5 39.5)           R0</t>
  </si>
  <si>
    <t>IR1      1K             0805                         SparkFun-Passives            (17.5 28.25)          R180</t>
  </si>
  <si>
    <t>IR2      1K             0805                         SparkFun-Passives            (17.25 24.25)         R180</t>
  </si>
  <si>
    <t>IR3      1K             0805                         SparkFun-Passives            (17.25 20.5)          R180</t>
  </si>
  <si>
    <t>IR4      1K             0805                         SparkFun-Passives            (17.25 16.75)         R180</t>
  </si>
  <si>
    <t>IR5      1K             0805                         SparkFun-Passives            (21.5 13.25)          R180</t>
  </si>
  <si>
    <t>IR6      1K             0805                         SparkFun-Passives            (17.25 9.25)          R180</t>
  </si>
  <si>
    <t>IR7      1K             0805                         SparkFun-Passives            (17.25 5.5)           R180</t>
  </si>
  <si>
    <t>NIR1     4700           0805                         SparkFun-Passives            (73.25 61.25)         R270</t>
  </si>
  <si>
    <t>NIR2     4700           0805                         SparkFun-Passives            (73.25 73.75)         R270</t>
  </si>
  <si>
    <t>NIR3     4700           0805                         SparkFun-Passives            (73.25 86.25)         R270</t>
  </si>
  <si>
    <t>OD1      M7             SMA-DIODE                    SparkFun-DiscreteSemi        (17 90.5)             R90</t>
  </si>
  <si>
    <t>OD2      M7             SMA-DIODE                    SparkFun-DiscreteSemi        (17 76)               R90</t>
  </si>
  <si>
    <t>OD3      M7             SMA-DIODE                    SparkFun-DiscreteSemi        (17 63.75)            R90</t>
  </si>
  <si>
    <t>OL1      YLW            CHIP-LED0805                 led                          (12 89.75)            R0</t>
  </si>
  <si>
    <t>OL2      YLW            CHIP-LED0805                 led                          (12 82)               R0</t>
  </si>
  <si>
    <t>OL3      YLW            CHIP-LED0805                 led                          (12 74.25)            R0</t>
  </si>
  <si>
    <t>OQ1      IRF3707S       D2PACK                       transistor-power             (28.25 88.5)          R90</t>
  </si>
  <si>
    <t>OQ2      IRF3707S       D2PACK                       transistor-power             (28.25 75.5)          R90</t>
  </si>
  <si>
    <t>OQ3      IRF3707S       D2PACK                       transistor-power             (28.5 62.5)           R90</t>
  </si>
  <si>
    <t>OR1      1K             0805                         SparkFun-Passives            (41.5 86.75)          R270</t>
  </si>
  <si>
    <t>OR2      1K             0805                         SparkFun-Passives            (41.5 77.5)           R270</t>
  </si>
  <si>
    <t>OR3      1K             0805                         SparkFun-Passives            (41.5 62.5)           R270</t>
  </si>
  <si>
    <t>PC1      470uf 25v      140CLH-1010                  rcl                          (32.75 23.5)          R270</t>
  </si>
  <si>
    <t>PC2      220uf 50v      140CLH-1010                  rcl                          (59.75 15.5)          R270</t>
  </si>
  <si>
    <t>PCO      220 uh         MSS1260                      inductor-coilcraft           (33.25 9.25)          R0</t>
  </si>
  <si>
    <t>PD1      M7             SMA-DIODE                    SparkFun-DiscreteSemi        (66.5 5.5)            R180</t>
  </si>
  <si>
    <t>PD2      SS54           SMB                          diode                        (47 22)               R180</t>
  </si>
  <si>
    <t>PF1      1A             1820                         _hhn_PtcFuses_Siba_r500_Ozan (59 5.5)              R180</t>
  </si>
  <si>
    <t>PIC33    LM2596S        TO263-5                      national-semiconductor       (47.25 10.75)         R180</t>
  </si>
  <si>
    <t>PJ1      POWER_JACKTOE  POWER_JACK_SMD_OVERPASTE_TOE SparkFun-Connectors          (82 10)               R180</t>
  </si>
  <si>
    <t>PL       GRN            CHIP-LED0805                 led                          (71.75 20)            R270</t>
  </si>
  <si>
    <t>PP       22-05-7048-04  7395-04                      con-molex                    (72.25 51.25)         R90</t>
  </si>
  <si>
    <t>PR1      1k             0805                         SparkFun-Passives            (67.25 20)            R180</t>
  </si>
  <si>
    <t>Q1       8MHz           RESONATOR-SMD-1:1            Testing                      (67.5 65.5)           R45</t>
  </si>
  <si>
    <t>Q2       25MHz          5.0X3.2_2                    crystal-geyer_V1_0           (53 42)               R0</t>
  </si>
  <si>
    <t>R1                      0805                         SparkFun-Passives            (47.75 69.25)         R180</t>
  </si>
  <si>
    <t>R2       10K            0805                         SparkFun-Passives            (51.5 84)             R90</t>
  </si>
  <si>
    <t>R3                      0805                         SparkFun-Passives            (47.75 63.75)         R180</t>
  </si>
  <si>
    <t>R6       1k             0805                         SparkFun-Passives            (67.25 25.25)         R0</t>
  </si>
  <si>
    <t>SR                      B3F-31XX                     switch-omron                 (80.25 23.25)         R90</t>
  </si>
  <si>
    <t>SV1                     S03P                         con_io_sxp                   (79.75 62.75)         R270</t>
  </si>
  <si>
    <t>SV2                     S03P                         con_io_sxp                   (79.75 75.25)         R270</t>
  </si>
  <si>
    <t>SV3                     S03P                         con_io_sxp                   (79.75 87.75)         R270</t>
  </si>
  <si>
    <t>U$2      HR911105A      RJ45                         HR911105A                    (75 36)               R0</t>
  </si>
  <si>
    <t>U1       ATMEGA328      TQFP32-08                    SparkFun                     (60.25 72.25)         R135</t>
  </si>
  <si>
    <t>WIFI     ESP01          ESP01                        esp8266modules               (30.75 38)            R270</t>
  </si>
  <si>
    <t>WIL0     BLU            CHIP-LED0805                 led                          (12.5 35.75)          R90</t>
  </si>
  <si>
    <t>WIL2     BLU            CHIP-LED0805                 led                          (12.5 32)             R90</t>
  </si>
  <si>
    <t>WIR0     1K             0805                         SparkFun-Passives            (17.5 35.75)          R180</t>
  </si>
  <si>
    <t>WIR2     1K             0805                         SparkFun-Passives            (17.5 32)             R180</t>
  </si>
  <si>
    <t>X1       MC3            MC3                          con-phoenix-381_l            (5 56)                R270</t>
  </si>
  <si>
    <t>XI       MC10           MC10                         con-phoenix-381_l            (5 22.5)              R270</t>
  </si>
  <si>
    <t>XO       MC6            MC6                          con-phoenix-381_l            (5 82)                R270</t>
  </si>
  <si>
    <t>condansator</t>
  </si>
  <si>
    <t>led</t>
  </si>
  <si>
    <t>direnç</t>
  </si>
  <si>
    <t>Ozel</t>
  </si>
  <si>
    <t>diod</t>
  </si>
  <si>
    <t>100nF</t>
  </si>
  <si>
    <t xml:space="preserve">18p      </t>
  </si>
  <si>
    <t>10n</t>
  </si>
  <si>
    <t>10k</t>
  </si>
  <si>
    <t>1k</t>
  </si>
  <si>
    <t>50R</t>
  </si>
  <si>
    <t>2.7K</t>
  </si>
  <si>
    <t>BLU</t>
  </si>
  <si>
    <t>4.7k</t>
  </si>
  <si>
    <t>M7</t>
  </si>
  <si>
    <t>YLW</t>
  </si>
  <si>
    <t>GRN</t>
  </si>
  <si>
    <t>paket</t>
  </si>
  <si>
    <t>değer</t>
  </si>
  <si>
    <t>birim adet</t>
  </si>
  <si>
    <t>birim fiyat</t>
  </si>
  <si>
    <t>Toplam</t>
  </si>
  <si>
    <t xml:space="preserve">EDG-01 </t>
  </si>
  <si>
    <t xml:space="preserve">057-006-1 </t>
  </si>
  <si>
    <t>10u</t>
  </si>
  <si>
    <t>BLS</t>
  </si>
  <si>
    <t xml:space="preserve">BL </t>
  </si>
  <si>
    <t>CT3216</t>
  </si>
  <si>
    <t xml:space="preserve">EC3 </t>
  </si>
  <si>
    <t>EL1</t>
  </si>
  <si>
    <t>10µH</t>
  </si>
  <si>
    <t>ENC</t>
  </si>
  <si>
    <t>SSOP28</t>
  </si>
  <si>
    <t>D2PACK</t>
  </si>
  <si>
    <t xml:space="preserve">IRF3707S       </t>
  </si>
  <si>
    <t>470uf 25v</t>
  </si>
  <si>
    <t>220uf 50v</t>
  </si>
  <si>
    <t>10x10 al</t>
  </si>
  <si>
    <t xml:space="preserve">220 uh  </t>
  </si>
  <si>
    <t>12x12</t>
  </si>
  <si>
    <t>SS54</t>
  </si>
  <si>
    <t>1 amper</t>
  </si>
  <si>
    <t>LM2596S</t>
  </si>
  <si>
    <t>TO263-5</t>
  </si>
  <si>
    <t>POWER_JACKTOE</t>
  </si>
  <si>
    <t>22-05-7048-04</t>
  </si>
  <si>
    <t>PP</t>
  </si>
  <si>
    <t>Q1</t>
  </si>
  <si>
    <t>Q2</t>
  </si>
  <si>
    <t>8Mhz</t>
  </si>
  <si>
    <t>25Mhz</t>
  </si>
  <si>
    <t>SR</t>
  </si>
  <si>
    <t>switch-omron</t>
  </si>
  <si>
    <t>Adress</t>
  </si>
  <si>
    <t xml:space="preserve">S03P </t>
  </si>
  <si>
    <t xml:space="preserve">HR911105A </t>
  </si>
  <si>
    <t>ATMEGA328</t>
  </si>
  <si>
    <t>ESP01 connector</t>
  </si>
  <si>
    <t>MC3</t>
  </si>
  <si>
    <t>MC6</t>
  </si>
  <si>
    <t>MC10</t>
  </si>
  <si>
    <t>https://www.aliexpress.com/item/100pcs-100nF-X7R-Error-10-50V-0805-0-1UF-104-SMD-Thick-Film-Chip-Multilayer-Ceramic/32909982834.html?spm=2114.search0204.3.1.287c4827EzDo72&amp;s=p&amp;ws_ab_test=searchweb0_0,searchweb201602_4_10065_10068_319_10059_10884_317_10887_10696_321_322_10084_453_10083_454_10103_10618_10307_537_536_10902,searchweb201603_6,ppcSwitch_0&amp;algo_expid=1d84bc2d-b5e1-4323-a538-db63284f655c-0&amp;algo_pvid=1d84bc2d-b5e1-4323-a538-db63284f655c</t>
  </si>
  <si>
    <t>https://www.aliexpress.com/item/100PCS-0805-2012-chip-capacitor-12P-13P-15P-18P-20P-22P-24P-27P-30P-33P-36P/32854531006.html?spm=2114.search0204.3.2.14d92e78qFioAh&amp;ws_ab_test=searchweb0_0,searchweb201602_4_10065_10068_319_10059_10884_317_10887_10696_321_322_10084_453_10083_454_10103_10618_10307_537_536_10902,searchweb201603_6,ppcSwitch_0&amp;algo_expid=9ef1612d-2397-419a-8345-67d05fd392a0-0&amp;algo_pvid=9ef1612d-2397-419a-8345-67d05fd392a0</t>
  </si>
  <si>
    <t>https://www.aliexpress.com/item/100pcs-10nF-X7R-Error-10-50V-0805-103-SMD-Thick-Film-Chip-Multilayer-Ceramic-Capacitor/32910034213.html?spm=2114.search0204.3.2.58df3d378A0sVz&amp;s=p&amp;ws_ab_test=searchweb0_0,searchweb201602_4_10065_10068_319_10059_10884_317_10887_10696_321_322_10084_453_10083_454_10103_10618_10307_537_536_10902,searchweb201603_6,ppcSwitch_0&amp;algo_expid=3ce379ac-9911-42f2-b73c-37763aad3fb6-0&amp;algo_pvid=3ce379ac-9911-42f2-b73c-37763aad3fb6</t>
  </si>
  <si>
    <t>https://www.aliexpress.com/item/100pcs-Free-shipping-Red-0805-SMD-LED-diodes-light/32320996015.html?spm=2114.search0204.3.2.7fd83c85eFCSm0&amp;s=p&amp;ws_ab_test=searchweb0_0,searchweb201602_4_10065_10068_319_10059_10884_317_10887_10696_321_322_10084_453_10083_454_10103_10618_10307_537_536_10902,searchweb201603_6,ppcSwitch_0&amp;algo_expid=e316c6f0-6cfe-4f73-9def-84adcc3f8719-0&amp;algo_pvid=e316c6f0-6cfe-4f73-9def-84adcc3f8719</t>
  </si>
  <si>
    <t>https://www.aliexpress.com/item/100Pcs-0805-SMD-1-4W-0R-10M-chip-resistor-0-10R-100R-220R-330R-470R-1K/32858225842.html?spm=2114.search0204.3.2.2a5f13fdiq46uA&amp;s=p&amp;ws_ab_test=searchweb0_0,searchweb201602_4_10065_10068_319_10059_10884_317_10887_10696_321_322_10084_453_10083_454_10103_10618_10307_537_536_10902,searchweb201603_6,ppcSwitch_0&amp;algo_expid=e8896601-8c20-4ff0-aa45-d29c7ef58b03-0&amp;algo_pvid=e8896601-8c20-4ff0-aa45-d29c7ef58b03</t>
  </si>
  <si>
    <t>https://www.aliexpress.com/item/SMD-Fast-Switching-Schottky-Diode-Assorted-Kit-Set-M1-M4-M7-S1M-S2M-S3M-SS14-SS16/32863769935.html?spm=2114.search0204.3.9.7931fc69pHS9NA&amp;s=p&amp;ws_ab_test=searchweb0_0,searchweb201602_4_10065_10068_319_10059_10884_317_10887_10696_321_322_10084_453_10083_454_10103_10618_10307_537_536_10902,searchweb201603_6,ppcSwitch_0&amp;algo_expid=f5463400-4db8-48cd-acbb-85f8c7a170dc-1&amp;algo_pvid=f5463400-4db8-48cd-acbb-85f8c7a170dc</t>
  </si>
  <si>
    <t>https://www.aliexpress.com/item/20PCS-Pitch-2-54mm-2x5Pin-DC3-10-Pin-Straight-Male-Shrouded-PCB-IDC-Socket-Box-Header/32700175343.html?spm=a2g0s.13010208.99999999.260.2dbf3c00FuM4ap</t>
  </si>
  <si>
    <t>https://www.aliexpress.com/item/100pcs-DC-050-2-5mm-SMD-4-Pin-DC-Power-Jack-Socket-with-Locating-Pegs-High/32598614993.html?spm=a2g0s.13010208.99999999.269.2dbf3c00FuM4ap</t>
  </si>
  <si>
    <t>https://www.aliexpress.com/item/10pcs-Slide-Type-Switch-Module-1-2-3-4-5-6-7-8-10-PIN-2/32879625733.html?spm=a2g0s.9042311.0.0.6d384c4dLWSkgq</t>
  </si>
  <si>
    <t>https://www.aliexpress.com/item/Free-Shipping-one-Lot-100PCS-A-16V-10UF-106-3216-A-SMD-tantalum-capacitor-hight-quality/2040295939.html?spm=a2g0s.9042311.0.0.27424c4dLoEiVT</t>
  </si>
  <si>
    <t>https://www.aliexpress.com/item/Free-Shipping-50pcs-lot-high-Quality-SMD-Aluminum-Electrolytic-Capacitor-50V-220UF-10-10-2MM-electrolytic/32582314109.html?spm=2114.search0204.3.2.53483f9aHhnbnP&amp;ws_ab_test=searchweb0_0,searchweb201602_4_10065_10068_319_10059_10884_317_10887_10696_321_322_10084_453_10083_454_10103_10618_10307_537_536_10902,searchweb201603_6,ppcSwitch_0&amp;algo_expid=3e01f8eb-8caa-43ef-821b-dcb9440bd063-0&amp;algo_pvid=3e01f8eb-8caa-43ef-821b-dcb9440bd063</t>
  </si>
  <si>
    <t>https://www.aliexpress.com/item/SMD-electrolytic-capacitor-470UF-35V-10-10-2MM-VT-type-chip-polarity-temperature-105-degrees/32818332039.html?spm=2114.search0204.3.9.65677affLeCr8C&amp;ws_ab_test=searchweb0_0,searchweb201602_4_10065_10068_319_10059_10884_317_10887_10696_321_322_10084_453_10083_454_10103_10618_10307_537_536_10902,searchweb201603_6,ppcSwitch_0&amp;algo_expid=70206f68-76ee-4a88-96f3-be9becab531c-1&amp;algo_pvid=70206f68-76ee-4a88-96f3-be9becab531c</t>
  </si>
  <si>
    <t>https://www.aliexpress.com/item/Free-Shipping-100pcs-lot-12-12-7-220UH-Power-shielding-inductance-SMT-SMD-Patch-Shielding-Power/32767149254.html?spm=2114.search0204.3.2.183342de6poYp3&amp;ws_ab_test=searchweb0_0,searchweb201602_4_10065_10068_319_10059_10884_317_10887_10696_321_322_10084_453_10083_454_10103_10618_10307_537_536_10902,searchweb201603_6,ppcSwitch_0&amp;algo_expid=852d7a0a-1d90-4e26-bd2b-770f649d3c4d-0&amp;algo_pvid=852d7a0a-1d90-4e26-bd2b-770f649d3c4d</t>
  </si>
  <si>
    <t>Adet</t>
  </si>
  <si>
    <t>https://www.aliexpress.com/item/20PCS-CSTCE8-000M-SMD-Ceramic-Resonators-SMD-CSTCE-8MHZ-8-00MHZ-CSTCE8-000M-3-20x1-30mm/32363301235.html?spm=a2g0s.9042311.0.0.27424c4d0rKka8</t>
  </si>
  <si>
    <t>https://www.aliexpress.com/item/50pcs-lot-0805-SMD-Inductor-1uH-1-2uH-1-5uH-1-8uH-2-2uH-2-7unH/32858060363.html?spm=a2g0s.9042311.0.0.27424c4d0rKka8</t>
  </si>
  <si>
    <t>EL1 10uh</t>
  </si>
  <si>
    <t>https://www.aliexpress.com/item/50PCS-Lot-1812-0-1A-0-2A-0-5A-1A-1-5A-1-6A-2A-3A/32861496536.html?spm=a2g0s.9042311.0.0.27424c4dLoEiVT</t>
  </si>
  <si>
    <t>https://www.aliexpress.com/item/10pcs-New-Switching-voltage-stabilizer-LM2596S-3-3-stabilivolt-LM2596-Integrated-regulator-encapsulationTO-263/32352273446.html?spm=a2g0s.9042311.0.0.27424c4d5uO2iZ</t>
  </si>
  <si>
    <t>https://www.aliexpress.com/item/F9Z20S-IR-FS4710-FS3307-FS4137-FS4212-F3707S-FS3307ZG-FS7746-F9610S-F9Z10S/32903827067.html?spm=a2g0s.9042311.0.0.27424c4d5uO2iZ</t>
  </si>
  <si>
    <t>https://www.aliexpress.com/item/30pcs-5032-5-3-2-Patch-Passive-Crystal-Oscillator-25MHZ-Two-P-25-0000MHZ-2P-Resonator/32887377713.html?spm=a2g0s.9042311.0.0.27424c4duPJZrM</t>
  </si>
  <si>
    <t>https://www.aliexpress.com/item/50set-lot-KF2510-KF2510-4W-connector-right-angle-2-54mm-4pin-free-shipping/32599436208.html?spm=a2g0s.9042311.0.0.27424c4duPJZrM</t>
  </si>
  <si>
    <t>https://www.aliexpress.com/item/50pcs-2x4-Pin-2-54mm-Double-Row-Female-Pin-Header-8P-PCB-Socket-Connector/32603652136.html?spm=a2g0s.9042311.0.0.27424c4dR7QXH4</t>
  </si>
  <si>
    <t>https://www.aliexpress.com/item/Free-shiping-RJ45-Connector-Original-HR911105-HR911105A-Laser-printing-network-transformer/32244614847.html?spm=a2g0s.9042311.0.0.27424c4deug4XV</t>
  </si>
  <si>
    <t>https://www.aliexpress.com/item/10pcs-lot-New-ENC28J60-I-SS-ENC28J60-SPI-Interface-Ethernet-controller-chip-package-ENC28J60-SS-SSOP28/32932986146.html?spm=2114.search0204.3.9.aa9c7ef7y0oaMB&amp;ws_ab_test=searchweb0_0,searchweb201602_4_10065_10068_319_10059_10884_317_10887_10696_321_322_10084_453_10083_454_10103_10618_10307_537_536_10902,searchweb201603_6,ppcSwitch_0&amp;algo_expid=63f4f092-49b2-4ffb-9e20-05d21029444e-1&amp;algo_pvid=63f4f092-49b2-4ffb-9e20-05d21029444e</t>
  </si>
  <si>
    <t>https://www.aliexpress.com/item/100-Pcs-3x6x5mm-4-Pin-PCB-Right-Angle-Micro-Momentary-Tactile-Push-Button-Switch/32855784887.html?spm=a2g0s.9042311.0.0.27424c4dr01B4P</t>
  </si>
  <si>
    <t>https://www.aliexpress.com/item/100-new-origianl-10PCS-LOT-ATMEGA328-ATMEGA328P-ATMEGA328P-AU-ATMEL-2013-TQFP32-In-stock-Best-price/1760783055.html?spm=a2g0s.9042311.0.0.27424c4dfYbVmq</t>
  </si>
  <si>
    <t>https://www.aliexpress.com/item/2EDGK-3-81-2-3-4-5-6-7-8-9-10-11-12Pin-Right-Angle/32915736912.html?spm=2114.search0204.3.38.347375f8D9qkbB&amp;ws_ab_test=searchweb0_0,searchweb201602_4_10065_10068_319_10059_10884_317_10887_10696_321_322_10084_453_10083_454_10103_10618_10307_537_536_10902,searchweb201603_6,ppcSwitch_0&amp;algo_expid=5b59af53-55a3-4554-989a-d574d87878dd-5&amp;algo_pvid=5b59af53-55a3-4554-989a-d574d87878dd</t>
  </si>
  <si>
    <t>https://www.aliexpress.com/item/10Sets-XH2-54-2P-3P-4P-5P-6P-7P-8P-9P-10P-12P-Connector-2-54MM/32982059104.html?spm=2114.search0204.3.1.7e78ef15OEgoUQ&amp;ws_ab_test=searchweb0_0,searchweb201602_4_10065_10068_319_10059_10884_317_10887_10696_321_322_10084_453_10083_454_10103_10618_10307_537_536_10902,searchweb201603_6,ppcSwitch_0&amp;algo_expid=aa67adb5-f501-4c9d-a3a4-0c6a579a8e6d-0&amp;algo_pvid=aa67adb5-f501-4c9d-a3a4-0c6a579a8e6d</t>
  </si>
  <si>
    <t>Dolar</t>
  </si>
  <si>
    <t>https://www.aliexpress.com/item/New-ESP-01S-8266-Serial-to-WIFI-Wireless-Transceiver-Module-Send-Receive-AP-STA/32879857550.html?spm=2114.search0204.3.23.dcfc4242ZwIg2w&amp;ws_ab_test=searchweb0_0,searchweb201602_4_10065_10068_319_10059_10884_317_10887_10696_321_322_10084_453_10083_454_10103_10618_10307_537_536_10902,searchweb201603_6,ppcSwitch_0&amp;algo_expid=82e36984-d93b-401e-94de-fe10390605dd-3&amp;algo_pvid=82e36984-d93b-401e-94de-fe10390605dd</t>
  </si>
  <si>
    <t>https://www.aliexpress.com/item/Digital-Temperature-and-Humidity-Sensor-DHT11-DHT22-AM2302B-AM2301-AM2320-Temperature-and-Humidity-Sensor-For-Arduino/32901733917.html?spm=2114.search0204.3.144.4314384cyEH8Gb&amp;ws_ab_test=searchweb0_0,searchweb201602_4_10065_10068_319_10059_10884_317_10887_10696_321_322_10084_453_10083_454_10103_10618_10307_537_536_10902,searchweb201603_6,ppcSwitch_0&amp;algo_expid=1544892d-ca8d-4e35-b4cb-fabf1f142d99-21&amp;algo_pvid=1544892d-ca8d-4e35-b4cb-fabf1f142d99</t>
  </si>
  <si>
    <t>dht 2301</t>
  </si>
  <si>
    <t>Eklentiler</t>
  </si>
  <si>
    <t>Komple tek</t>
  </si>
  <si>
    <t>Adetli fiyat</t>
  </si>
  <si>
    <t>kutu</t>
  </si>
  <si>
    <t>Eklentiler Adetli</t>
  </si>
  <si>
    <t>baskı</t>
  </si>
  <si>
    <t>https://jlcpcb.com/quote</t>
  </si>
  <si>
    <t>https://www.altinkaya.com.tr/Yeni_Urunler/RT-206.html</t>
  </si>
  <si>
    <t>uv baskı</t>
  </si>
  <si>
    <t>kutu cnc</t>
  </si>
  <si>
    <t>dizgi</t>
  </si>
  <si>
    <t>sarf malzeme</t>
  </si>
  <si>
    <t>Yazılım</t>
  </si>
  <si>
    <t>Kullanılan Komponent Fiyatları</t>
  </si>
  <si>
    <t>Diğer Fiyatlar</t>
  </si>
  <si>
    <t>Gümrük masrafı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</si>
</sst>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1" fillId="0" borderId="0" xfId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7" borderId="18" xfId="0" applyFill="1" applyBorder="1" applyAlignment="1"/>
    <xf numFmtId="164" fontId="0" fillId="0" borderId="1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14" xfId="0" applyNumberFormat="1" applyBorder="1"/>
    <xf numFmtId="164" fontId="2" fillId="3" borderId="1" xfId="0" applyNumberFormat="1" applyFont="1" applyFill="1" applyBorder="1"/>
    <xf numFmtId="164" fontId="0" fillId="3" borderId="1" xfId="0" applyNumberFormat="1" applyFill="1" applyBorder="1"/>
    <xf numFmtId="164" fontId="0" fillId="0" borderId="0" xfId="0" applyNumberFormat="1" applyBorder="1"/>
    <xf numFmtId="164" fontId="0" fillId="0" borderId="7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6" borderId="17" xfId="0" applyNumberFormat="1" applyFill="1" applyBorder="1"/>
    <xf numFmtId="164" fontId="0" fillId="6" borderId="20" xfId="0" applyNumberFormat="1" applyFill="1" applyBorder="1"/>
    <xf numFmtId="0" fontId="0" fillId="8" borderId="1" xfId="0" applyFill="1" applyBorder="1"/>
    <xf numFmtId="164" fontId="3" fillId="6" borderId="17" xfId="0" applyNumberFormat="1" applyFont="1" applyFill="1" applyBorder="1"/>
    <xf numFmtId="0" fontId="3" fillId="7" borderId="18" xfId="0" applyFont="1" applyFill="1" applyBorder="1" applyAlignment="1"/>
    <xf numFmtId="164" fontId="3" fillId="6" borderId="20" xfId="0" applyNumberFormat="1" applyFont="1" applyFill="1" applyBorder="1"/>
    <xf numFmtId="0" fontId="3" fillId="7" borderId="19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0pcs-New-Switching-voltage-stabilizer-LM2596S-3-3-stabilivolt-LM2596-Integrated-regulator-encapsulationTO-263/32352273446.html?spm=a2g0s.9042311.0.0.27424c4d5uO2iZ" TargetMode="External"/><Relationship Id="rId13" Type="http://schemas.openxmlformats.org/officeDocument/2006/relationships/hyperlink" Target="https://www.aliexpress.com/item/100-Pcs-3x6x5mm-4-Pin-PCB-Right-Angle-Micro-Momentary-Tactile-Push-Button-Switch/32855784887.html?spm=a2g0s.9042311.0.0.27424c4dr01B4P" TargetMode="External"/><Relationship Id="rId3" Type="http://schemas.openxmlformats.org/officeDocument/2006/relationships/hyperlink" Target="https://www.aliexpress.com/item/10pcs-Slide-Type-Switch-Module-1-2-3-4-5-6-7-8-10-PIN-2/32879625733.html?spm=a2g0s.9042311.0.0.6d384c4dLWSkgq" TargetMode="External"/><Relationship Id="rId7" Type="http://schemas.openxmlformats.org/officeDocument/2006/relationships/hyperlink" Target="https://www.aliexpress.com/item/50PCS-Lot-1812-0-1A-0-2A-0-5A-1A-1-5A-1-6A-2A-3A/32861496536.html?spm=a2g0s.9042311.0.0.27424c4dLoEiVT" TargetMode="External"/><Relationship Id="rId12" Type="http://schemas.openxmlformats.org/officeDocument/2006/relationships/hyperlink" Target="https://www.aliexpress.com/item/Free-shiping-RJ45-Connector-Original-HR911105-HR911105A-Laser-printing-network-transformer/32244614847.html?spm=a2g0s.9042311.0.0.27424c4deug4XV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liexpress.com/item/100pcs-DC-050-2-5mm-SMD-4-Pin-DC-Power-Jack-Socket-with-Locating-Pegs-High/32598614993.html?spm=a2g0s.13010208.99999999.269.2dbf3c00FuM4ap" TargetMode="External"/><Relationship Id="rId16" Type="http://schemas.openxmlformats.org/officeDocument/2006/relationships/hyperlink" Target="https://www.altinkaya.com.tr/Yeni_Urunler/RT-206.html" TargetMode="External"/><Relationship Id="rId1" Type="http://schemas.openxmlformats.org/officeDocument/2006/relationships/hyperlink" Target="https://www.aliexpress.com/item/20PCS-Pitch-2-54mm-2x5Pin-DC3-10-Pin-Straight-Male-Shrouded-PCB-IDC-Socket-Box-Header/32700175343.html?spm=a2g0s.13010208.99999999.260.2dbf3c00FuM4ap" TargetMode="External"/><Relationship Id="rId6" Type="http://schemas.openxmlformats.org/officeDocument/2006/relationships/hyperlink" Target="https://www.aliexpress.com/item/50pcs-lot-0805-SMD-Inductor-1uH-1-2uH-1-5uH-1-8uH-2-2uH-2-7unH/32858060363.html?spm=a2g0s.9042311.0.0.27424c4d0rKka8" TargetMode="External"/><Relationship Id="rId11" Type="http://schemas.openxmlformats.org/officeDocument/2006/relationships/hyperlink" Target="https://www.aliexpress.com/item/50pcs-2x4-Pin-2-54mm-Double-Row-Female-Pin-Header-8P-PCB-Socket-Connector/32603652136.html?spm=a2g0s.9042311.0.0.27424c4dR7QXH4" TargetMode="External"/><Relationship Id="rId5" Type="http://schemas.openxmlformats.org/officeDocument/2006/relationships/hyperlink" Target="https://www.aliexpress.com/item/20PCS-CSTCE8-000M-SMD-Ceramic-Resonators-SMD-CSTCE-8MHZ-8-00MHZ-CSTCE8-000M-3-20x1-30mm/32363301235.html?spm=a2g0s.9042311.0.0.27424c4d0rKka8" TargetMode="External"/><Relationship Id="rId15" Type="http://schemas.openxmlformats.org/officeDocument/2006/relationships/hyperlink" Target="https://jlcpcb.com/quote" TargetMode="External"/><Relationship Id="rId10" Type="http://schemas.openxmlformats.org/officeDocument/2006/relationships/hyperlink" Target="https://www.aliexpress.com/item/50set-lot-KF2510-KF2510-4W-connector-right-angle-2-54mm-4pin-free-shipping/32599436208.html?spm=a2g0s.9042311.0.0.27424c4duPJZrM" TargetMode="External"/><Relationship Id="rId4" Type="http://schemas.openxmlformats.org/officeDocument/2006/relationships/hyperlink" Target="https://www.aliexpress.com/item/Free-Shipping-one-Lot-100PCS-A-16V-10UF-106-3216-A-SMD-tantalum-capacitor-hight-quality/2040295939.html?spm=a2g0s.9042311.0.0.27424c4dLoEiVT" TargetMode="External"/><Relationship Id="rId9" Type="http://schemas.openxmlformats.org/officeDocument/2006/relationships/hyperlink" Target="https://www.aliexpress.com/item/F9Z20S-IR-FS4710-FS3307-FS4137-FS4212-F3707S-FS3307ZG-FS7746-F9610S-F9Z10S/32903827067.html?spm=a2g0s.9042311.0.0.27424c4d5uO2iZ" TargetMode="External"/><Relationship Id="rId14" Type="http://schemas.openxmlformats.org/officeDocument/2006/relationships/hyperlink" Target="https://www.aliexpress.com/item/100-new-origianl-10PCS-LOT-ATMEGA328-ATMEGA328P-ATMEGA328P-AU-ATMEL-2013-TQFP32-In-stock-Best-price/1760783055.html?spm=a2g0s.9042311.0.0.27424c4dfYbV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workbookViewId="0">
      <selection activeCell="J27" sqref="J27"/>
    </sheetView>
  </sheetViews>
  <sheetFormatPr defaultRowHeight="15" x14ac:dyDescent="0.25"/>
  <cols>
    <col min="2" max="2" width="58.85546875" bestFit="1" customWidth="1"/>
  </cols>
  <sheetData>
    <row r="2" spans="2:5" x14ac:dyDescent="0.25">
      <c r="B2" t="s">
        <v>0</v>
      </c>
      <c r="C2">
        <v>7.7</v>
      </c>
      <c r="D2">
        <v>20</v>
      </c>
      <c r="E2">
        <f>C2*D2</f>
        <v>154</v>
      </c>
    </row>
    <row r="3" spans="2:5" x14ac:dyDescent="0.25">
      <c r="B3" t="s">
        <v>1</v>
      </c>
      <c r="C3">
        <v>11.88</v>
      </c>
      <c r="D3">
        <v>20</v>
      </c>
      <c r="E3">
        <f t="shared" ref="E3:E25" si="0">C3*D3</f>
        <v>237.60000000000002</v>
      </c>
    </row>
    <row r="4" spans="2:5" x14ac:dyDescent="0.25">
      <c r="B4" t="s">
        <v>2</v>
      </c>
      <c r="C4">
        <v>2.4900000000000002</v>
      </c>
      <c r="D4">
        <v>20</v>
      </c>
      <c r="E4">
        <f t="shared" si="0"/>
        <v>49.800000000000004</v>
      </c>
    </row>
    <row r="5" spans="2:5" x14ac:dyDescent="0.25">
      <c r="B5" t="s">
        <v>3</v>
      </c>
      <c r="C5">
        <v>0.59</v>
      </c>
      <c r="D5">
        <v>20</v>
      </c>
      <c r="E5">
        <f t="shared" si="0"/>
        <v>11.799999999999999</v>
      </c>
    </row>
    <row r="6" spans="2:5" x14ac:dyDescent="0.25">
      <c r="B6" t="s">
        <v>4</v>
      </c>
      <c r="C6">
        <v>1.38</v>
      </c>
      <c r="D6">
        <v>20</v>
      </c>
      <c r="E6">
        <f t="shared" si="0"/>
        <v>27.599999999999998</v>
      </c>
    </row>
    <row r="7" spans="2:5" x14ac:dyDescent="0.25">
      <c r="B7" t="s">
        <v>5</v>
      </c>
      <c r="C7">
        <v>0.95</v>
      </c>
      <c r="D7">
        <v>20</v>
      </c>
      <c r="E7">
        <f t="shared" si="0"/>
        <v>19</v>
      </c>
    </row>
    <row r="8" spans="2:5" x14ac:dyDescent="0.25">
      <c r="B8" t="s">
        <v>6</v>
      </c>
      <c r="C8">
        <v>1.17</v>
      </c>
      <c r="D8">
        <v>20</v>
      </c>
      <c r="E8">
        <f t="shared" si="0"/>
        <v>23.4</v>
      </c>
    </row>
    <row r="9" spans="2:5" x14ac:dyDescent="0.25">
      <c r="B9" t="s">
        <v>7</v>
      </c>
      <c r="C9">
        <v>15.41</v>
      </c>
      <c r="D9">
        <v>20</v>
      </c>
      <c r="E9">
        <f t="shared" si="0"/>
        <v>308.2</v>
      </c>
    </row>
    <row r="10" spans="2:5" x14ac:dyDescent="0.25">
      <c r="B10" t="s">
        <v>8</v>
      </c>
      <c r="C10">
        <v>1.91</v>
      </c>
      <c r="D10">
        <v>20</v>
      </c>
      <c r="E10">
        <f t="shared" si="0"/>
        <v>38.199999999999996</v>
      </c>
    </row>
    <row r="11" spans="2:5" x14ac:dyDescent="0.25">
      <c r="B11" t="s">
        <v>9</v>
      </c>
      <c r="C11">
        <v>1.91</v>
      </c>
      <c r="D11">
        <v>20</v>
      </c>
      <c r="E11">
        <f t="shared" si="0"/>
        <v>38.199999999999996</v>
      </c>
    </row>
    <row r="12" spans="2:5" x14ac:dyDescent="0.25">
      <c r="B12" t="s">
        <v>10</v>
      </c>
      <c r="C12">
        <v>0.99</v>
      </c>
      <c r="D12">
        <v>20</v>
      </c>
      <c r="E12">
        <f t="shared" si="0"/>
        <v>19.8</v>
      </c>
    </row>
    <row r="13" spans="2:5" x14ac:dyDescent="0.25">
      <c r="B13" t="s">
        <v>11</v>
      </c>
      <c r="C13">
        <v>0.99</v>
      </c>
      <c r="D13">
        <v>20</v>
      </c>
      <c r="E13">
        <f t="shared" si="0"/>
        <v>19.8</v>
      </c>
    </row>
    <row r="14" spans="2:5" x14ac:dyDescent="0.25">
      <c r="E14">
        <f t="shared" si="0"/>
        <v>0</v>
      </c>
    </row>
    <row r="15" spans="2:5" x14ac:dyDescent="0.25">
      <c r="E15">
        <f t="shared" si="0"/>
        <v>0</v>
      </c>
    </row>
    <row r="16" spans="2:5" x14ac:dyDescent="0.25">
      <c r="E16">
        <f t="shared" si="0"/>
        <v>0</v>
      </c>
    </row>
    <row r="17" spans="5:5" x14ac:dyDescent="0.25">
      <c r="E17">
        <f t="shared" si="0"/>
        <v>0</v>
      </c>
    </row>
    <row r="18" spans="5:5" x14ac:dyDescent="0.25">
      <c r="E18">
        <f t="shared" si="0"/>
        <v>0</v>
      </c>
    </row>
    <row r="19" spans="5:5" x14ac:dyDescent="0.25">
      <c r="E19">
        <f t="shared" si="0"/>
        <v>0</v>
      </c>
    </row>
    <row r="20" spans="5:5" x14ac:dyDescent="0.25">
      <c r="E20">
        <f t="shared" si="0"/>
        <v>0</v>
      </c>
    </row>
    <row r="21" spans="5:5" x14ac:dyDescent="0.25">
      <c r="E21">
        <f t="shared" si="0"/>
        <v>0</v>
      </c>
    </row>
    <row r="22" spans="5:5" x14ac:dyDescent="0.25">
      <c r="E22">
        <f t="shared" si="0"/>
        <v>0</v>
      </c>
    </row>
    <row r="23" spans="5:5" x14ac:dyDescent="0.25">
      <c r="E23">
        <f t="shared" si="0"/>
        <v>0</v>
      </c>
    </row>
    <row r="24" spans="5:5" x14ac:dyDescent="0.25">
      <c r="E24">
        <f t="shared" si="0"/>
        <v>0</v>
      </c>
    </row>
    <row r="25" spans="5:5" x14ac:dyDescent="0.25">
      <c r="E25">
        <f t="shared" si="0"/>
        <v>0</v>
      </c>
    </row>
    <row r="26" spans="5:5" x14ac:dyDescent="0.25">
      <c r="E26">
        <f>SUM(E2:E25)</f>
        <v>947.40000000000009</v>
      </c>
    </row>
    <row r="27" spans="5:5" x14ac:dyDescent="0.25">
      <c r="E27">
        <v>18</v>
      </c>
    </row>
    <row r="28" spans="5:5" x14ac:dyDescent="0.25">
      <c r="E28">
        <f>E26*(100+E27)/100</f>
        <v>1117.932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52" workbookViewId="0">
      <selection activeCell="A83" sqref="A83"/>
    </sheetView>
  </sheetViews>
  <sheetFormatPr defaultRowHeight="15" x14ac:dyDescent="0.25"/>
  <cols>
    <col min="1" max="1" width="98.140625" bestFit="1" customWidth="1"/>
    <col min="2" max="2" width="11.85546875" bestFit="1" customWidth="1"/>
  </cols>
  <sheetData>
    <row r="1" spans="1:6" x14ac:dyDescent="0.25">
      <c r="A1" t="s">
        <v>15</v>
      </c>
      <c r="B1" t="s">
        <v>96</v>
      </c>
      <c r="C1" t="s">
        <v>97</v>
      </c>
      <c r="D1" t="s">
        <v>98</v>
      </c>
      <c r="E1" t="s">
        <v>100</v>
      </c>
      <c r="F1" t="s">
        <v>99</v>
      </c>
    </row>
    <row r="3" spans="1:6" x14ac:dyDescent="0.25">
      <c r="A3" s="1" t="s">
        <v>16</v>
      </c>
      <c r="F3" s="1"/>
    </row>
    <row r="4" spans="1:6" x14ac:dyDescent="0.25">
      <c r="A4" s="1" t="s">
        <v>17</v>
      </c>
      <c r="F4" s="1"/>
    </row>
    <row r="5" spans="1:6" x14ac:dyDescent="0.25">
      <c r="A5" s="1" t="s">
        <v>12</v>
      </c>
      <c r="B5" s="1"/>
    </row>
    <row r="6" spans="1:6" x14ac:dyDescent="0.25">
      <c r="A6" s="1" t="s">
        <v>13</v>
      </c>
      <c r="B6" s="1"/>
    </row>
    <row r="7" spans="1:6" x14ac:dyDescent="0.25">
      <c r="A7" s="1" t="s">
        <v>14</v>
      </c>
      <c r="B7" s="1"/>
    </row>
    <row r="8" spans="1:6" x14ac:dyDescent="0.25">
      <c r="A8" s="1" t="s">
        <v>18</v>
      </c>
      <c r="B8" s="1"/>
    </row>
    <row r="9" spans="1:6" x14ac:dyDescent="0.25">
      <c r="A9" s="1" t="s">
        <v>19</v>
      </c>
      <c r="B9" s="1"/>
    </row>
    <row r="10" spans="1:6" x14ac:dyDescent="0.25">
      <c r="A10" s="1" t="s">
        <v>20</v>
      </c>
      <c r="F10" s="1"/>
    </row>
    <row r="11" spans="1:6" x14ac:dyDescent="0.25">
      <c r="A11" s="1" t="s">
        <v>21</v>
      </c>
      <c r="B11" s="1"/>
    </row>
    <row r="12" spans="1:6" x14ac:dyDescent="0.25">
      <c r="A12" s="1" t="s">
        <v>22</v>
      </c>
      <c r="B12" s="1"/>
    </row>
    <row r="13" spans="1:6" x14ac:dyDescent="0.25">
      <c r="A13" s="1" t="s">
        <v>23</v>
      </c>
      <c r="F13" s="1"/>
    </row>
    <row r="14" spans="1:6" x14ac:dyDescent="0.25">
      <c r="A14" s="1" t="s">
        <v>24</v>
      </c>
      <c r="F14" s="1"/>
    </row>
    <row r="15" spans="1:6" x14ac:dyDescent="0.25">
      <c r="A15" s="1" t="s">
        <v>25</v>
      </c>
      <c r="D15" s="1"/>
    </row>
    <row r="16" spans="1:6" x14ac:dyDescent="0.25">
      <c r="A16" s="1" t="s">
        <v>26</v>
      </c>
      <c r="D16" s="1"/>
    </row>
    <row r="17" spans="1:4" x14ac:dyDescent="0.25">
      <c r="A17" s="1" t="s">
        <v>27</v>
      </c>
      <c r="D17" s="1"/>
    </row>
    <row r="18" spans="1:4" x14ac:dyDescent="0.25">
      <c r="A18" s="1" t="s">
        <v>28</v>
      </c>
      <c r="D18" s="1"/>
    </row>
    <row r="19" spans="1:4" x14ac:dyDescent="0.25">
      <c r="A19" s="1" t="s">
        <v>29</v>
      </c>
      <c r="D19" s="1"/>
    </row>
    <row r="20" spans="1:4" x14ac:dyDescent="0.25">
      <c r="A20" s="1" t="s">
        <v>30</v>
      </c>
      <c r="D20" s="1"/>
    </row>
    <row r="21" spans="1:4" x14ac:dyDescent="0.25">
      <c r="A21" s="1" t="s">
        <v>31</v>
      </c>
      <c r="D21" s="1"/>
    </row>
    <row r="22" spans="1:4" x14ac:dyDescent="0.25">
      <c r="A22" s="1" t="s">
        <v>32</v>
      </c>
      <c r="D22" s="1"/>
    </row>
    <row r="23" spans="1:4" x14ac:dyDescent="0.25">
      <c r="A23" s="1" t="s">
        <v>33</v>
      </c>
      <c r="D23" s="1"/>
    </row>
    <row r="24" spans="1:4" x14ac:dyDescent="0.25">
      <c r="A24" s="1" t="s">
        <v>34</v>
      </c>
      <c r="C24" s="1"/>
    </row>
    <row r="25" spans="1:4" x14ac:dyDescent="0.25">
      <c r="A25" s="1" t="s">
        <v>35</v>
      </c>
      <c r="C25" s="1"/>
    </row>
    <row r="26" spans="1:4" x14ac:dyDescent="0.25">
      <c r="A26" s="1" t="s">
        <v>36</v>
      </c>
      <c r="C26" s="1"/>
    </row>
    <row r="27" spans="1:4" x14ac:dyDescent="0.25">
      <c r="A27" s="1" t="s">
        <v>37</v>
      </c>
      <c r="C27" s="1"/>
    </row>
    <row r="28" spans="1:4" x14ac:dyDescent="0.25">
      <c r="A28" s="1" t="s">
        <v>38</v>
      </c>
      <c r="C28" s="1"/>
    </row>
    <row r="29" spans="1:4" x14ac:dyDescent="0.25">
      <c r="A29" s="1" t="s">
        <v>39</v>
      </c>
      <c r="C29" s="1"/>
    </row>
    <row r="30" spans="1:4" x14ac:dyDescent="0.25">
      <c r="A30" s="1" t="s">
        <v>40</v>
      </c>
      <c r="C30" s="1"/>
    </row>
    <row r="31" spans="1:4" x14ac:dyDescent="0.25">
      <c r="A31" s="1" t="s">
        <v>41</v>
      </c>
      <c r="C31" s="1"/>
    </row>
    <row r="32" spans="1:4" x14ac:dyDescent="0.25">
      <c r="A32" s="1" t="s">
        <v>42</v>
      </c>
      <c r="D32" s="1"/>
    </row>
    <row r="33" spans="1:5" x14ac:dyDescent="0.25">
      <c r="A33" s="1" t="s">
        <v>43</v>
      </c>
      <c r="D33" s="1"/>
    </row>
    <row r="34" spans="1:5" x14ac:dyDescent="0.25">
      <c r="A34" s="1" t="s">
        <v>44</v>
      </c>
      <c r="D34" s="1"/>
    </row>
    <row r="35" spans="1:5" x14ac:dyDescent="0.25">
      <c r="A35" s="1" t="s">
        <v>45</v>
      </c>
      <c r="D35" s="1"/>
    </row>
    <row r="36" spans="1:5" x14ac:dyDescent="0.25">
      <c r="A36" s="1" t="s">
        <v>46</v>
      </c>
      <c r="D36" s="1"/>
    </row>
    <row r="37" spans="1:5" x14ac:dyDescent="0.25">
      <c r="A37" s="1" t="s">
        <v>47</v>
      </c>
      <c r="D37" s="1"/>
    </row>
    <row r="38" spans="1:5" x14ac:dyDescent="0.25">
      <c r="A38" s="1" t="s">
        <v>48</v>
      </c>
      <c r="D38" s="1"/>
    </row>
    <row r="39" spans="1:5" x14ac:dyDescent="0.25">
      <c r="A39" s="1" t="s">
        <v>49</v>
      </c>
      <c r="D39" s="1"/>
    </row>
    <row r="40" spans="1:5" x14ac:dyDescent="0.25">
      <c r="A40" s="1" t="s">
        <v>50</v>
      </c>
      <c r="D40" s="1"/>
    </row>
    <row r="41" spans="1:5" x14ac:dyDescent="0.25">
      <c r="A41" s="1" t="s">
        <v>51</v>
      </c>
      <c r="D41" s="1"/>
    </row>
    <row r="42" spans="1:5" x14ac:dyDescent="0.25">
      <c r="A42" s="1" t="s">
        <v>52</v>
      </c>
      <c r="D42" s="1"/>
    </row>
    <row r="43" spans="1:5" x14ac:dyDescent="0.25">
      <c r="A43" s="1" t="s">
        <v>53</v>
      </c>
      <c r="E43" s="1"/>
    </row>
    <row r="44" spans="1:5" x14ac:dyDescent="0.25">
      <c r="A44" s="1" t="s">
        <v>54</v>
      </c>
      <c r="E44" s="1"/>
    </row>
    <row r="45" spans="1:5" x14ac:dyDescent="0.25">
      <c r="A45" s="1" t="s">
        <v>55</v>
      </c>
      <c r="E45" s="1"/>
    </row>
    <row r="46" spans="1:5" x14ac:dyDescent="0.25">
      <c r="A46" s="1" t="s">
        <v>56</v>
      </c>
      <c r="C46" s="1"/>
    </row>
    <row r="47" spans="1:5" x14ac:dyDescent="0.25">
      <c r="A47" s="1" t="s">
        <v>57</v>
      </c>
      <c r="C47" s="1"/>
    </row>
    <row r="48" spans="1:5" x14ac:dyDescent="0.25">
      <c r="A48" s="1" t="s">
        <v>58</v>
      </c>
      <c r="C48" s="1"/>
    </row>
    <row r="49" spans="1:6" x14ac:dyDescent="0.25">
      <c r="A49" s="1" t="s">
        <v>59</v>
      </c>
      <c r="F49" s="1"/>
    </row>
    <row r="50" spans="1:6" x14ac:dyDescent="0.25">
      <c r="A50" s="1" t="s">
        <v>60</v>
      </c>
      <c r="F50" s="1"/>
    </row>
    <row r="51" spans="1:6" x14ac:dyDescent="0.25">
      <c r="A51" s="1" t="s">
        <v>61</v>
      </c>
      <c r="F51" s="1"/>
    </row>
    <row r="52" spans="1:6" x14ac:dyDescent="0.25">
      <c r="A52" s="1" t="s">
        <v>62</v>
      </c>
      <c r="D52" s="1"/>
    </row>
    <row r="53" spans="1:6" x14ac:dyDescent="0.25">
      <c r="A53" s="1" t="s">
        <v>63</v>
      </c>
      <c r="D53" s="1"/>
    </row>
    <row r="54" spans="1:6" x14ac:dyDescent="0.25">
      <c r="A54" s="1" t="s">
        <v>64</v>
      </c>
      <c r="D54" s="1"/>
    </row>
    <row r="55" spans="1:6" x14ac:dyDescent="0.25">
      <c r="A55" s="1" t="s">
        <v>65</v>
      </c>
      <c r="F55" s="1"/>
    </row>
    <row r="56" spans="1:6" x14ac:dyDescent="0.25">
      <c r="A56" s="1" t="s">
        <v>66</v>
      </c>
      <c r="F56" s="1"/>
    </row>
    <row r="57" spans="1:6" x14ac:dyDescent="0.25">
      <c r="A57" s="1" t="s">
        <v>67</v>
      </c>
      <c r="F57" s="1"/>
    </row>
    <row r="58" spans="1:6" x14ac:dyDescent="0.25">
      <c r="A58" s="1" t="s">
        <v>68</v>
      </c>
      <c r="E58" s="1"/>
    </row>
    <row r="59" spans="1:6" x14ac:dyDescent="0.25">
      <c r="A59" s="1" t="s">
        <v>69</v>
      </c>
      <c r="F59" s="1"/>
    </row>
    <row r="60" spans="1:6" x14ac:dyDescent="0.25">
      <c r="A60" s="1" t="s">
        <v>70</v>
      </c>
      <c r="F60" s="1"/>
    </row>
    <row r="61" spans="1:6" x14ac:dyDescent="0.25">
      <c r="A61" s="1" t="s">
        <v>71</v>
      </c>
      <c r="F61" s="1"/>
    </row>
    <row r="62" spans="1:6" x14ac:dyDescent="0.25">
      <c r="A62" s="1" t="s">
        <v>72</v>
      </c>
      <c r="F62" s="1"/>
    </row>
    <row r="63" spans="1:6" x14ac:dyDescent="0.25">
      <c r="A63" s="1" t="s">
        <v>73</v>
      </c>
      <c r="C63" s="1"/>
    </row>
    <row r="64" spans="1:6" x14ac:dyDescent="0.25">
      <c r="A64" s="1" t="s">
        <v>74</v>
      </c>
      <c r="F64" s="1"/>
    </row>
    <row r="65" spans="1:6" x14ac:dyDescent="0.25">
      <c r="A65" s="1" t="s">
        <v>75</v>
      </c>
      <c r="D65" s="1"/>
    </row>
    <row r="66" spans="1:6" x14ac:dyDescent="0.25">
      <c r="A66" s="1" t="s">
        <v>76</v>
      </c>
      <c r="F66" s="1"/>
    </row>
    <row r="67" spans="1:6" x14ac:dyDescent="0.25">
      <c r="A67" s="1" t="s">
        <v>77</v>
      </c>
      <c r="F67" s="1"/>
    </row>
    <row r="68" spans="1:6" x14ac:dyDescent="0.25">
      <c r="A68" t="s">
        <v>78</v>
      </c>
    </row>
    <row r="69" spans="1:6" x14ac:dyDescent="0.25">
      <c r="A69" s="1" t="s">
        <v>79</v>
      </c>
      <c r="E69" s="1"/>
    </row>
    <row r="70" spans="1:6" x14ac:dyDescent="0.25">
      <c r="A70" t="s">
        <v>80</v>
      </c>
    </row>
    <row r="71" spans="1:6" x14ac:dyDescent="0.25">
      <c r="A71" s="1" t="s">
        <v>81</v>
      </c>
      <c r="E71" s="1"/>
    </row>
    <row r="72" spans="1:6" x14ac:dyDescent="0.25">
      <c r="A72" s="1" t="s">
        <v>82</v>
      </c>
      <c r="F72" s="1"/>
    </row>
    <row r="73" spans="1:6" x14ac:dyDescent="0.25">
      <c r="A73" s="1" t="s">
        <v>83</v>
      </c>
      <c r="F73" s="1"/>
    </row>
    <row r="74" spans="1:6" x14ac:dyDescent="0.25">
      <c r="A74" s="1" t="s">
        <v>84</v>
      </c>
      <c r="F74" s="1"/>
    </row>
    <row r="75" spans="1:6" x14ac:dyDescent="0.25">
      <c r="A75" s="1" t="s">
        <v>85</v>
      </c>
      <c r="F75" s="1"/>
    </row>
    <row r="76" spans="1:6" x14ac:dyDescent="0.25">
      <c r="A76" s="1" t="s">
        <v>86</v>
      </c>
      <c r="F76" s="1"/>
    </row>
    <row r="77" spans="1:6" x14ac:dyDescent="0.25">
      <c r="A77" s="1" t="s">
        <v>87</v>
      </c>
      <c r="F77" s="1"/>
    </row>
    <row r="78" spans="1:6" x14ac:dyDescent="0.25">
      <c r="A78" s="1" t="s">
        <v>88</v>
      </c>
      <c r="F78" s="1"/>
    </row>
    <row r="79" spans="1:6" x14ac:dyDescent="0.25">
      <c r="A79" s="1" t="s">
        <v>89</v>
      </c>
      <c r="C79" s="1"/>
    </row>
    <row r="80" spans="1:6" x14ac:dyDescent="0.25">
      <c r="A80" s="1" t="s">
        <v>90</v>
      </c>
      <c r="C80" s="1"/>
    </row>
    <row r="81" spans="1:6" x14ac:dyDescent="0.25">
      <c r="A81" s="1" t="s">
        <v>91</v>
      </c>
      <c r="D81" s="1"/>
    </row>
    <row r="82" spans="1:6" x14ac:dyDescent="0.25">
      <c r="A82" s="1" t="s">
        <v>92</v>
      </c>
      <c r="D82" s="1"/>
    </row>
    <row r="83" spans="1:6" x14ac:dyDescent="0.25">
      <c r="A83" t="s">
        <v>93</v>
      </c>
      <c r="F83" s="1"/>
    </row>
    <row r="84" spans="1:6" x14ac:dyDescent="0.25">
      <c r="A84" t="s">
        <v>94</v>
      </c>
      <c r="F84" s="1"/>
    </row>
    <row r="85" spans="1:6" x14ac:dyDescent="0.25">
      <c r="A85" t="s">
        <v>95</v>
      </c>
      <c r="F8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37" workbookViewId="0">
      <selection activeCell="F64" sqref="F64"/>
    </sheetView>
  </sheetViews>
  <sheetFormatPr defaultRowHeight="15" x14ac:dyDescent="0.25"/>
  <cols>
    <col min="1" max="1" width="9.28515625" bestFit="1" customWidth="1"/>
    <col min="2" max="2" width="16.42578125" bestFit="1" customWidth="1"/>
    <col min="3" max="3" width="12.85546875" bestFit="1" customWidth="1"/>
    <col min="4" max="4" width="10.140625" bestFit="1" customWidth="1"/>
    <col min="5" max="5" width="10.28515625" bestFit="1" customWidth="1"/>
    <col min="6" max="6" width="22.5703125" bestFit="1" customWidth="1"/>
    <col min="7" max="7" width="101.42578125" customWidth="1"/>
  </cols>
  <sheetData>
    <row r="1" spans="1:7" x14ac:dyDescent="0.25">
      <c r="A1" s="37" t="s">
        <v>203</v>
      </c>
      <c r="B1" s="37"/>
      <c r="C1" s="37"/>
      <c r="D1" s="37"/>
      <c r="E1" s="37"/>
      <c r="F1" s="37"/>
    </row>
    <row r="2" spans="1:7" x14ac:dyDescent="0.25"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149</v>
      </c>
    </row>
    <row r="3" spans="1:7" x14ac:dyDescent="0.25">
      <c r="A3" s="3">
        <v>1</v>
      </c>
      <c r="B3" s="3">
        <v>805</v>
      </c>
      <c r="C3" s="3" t="s">
        <v>101</v>
      </c>
      <c r="D3" s="3">
        <v>3</v>
      </c>
      <c r="E3" s="19">
        <f>1.21/100</f>
        <v>1.21E-2</v>
      </c>
      <c r="F3" s="19">
        <f>D3*E3</f>
        <v>3.6299999999999999E-2</v>
      </c>
      <c r="G3" s="2" t="s">
        <v>157</v>
      </c>
    </row>
    <row r="4" spans="1:7" x14ac:dyDescent="0.25">
      <c r="A4" s="3">
        <v>2</v>
      </c>
      <c r="B4" s="3">
        <v>805</v>
      </c>
      <c r="C4" s="3" t="s">
        <v>102</v>
      </c>
      <c r="D4" s="3">
        <v>2</v>
      </c>
      <c r="E4" s="19">
        <f>0.6/100</f>
        <v>6.0000000000000001E-3</v>
      </c>
      <c r="F4" s="19">
        <f t="shared" ref="F4:F38" si="0">D4*E4</f>
        <v>1.2E-2</v>
      </c>
      <c r="G4" t="s">
        <v>158</v>
      </c>
    </row>
    <row r="5" spans="1:7" x14ac:dyDescent="0.25">
      <c r="A5" s="3">
        <v>3</v>
      </c>
      <c r="B5" s="3">
        <v>805</v>
      </c>
      <c r="C5" s="3" t="s">
        <v>103</v>
      </c>
      <c r="D5" s="3">
        <v>2</v>
      </c>
      <c r="E5" s="19">
        <f>1.2/100</f>
        <v>1.2E-2</v>
      </c>
      <c r="F5" s="19">
        <f t="shared" si="0"/>
        <v>2.4E-2</v>
      </c>
      <c r="G5" s="2" t="s">
        <v>159</v>
      </c>
    </row>
    <row r="6" spans="1:7" x14ac:dyDescent="0.25">
      <c r="A6" s="3">
        <v>4</v>
      </c>
      <c r="B6" s="3">
        <v>805</v>
      </c>
      <c r="C6" s="3" t="s">
        <v>108</v>
      </c>
      <c r="D6" s="3">
        <v>10</v>
      </c>
      <c r="E6" s="19">
        <f>1.49/300</f>
        <v>4.966666666666667E-3</v>
      </c>
      <c r="F6" s="19">
        <f t="shared" si="0"/>
        <v>4.9666666666666671E-2</v>
      </c>
      <c r="G6" s="2" t="s">
        <v>160</v>
      </c>
    </row>
    <row r="7" spans="1:7" x14ac:dyDescent="0.25">
      <c r="A7" s="3">
        <v>5</v>
      </c>
      <c r="B7" s="3">
        <v>805</v>
      </c>
      <c r="C7" s="3" t="s">
        <v>111</v>
      </c>
      <c r="D7" s="3">
        <v>3</v>
      </c>
      <c r="E7" s="19">
        <f t="shared" ref="E7:E8" si="1">1.49/300</f>
        <v>4.966666666666667E-3</v>
      </c>
      <c r="F7" s="19">
        <f t="shared" si="0"/>
        <v>1.49E-2</v>
      </c>
      <c r="G7" t="s">
        <v>160</v>
      </c>
    </row>
    <row r="8" spans="1:7" x14ac:dyDescent="0.25">
      <c r="A8" s="3">
        <v>6</v>
      </c>
      <c r="B8" s="3">
        <v>805</v>
      </c>
      <c r="C8" s="3" t="s">
        <v>112</v>
      </c>
      <c r="D8" s="3">
        <v>1</v>
      </c>
      <c r="E8" s="19">
        <f t="shared" si="1"/>
        <v>4.966666666666667E-3</v>
      </c>
      <c r="F8" s="19">
        <f t="shared" si="0"/>
        <v>4.966666666666667E-3</v>
      </c>
      <c r="G8" t="s">
        <v>160</v>
      </c>
    </row>
    <row r="9" spans="1:7" x14ac:dyDescent="0.25">
      <c r="A9" s="3">
        <v>7</v>
      </c>
      <c r="B9" s="3">
        <v>805</v>
      </c>
      <c r="C9" s="3" t="s">
        <v>104</v>
      </c>
      <c r="D9" s="3">
        <v>4</v>
      </c>
      <c r="E9" s="19">
        <f>0.53/100</f>
        <v>5.3E-3</v>
      </c>
      <c r="F9" s="19">
        <f t="shared" si="0"/>
        <v>2.12E-2</v>
      </c>
      <c r="G9" s="2" t="s">
        <v>160</v>
      </c>
    </row>
    <row r="10" spans="1:7" x14ac:dyDescent="0.25">
      <c r="A10" s="3">
        <v>8</v>
      </c>
      <c r="B10" s="3">
        <v>805</v>
      </c>
      <c r="C10" s="3" t="s">
        <v>105</v>
      </c>
      <c r="D10" s="3">
        <v>16</v>
      </c>
      <c r="E10" s="19">
        <f>0.53/100</f>
        <v>5.3E-3</v>
      </c>
      <c r="F10" s="19">
        <f t="shared" si="0"/>
        <v>8.48E-2</v>
      </c>
      <c r="G10" t="s">
        <v>161</v>
      </c>
    </row>
    <row r="11" spans="1:7" x14ac:dyDescent="0.25">
      <c r="A11" s="3">
        <v>9</v>
      </c>
      <c r="B11" s="3">
        <v>805</v>
      </c>
      <c r="C11" s="3" t="s">
        <v>106</v>
      </c>
      <c r="D11" s="3">
        <v>4</v>
      </c>
      <c r="E11" s="19">
        <f>0.53/100</f>
        <v>5.3E-3</v>
      </c>
      <c r="F11" s="19">
        <f t="shared" si="0"/>
        <v>2.12E-2</v>
      </c>
      <c r="G11" t="s">
        <v>161</v>
      </c>
    </row>
    <row r="12" spans="1:7" x14ac:dyDescent="0.25">
      <c r="A12" s="3">
        <v>10</v>
      </c>
      <c r="B12" s="3">
        <v>805</v>
      </c>
      <c r="C12" s="3" t="s">
        <v>107</v>
      </c>
      <c r="D12" s="3">
        <v>1</v>
      </c>
      <c r="E12" s="19">
        <f t="shared" ref="E12:E13" si="2">0.53/100</f>
        <v>5.3E-3</v>
      </c>
      <c r="F12" s="19">
        <f t="shared" si="0"/>
        <v>5.3E-3</v>
      </c>
      <c r="G12" t="s">
        <v>161</v>
      </c>
    </row>
    <row r="13" spans="1:7" x14ac:dyDescent="0.25">
      <c r="A13" s="3">
        <v>11</v>
      </c>
      <c r="B13" s="3">
        <v>805</v>
      </c>
      <c r="C13" s="3" t="s">
        <v>109</v>
      </c>
      <c r="D13" s="3">
        <v>3</v>
      </c>
      <c r="E13" s="19">
        <f t="shared" si="2"/>
        <v>5.3E-3</v>
      </c>
      <c r="F13" s="19">
        <f t="shared" si="0"/>
        <v>1.5900000000000001E-2</v>
      </c>
      <c r="G13" t="s">
        <v>161</v>
      </c>
    </row>
    <row r="14" spans="1:7" x14ac:dyDescent="0.25">
      <c r="A14" s="3">
        <v>12</v>
      </c>
      <c r="B14" s="3"/>
      <c r="C14" s="3" t="s">
        <v>110</v>
      </c>
      <c r="D14" s="3">
        <v>4</v>
      </c>
      <c r="E14" s="19">
        <f>(2.48+0.81)/100</f>
        <v>3.2899999999999999E-2</v>
      </c>
      <c r="F14" s="19">
        <f t="shared" si="0"/>
        <v>0.13159999999999999</v>
      </c>
      <c r="G14" t="s">
        <v>162</v>
      </c>
    </row>
    <row r="15" spans="1:7" x14ac:dyDescent="0.25">
      <c r="A15" s="32">
        <v>13</v>
      </c>
      <c r="B15" s="3" t="s">
        <v>119</v>
      </c>
      <c r="C15" s="4" t="s">
        <v>122</v>
      </c>
      <c r="D15" s="3">
        <v>1</v>
      </c>
      <c r="E15" s="19">
        <f>(1.22+3.59)/10</f>
        <v>0.48099999999999998</v>
      </c>
      <c r="F15" s="19">
        <f t="shared" si="0"/>
        <v>0.48099999999999998</v>
      </c>
      <c r="G15" s="2" t="s">
        <v>163</v>
      </c>
    </row>
    <row r="16" spans="1:7" x14ac:dyDescent="0.25">
      <c r="A16" s="32">
        <v>14</v>
      </c>
      <c r="B16" s="3" t="s">
        <v>118</v>
      </c>
      <c r="C16" s="4" t="s">
        <v>121</v>
      </c>
      <c r="D16" s="3">
        <v>1</v>
      </c>
      <c r="E16" s="19">
        <v>7.2999999999999995E-2</v>
      </c>
      <c r="F16" s="19">
        <f t="shared" si="0"/>
        <v>7.2999999999999995E-2</v>
      </c>
      <c r="G16" s="2" t="s">
        <v>165</v>
      </c>
    </row>
    <row r="17" spans="1:7" x14ac:dyDescent="0.25">
      <c r="A17" s="3">
        <v>15</v>
      </c>
      <c r="B17" s="3" t="s">
        <v>123</v>
      </c>
      <c r="C17" s="4" t="s">
        <v>124</v>
      </c>
      <c r="D17" s="3">
        <v>1</v>
      </c>
      <c r="E17" s="19">
        <f>2.7/50</f>
        <v>5.4000000000000006E-2</v>
      </c>
      <c r="F17" s="19">
        <f t="shared" si="0"/>
        <v>5.4000000000000006E-2</v>
      </c>
      <c r="G17" s="2" t="s">
        <v>166</v>
      </c>
    </row>
    <row r="18" spans="1:7" x14ac:dyDescent="0.25">
      <c r="A18" s="3">
        <v>16</v>
      </c>
      <c r="B18" s="3">
        <v>805</v>
      </c>
      <c r="C18" s="4" t="s">
        <v>173</v>
      </c>
      <c r="D18" s="3">
        <v>1</v>
      </c>
      <c r="E18" s="19">
        <v>0.02</v>
      </c>
      <c r="F18" s="19">
        <f t="shared" si="0"/>
        <v>0.02</v>
      </c>
      <c r="G18" s="2" t="s">
        <v>172</v>
      </c>
    </row>
    <row r="19" spans="1:7" x14ac:dyDescent="0.25">
      <c r="A19" s="3">
        <v>17</v>
      </c>
      <c r="B19" s="3" t="s">
        <v>128</v>
      </c>
      <c r="C19" s="4" t="s">
        <v>127</v>
      </c>
      <c r="D19" s="3">
        <v>1</v>
      </c>
      <c r="E19" s="19">
        <v>1.1499999999999999</v>
      </c>
      <c r="F19" s="19">
        <f t="shared" si="0"/>
        <v>1.1499999999999999</v>
      </c>
      <c r="G19" s="2" t="s">
        <v>181</v>
      </c>
    </row>
    <row r="20" spans="1:7" x14ac:dyDescent="0.25">
      <c r="A20" s="3">
        <v>18</v>
      </c>
      <c r="B20" s="3" t="s">
        <v>129</v>
      </c>
      <c r="C20" s="3" t="s">
        <v>130</v>
      </c>
      <c r="D20" s="3">
        <v>3</v>
      </c>
      <c r="E20" s="19">
        <f>31.99/100</f>
        <v>0.31989999999999996</v>
      </c>
      <c r="F20" s="19">
        <f t="shared" si="0"/>
        <v>0.95969999999999989</v>
      </c>
      <c r="G20" s="2" t="s">
        <v>176</v>
      </c>
    </row>
    <row r="21" spans="1:7" x14ac:dyDescent="0.25">
      <c r="A21" s="3">
        <v>19</v>
      </c>
      <c r="B21" s="3" t="s">
        <v>133</v>
      </c>
      <c r="C21" s="5" t="s">
        <v>131</v>
      </c>
      <c r="D21" s="3">
        <v>1</v>
      </c>
      <c r="E21" s="19">
        <v>0.32</v>
      </c>
      <c r="F21" s="19">
        <f t="shared" si="0"/>
        <v>0.32</v>
      </c>
      <c r="G21" s="2" t="s">
        <v>168</v>
      </c>
    </row>
    <row r="22" spans="1:7" x14ac:dyDescent="0.25">
      <c r="A22" s="3">
        <v>20</v>
      </c>
      <c r="B22" s="3" t="s">
        <v>133</v>
      </c>
      <c r="C22" s="5" t="s">
        <v>132</v>
      </c>
      <c r="D22" s="3">
        <v>1</v>
      </c>
      <c r="E22" s="19">
        <v>0.17</v>
      </c>
      <c r="F22" s="19">
        <f>D22*E22</f>
        <v>0.17</v>
      </c>
      <c r="G22" t="s">
        <v>167</v>
      </c>
    </row>
    <row r="23" spans="1:7" x14ac:dyDescent="0.25">
      <c r="A23" s="3">
        <v>21</v>
      </c>
      <c r="B23" s="3" t="s">
        <v>135</v>
      </c>
      <c r="C23" s="5" t="s">
        <v>134</v>
      </c>
      <c r="D23" s="3">
        <v>1</v>
      </c>
      <c r="E23" s="19">
        <v>0.26</v>
      </c>
      <c r="F23" s="19">
        <f>D23*E22</f>
        <v>0.17</v>
      </c>
      <c r="G23" t="s">
        <v>169</v>
      </c>
    </row>
    <row r="24" spans="1:7" x14ac:dyDescent="0.25">
      <c r="A24" s="3">
        <v>22</v>
      </c>
      <c r="B24" s="3"/>
      <c r="C24" s="5" t="s">
        <v>136</v>
      </c>
      <c r="D24" s="3">
        <v>1</v>
      </c>
      <c r="E24" s="19">
        <f>(3.17+0.81)/100</f>
        <v>3.9800000000000002E-2</v>
      </c>
      <c r="F24" s="19">
        <f t="shared" si="0"/>
        <v>3.9800000000000002E-2</v>
      </c>
      <c r="G24" s="2" t="s">
        <v>162</v>
      </c>
    </row>
    <row r="25" spans="1:7" x14ac:dyDescent="0.25">
      <c r="A25" s="3">
        <v>23</v>
      </c>
      <c r="B25" s="3">
        <v>1820</v>
      </c>
      <c r="C25" s="5" t="s">
        <v>137</v>
      </c>
      <c r="D25" s="3">
        <v>1</v>
      </c>
      <c r="E25" s="19">
        <v>0.04</v>
      </c>
      <c r="F25" s="19">
        <f t="shared" si="0"/>
        <v>0.04</v>
      </c>
      <c r="G25" s="2" t="s">
        <v>174</v>
      </c>
    </row>
    <row r="26" spans="1:7" x14ac:dyDescent="0.25">
      <c r="A26" s="3">
        <v>24</v>
      </c>
      <c r="B26" s="3" t="s">
        <v>139</v>
      </c>
      <c r="C26" s="5" t="s">
        <v>138</v>
      </c>
      <c r="D26" s="3">
        <v>1</v>
      </c>
      <c r="E26" s="19">
        <v>0.25</v>
      </c>
      <c r="F26" s="19">
        <f t="shared" si="0"/>
        <v>0.25</v>
      </c>
      <c r="G26" s="2" t="s">
        <v>175</v>
      </c>
    </row>
    <row r="27" spans="1:7" x14ac:dyDescent="0.25">
      <c r="A27" s="3">
        <v>25</v>
      </c>
      <c r="B27" s="3" t="s">
        <v>140</v>
      </c>
      <c r="C27" s="3"/>
      <c r="D27" s="3">
        <v>1</v>
      </c>
      <c r="E27" s="19">
        <f>13.65/100</f>
        <v>0.13650000000000001</v>
      </c>
      <c r="F27" s="19">
        <f t="shared" si="0"/>
        <v>0.13650000000000001</v>
      </c>
      <c r="G27" s="2" t="s">
        <v>164</v>
      </c>
    </row>
    <row r="28" spans="1:7" x14ac:dyDescent="0.25">
      <c r="A28" s="32">
        <v>26</v>
      </c>
      <c r="B28" s="3" t="s">
        <v>141</v>
      </c>
      <c r="C28" s="4" t="s">
        <v>142</v>
      </c>
      <c r="D28" s="3">
        <v>1</v>
      </c>
      <c r="E28" s="19">
        <v>0.08</v>
      </c>
      <c r="F28" s="19">
        <f t="shared" si="0"/>
        <v>0.08</v>
      </c>
      <c r="G28" s="2" t="s">
        <v>178</v>
      </c>
    </row>
    <row r="29" spans="1:7" x14ac:dyDescent="0.25">
      <c r="A29" s="3">
        <v>27</v>
      </c>
      <c r="B29" s="3" t="s">
        <v>145</v>
      </c>
      <c r="C29" s="4" t="s">
        <v>143</v>
      </c>
      <c r="D29" s="3">
        <v>1</v>
      </c>
      <c r="E29" s="19">
        <v>0.15</v>
      </c>
      <c r="F29" s="19">
        <f t="shared" si="0"/>
        <v>0.15</v>
      </c>
      <c r="G29" s="2" t="s">
        <v>171</v>
      </c>
    </row>
    <row r="30" spans="1:7" x14ac:dyDescent="0.25">
      <c r="A30" s="3">
        <v>28</v>
      </c>
      <c r="B30" s="3" t="s">
        <v>146</v>
      </c>
      <c r="C30" s="4" t="s">
        <v>144</v>
      </c>
      <c r="D30" s="3">
        <v>1</v>
      </c>
      <c r="E30" s="19">
        <v>0.17</v>
      </c>
      <c r="F30" s="19">
        <f>D30*E30</f>
        <v>0.17</v>
      </c>
      <c r="G30" t="s">
        <v>177</v>
      </c>
    </row>
    <row r="31" spans="1:7" x14ac:dyDescent="0.25">
      <c r="A31" s="32">
        <v>29</v>
      </c>
      <c r="B31" s="3" t="s">
        <v>148</v>
      </c>
      <c r="C31" s="4" t="s">
        <v>147</v>
      </c>
      <c r="D31" s="3">
        <v>1</v>
      </c>
      <c r="E31" s="19">
        <f>(1.91+0.32)/100</f>
        <v>2.23E-2</v>
      </c>
      <c r="F31" s="19">
        <f t="shared" si="0"/>
        <v>2.23E-2</v>
      </c>
      <c r="G31" s="2" t="s">
        <v>182</v>
      </c>
    </row>
    <row r="32" spans="1:7" x14ac:dyDescent="0.25">
      <c r="A32" s="32">
        <v>30</v>
      </c>
      <c r="B32" s="3" t="s">
        <v>150</v>
      </c>
      <c r="C32" s="3"/>
      <c r="D32" s="3">
        <v>3</v>
      </c>
      <c r="E32" s="19">
        <v>0.17</v>
      </c>
      <c r="F32" s="19">
        <f t="shared" si="0"/>
        <v>0.51</v>
      </c>
      <c r="G32" t="s">
        <v>185</v>
      </c>
    </row>
    <row r="33" spans="1:7" x14ac:dyDescent="0.25">
      <c r="A33" s="32">
        <v>31</v>
      </c>
      <c r="B33" s="3" t="s">
        <v>151</v>
      </c>
      <c r="C33" s="3"/>
      <c r="D33" s="3">
        <v>1</v>
      </c>
      <c r="E33" s="19">
        <v>0.56999999999999995</v>
      </c>
      <c r="F33" s="19">
        <f t="shared" si="0"/>
        <v>0.56999999999999995</v>
      </c>
      <c r="G33" s="2" t="s">
        <v>180</v>
      </c>
    </row>
    <row r="34" spans="1:7" x14ac:dyDescent="0.25">
      <c r="A34" s="3">
        <v>32</v>
      </c>
      <c r="B34" s="3" t="s">
        <v>152</v>
      </c>
      <c r="C34" s="3"/>
      <c r="D34" s="3">
        <v>1</v>
      </c>
      <c r="E34" s="19">
        <v>1.26</v>
      </c>
      <c r="F34" s="19">
        <f t="shared" si="0"/>
        <v>1.26</v>
      </c>
      <c r="G34" s="2" t="s">
        <v>183</v>
      </c>
    </row>
    <row r="35" spans="1:7" x14ac:dyDescent="0.25">
      <c r="A35" s="32">
        <v>33</v>
      </c>
      <c r="B35" s="3" t="s">
        <v>153</v>
      </c>
      <c r="C35" s="3"/>
      <c r="D35" s="3">
        <v>1</v>
      </c>
      <c r="E35" s="19">
        <f>3.58/50</f>
        <v>7.1599999999999997E-2</v>
      </c>
      <c r="F35" s="19">
        <f t="shared" si="0"/>
        <v>7.1599999999999997E-2</v>
      </c>
      <c r="G35" s="2" t="s">
        <v>179</v>
      </c>
    </row>
    <row r="36" spans="1:7" x14ac:dyDescent="0.25">
      <c r="A36" s="32">
        <v>34</v>
      </c>
      <c r="B36" s="3"/>
      <c r="C36" s="3" t="s">
        <v>154</v>
      </c>
      <c r="D36" s="3">
        <v>1</v>
      </c>
      <c r="E36" s="19">
        <f>2.49/10</f>
        <v>0.24900000000000003</v>
      </c>
      <c r="F36" s="19">
        <f t="shared" si="0"/>
        <v>0.24900000000000003</v>
      </c>
      <c r="G36" s="2" t="s">
        <v>184</v>
      </c>
    </row>
    <row r="37" spans="1:7" x14ac:dyDescent="0.25">
      <c r="A37" s="32">
        <v>35</v>
      </c>
      <c r="B37" s="3"/>
      <c r="C37" s="3" t="s">
        <v>155</v>
      </c>
      <c r="D37" s="3">
        <v>1</v>
      </c>
      <c r="E37" s="19">
        <f>2.49/5</f>
        <v>0.49800000000000005</v>
      </c>
      <c r="F37" s="19">
        <f t="shared" si="0"/>
        <v>0.49800000000000005</v>
      </c>
      <c r="G37" s="2" t="s">
        <v>184</v>
      </c>
    </row>
    <row r="38" spans="1:7" ht="15.75" thickBot="1" x14ac:dyDescent="0.3">
      <c r="A38" s="32">
        <v>36</v>
      </c>
      <c r="B38" s="7"/>
      <c r="C38" s="7" t="s">
        <v>156</v>
      </c>
      <c r="D38" s="7">
        <v>1</v>
      </c>
      <c r="E38" s="20">
        <f>2.49/3</f>
        <v>0.83000000000000007</v>
      </c>
      <c r="F38" s="20">
        <f t="shared" si="0"/>
        <v>0.83000000000000007</v>
      </c>
      <c r="G38" s="2" t="s">
        <v>184</v>
      </c>
    </row>
    <row r="39" spans="1:7" x14ac:dyDescent="0.25">
      <c r="A39" s="8" t="s">
        <v>117</v>
      </c>
      <c r="B39" s="9"/>
      <c r="C39" s="9"/>
      <c r="D39" s="9"/>
      <c r="E39" s="21"/>
      <c r="F39" s="22">
        <f>SUM(F3:F38)</f>
        <v>8.6967333333333343</v>
      </c>
    </row>
    <row r="40" spans="1:7" x14ac:dyDescent="0.25">
      <c r="A40" s="10" t="s">
        <v>170</v>
      </c>
      <c r="B40" s="6"/>
      <c r="C40" s="6"/>
      <c r="D40" s="6"/>
      <c r="E40" s="6"/>
      <c r="F40" s="11">
        <v>300</v>
      </c>
    </row>
    <row r="41" spans="1:7" ht="15.75" thickBot="1" x14ac:dyDescent="0.3">
      <c r="A41" s="12" t="s">
        <v>186</v>
      </c>
      <c r="B41" s="13">
        <v>5</v>
      </c>
      <c r="C41" s="13"/>
      <c r="D41" s="13"/>
      <c r="E41" s="13"/>
      <c r="F41" s="14">
        <f>F39*F40</f>
        <v>2609.0200000000004</v>
      </c>
    </row>
    <row r="42" spans="1:7" ht="15.75" thickBot="1" x14ac:dyDescent="0.3"/>
    <row r="43" spans="1:7" ht="15.75" thickBot="1" x14ac:dyDescent="0.3">
      <c r="A43" s="38" t="s">
        <v>204</v>
      </c>
      <c r="B43" s="39"/>
      <c r="C43" s="39"/>
      <c r="D43" s="39"/>
      <c r="E43" s="39"/>
      <c r="F43" s="40"/>
    </row>
    <row r="44" spans="1:7" x14ac:dyDescent="0.25">
      <c r="C44" s="17">
        <v>8266</v>
      </c>
      <c r="D44" s="17">
        <v>1</v>
      </c>
      <c r="E44" s="23">
        <v>1.85</v>
      </c>
      <c r="F44" s="23">
        <f>D44*E44</f>
        <v>1.85</v>
      </c>
      <c r="G44" s="2" t="s">
        <v>187</v>
      </c>
    </row>
    <row r="45" spans="1:7" x14ac:dyDescent="0.25">
      <c r="C45" s="3" t="s">
        <v>189</v>
      </c>
      <c r="D45" s="3">
        <v>1</v>
      </c>
      <c r="E45" s="19">
        <v>2.65</v>
      </c>
      <c r="F45" s="19">
        <f t="shared" ref="F45:F56" si="3">D45*E45</f>
        <v>2.65</v>
      </c>
      <c r="G45" s="2" t="s">
        <v>188</v>
      </c>
    </row>
    <row r="46" spans="1:7" x14ac:dyDescent="0.25">
      <c r="C46" s="3" t="s">
        <v>193</v>
      </c>
      <c r="D46" s="3">
        <v>1</v>
      </c>
      <c r="E46" s="19">
        <f>340/20/B41</f>
        <v>3.4</v>
      </c>
      <c r="F46" s="19">
        <f t="shared" si="3"/>
        <v>3.4</v>
      </c>
      <c r="G46" s="2" t="s">
        <v>197</v>
      </c>
    </row>
    <row r="47" spans="1:7" x14ac:dyDescent="0.25">
      <c r="C47" s="3" t="s">
        <v>195</v>
      </c>
      <c r="D47" s="3">
        <v>1</v>
      </c>
      <c r="E47" s="19">
        <f>173/300</f>
        <v>0.57666666666666666</v>
      </c>
      <c r="F47" s="19">
        <f t="shared" si="3"/>
        <v>0.57666666666666666</v>
      </c>
      <c r="G47" s="2" t="s">
        <v>196</v>
      </c>
    </row>
    <row r="48" spans="1:7" x14ac:dyDescent="0.25">
      <c r="C48" s="3" t="s">
        <v>198</v>
      </c>
      <c r="D48" s="3">
        <v>1</v>
      </c>
      <c r="E48" s="19">
        <f>200/20/B41</f>
        <v>2</v>
      </c>
      <c r="F48" s="19">
        <f t="shared" si="3"/>
        <v>2</v>
      </c>
    </row>
    <row r="49" spans="1:6" x14ac:dyDescent="0.25">
      <c r="C49" s="3" t="s">
        <v>199</v>
      </c>
      <c r="D49" s="3">
        <v>1</v>
      </c>
      <c r="E49" s="24">
        <v>2</v>
      </c>
      <c r="F49" s="19">
        <f t="shared" si="3"/>
        <v>2</v>
      </c>
    </row>
    <row r="50" spans="1:6" x14ac:dyDescent="0.25">
      <c r="C50" s="3" t="s">
        <v>200</v>
      </c>
      <c r="D50" s="3">
        <v>1</v>
      </c>
      <c r="E50" s="24">
        <v>5</v>
      </c>
      <c r="F50" s="19">
        <f t="shared" si="3"/>
        <v>5</v>
      </c>
    </row>
    <row r="51" spans="1:6" x14ac:dyDescent="0.25">
      <c r="C51" s="3" t="s">
        <v>201</v>
      </c>
      <c r="D51" s="3">
        <v>1</v>
      </c>
      <c r="E51" s="24">
        <v>1</v>
      </c>
      <c r="F51" s="19">
        <f t="shared" si="3"/>
        <v>1</v>
      </c>
    </row>
    <row r="52" spans="1:6" x14ac:dyDescent="0.25">
      <c r="C52" s="3" t="s">
        <v>202</v>
      </c>
      <c r="D52" s="3">
        <v>1</v>
      </c>
      <c r="E52" s="25">
        <v>1</v>
      </c>
      <c r="F52" s="19">
        <f t="shared" si="3"/>
        <v>1</v>
      </c>
    </row>
    <row r="53" spans="1:6" x14ac:dyDescent="0.25">
      <c r="C53" s="3"/>
      <c r="D53" s="3"/>
      <c r="E53" s="19"/>
      <c r="F53" s="19">
        <f t="shared" si="3"/>
        <v>0</v>
      </c>
    </row>
    <row r="54" spans="1:6" x14ac:dyDescent="0.25">
      <c r="C54" s="3"/>
      <c r="D54" s="3"/>
      <c r="E54" s="19"/>
      <c r="F54" s="19">
        <f t="shared" si="3"/>
        <v>0</v>
      </c>
    </row>
    <row r="55" spans="1:6" x14ac:dyDescent="0.25">
      <c r="C55" s="3"/>
      <c r="D55" s="3"/>
      <c r="E55" s="19"/>
      <c r="F55" s="19">
        <f t="shared" si="3"/>
        <v>0</v>
      </c>
    </row>
    <row r="56" spans="1:6" ht="15.75" thickBot="1" x14ac:dyDescent="0.3">
      <c r="C56" s="3"/>
      <c r="D56" s="3"/>
      <c r="E56" s="19"/>
      <c r="F56" s="19">
        <f t="shared" si="3"/>
        <v>0</v>
      </c>
    </row>
    <row r="57" spans="1:6" ht="15.75" thickBot="1" x14ac:dyDescent="0.3">
      <c r="A57" s="8" t="s">
        <v>190</v>
      </c>
      <c r="B57" s="9"/>
      <c r="C57" s="6"/>
      <c r="D57" s="6"/>
      <c r="E57" s="26"/>
      <c r="F57" s="27">
        <f>SUM(F44:F56)</f>
        <v>19.476666666666667</v>
      </c>
    </row>
    <row r="58" spans="1:6" ht="15.75" thickBot="1" x14ac:dyDescent="0.3">
      <c r="A58" s="15" t="s">
        <v>194</v>
      </c>
      <c r="B58" s="16"/>
      <c r="C58" s="16"/>
      <c r="D58" s="16"/>
      <c r="E58" s="28"/>
      <c r="F58" s="29">
        <f>F40*F57</f>
        <v>5843</v>
      </c>
    </row>
    <row r="59" spans="1:6" ht="15.75" thickBot="1" x14ac:dyDescent="0.3"/>
    <row r="60" spans="1:6" x14ac:dyDescent="0.25">
      <c r="A60" s="41" t="s">
        <v>191</v>
      </c>
      <c r="B60" s="42"/>
      <c r="C60" s="42"/>
      <c r="D60" s="42"/>
      <c r="E60" s="42"/>
      <c r="F60" s="30">
        <f>F39+F57</f>
        <v>28.173400000000001</v>
      </c>
    </row>
    <row r="61" spans="1:6" ht="15.75" thickBot="1" x14ac:dyDescent="0.3">
      <c r="A61" s="18">
        <f>F40</f>
        <v>300</v>
      </c>
      <c r="B61" s="43" t="s">
        <v>192</v>
      </c>
      <c r="C61" s="43"/>
      <c r="D61" s="43"/>
      <c r="E61" s="43"/>
      <c r="F61" s="31">
        <f>F40*F60</f>
        <v>8452.02</v>
      </c>
    </row>
    <row r="63" spans="1:6" x14ac:dyDescent="0.25">
      <c r="B63" s="4" t="s">
        <v>205</v>
      </c>
      <c r="C63" s="4"/>
      <c r="D63" s="4"/>
      <c r="E63" s="4"/>
      <c r="F63" s="4">
        <v>4000</v>
      </c>
    </row>
    <row r="67" spans="1:6" ht="15.75" thickBot="1" x14ac:dyDescent="0.3"/>
    <row r="68" spans="1:6" ht="31.5" x14ac:dyDescent="0.5">
      <c r="A68" s="44" t="s">
        <v>191</v>
      </c>
      <c r="B68" s="45"/>
      <c r="C68" s="45"/>
      <c r="D68" s="45"/>
      <c r="E68" s="45"/>
      <c r="F68" s="33">
        <f>F69/F40</f>
        <v>30.840066666666669</v>
      </c>
    </row>
    <row r="69" spans="1:6" ht="32.25" thickBot="1" x14ac:dyDescent="0.55000000000000004">
      <c r="A69" s="34">
        <f>F48</f>
        <v>2</v>
      </c>
      <c r="B69" s="36" t="s">
        <v>192</v>
      </c>
      <c r="C69" s="36"/>
      <c r="D69" s="36"/>
      <c r="E69" s="36"/>
      <c r="F69" s="35">
        <f>F61+F63/B41</f>
        <v>9252.02</v>
      </c>
    </row>
  </sheetData>
  <mergeCells count="6">
    <mergeCell ref="B69:E69"/>
    <mergeCell ref="A1:F1"/>
    <mergeCell ref="A43:F43"/>
    <mergeCell ref="A60:E60"/>
    <mergeCell ref="B61:E61"/>
    <mergeCell ref="A68:E68"/>
  </mergeCells>
  <hyperlinks>
    <hyperlink ref="G5" display="https://www.aliexpress.com/item/100pcs-10nF-X7R-Error-10-50V-0805-103-SMD-Thick-Film-Chip-Multilayer-Ceramic-Capacitor/32910034213.html?spm=2114.search0204.3.2.58df3d378A0sVz&amp;s=p&amp;ws_ab_test=searchweb0_0,searchweb201602_4_10065_10068_319_10059_10884_317_10"/>
    <hyperlink ref="G3" display="https://www.aliexpress.com/item/100pcs-100nF-X7R-Error-10-50V-0805-0-1UF-104-SMD-Thick-Film-Chip-Multilayer-Ceramic/32909982834.html?spm=2114.search0204.3.1.287c4827EzDo72&amp;s=p&amp;ws_ab_test=searchweb0_0,searchweb201602_4_10065_10068_319_10059_10884_317_10887"/>
    <hyperlink ref="G15" r:id="rId1"/>
    <hyperlink ref="G27" r:id="rId2"/>
    <hyperlink ref="G16" r:id="rId3"/>
    <hyperlink ref="G17" r:id="rId4"/>
    <hyperlink ref="G21" display="https://www.aliexpress.com/item/SMD-electrolytic-capacitor-470UF-35V-10-10-2MM-VT-type-chip-polarity-temperature-105-degrees/32818332039.html?spm=2114.search0204.3.9.65677affLeCr8C&amp;ws_ab_test=searchweb0_0,searchweb201602_4_10065_10068_319_10059_10884_317_"/>
    <hyperlink ref="G29" r:id="rId5"/>
    <hyperlink ref="G18" r:id="rId6"/>
    <hyperlink ref="G25" r:id="rId7"/>
    <hyperlink ref="G26" r:id="rId8"/>
    <hyperlink ref="G20" r:id="rId9"/>
    <hyperlink ref="G28" r:id="rId10"/>
    <hyperlink ref="G35" r:id="rId11"/>
    <hyperlink ref="G33" r:id="rId12"/>
    <hyperlink ref="G19" display="https://www.aliexpress.com/item/10pcs-lot-New-ENC28J60-I-SS-ENC28J60-SPI-Interface-Ethernet-controller-chip-package-ENC28J60-SS-SSOP28/32932986146.html?spm=2114.search0204.3.9.aa9c7ef7y0oaMB&amp;ws_ab_test=searchweb0_0,searchweb201602_4_10065_10068_319_10059_"/>
    <hyperlink ref="G24" display="https://www.aliexpress.com/item/SMD-Fast-Switching-Schottky-Diode-Assorted-Kit-Set-M1-M4-M7-S1M-S2M-S3M-SS14-SS16/32863769935.html?spm=2114.search0204.3.9.7931fc69pHS9NA&amp;s=p&amp;ws_ab_test=searchweb0_0,searchweb201602_4_10065_10068_319_10059_10884_317_10887_1"/>
    <hyperlink ref="G31" r:id="rId13"/>
    <hyperlink ref="G34" r:id="rId14"/>
    <hyperlink ref="G36" display="https://www.aliexpress.com/item/2EDGK-3-81-2-3-4-5-6-7-8-9-10-11-12Pin-Right-Angle/32915736912.html?spm=2114.search0204.3.38.347375f8D9qkbB&amp;ws_ab_test=searchweb0_0,searchweb201602_4_10065_10068_319_10059_10884_317_10887_10696_321_322_10084_453_10083_454_1"/>
    <hyperlink ref="G37" display="https://www.aliexpress.com/item/2EDGK-3-81-2-3-4-5-6-7-8-9-10-11-12Pin-Right-Angle/32915736912.html?spm=2114.search0204.3.38.347375f8D9qkbB&amp;ws_ab_test=searchweb0_0,searchweb201602_4_10065_10068_319_10059_10884_317_10887_10696_321_322_10084_453_10083_454_1"/>
    <hyperlink ref="G38" display="https://www.aliexpress.com/item/2EDGK-3-81-2-3-4-5-6-7-8-9-10-11-12Pin-Right-Angle/32915736912.html?spm=2114.search0204.3.38.347375f8D9qkbB&amp;ws_ab_test=searchweb0_0,searchweb201602_4_10065_10068_319_10059_10884_317_10887_10696_321_322_10084_453_10083_454_1"/>
    <hyperlink ref="G44" display="https://www.aliexpress.com/item/New-ESP-01S-8266-Serial-to-WIFI-Wireless-Transceiver-Module-Send-Receive-AP-STA/32879857550.html?spm=2114.search0204.3.23.dcfc4242ZwIg2w&amp;ws_ab_test=searchweb0_0,searchweb201602_4_10065_10068_319_10059_10884_317_10887_10696_"/>
    <hyperlink ref="G45" display="https://www.aliexpress.com/item/Digital-Temperature-and-Humidity-Sensor-DHT11-DHT22-AM2302B-AM2301-AM2320-Temperature-and-Humidity-Sensor-For-Arduino/32901733917.html?spm=2114.search0204.3.144.4314384cyEH8Gb&amp;ws_ab_test=searchweb0_0,searchweb201602_4_10065"/>
    <hyperlink ref="G47" r:id="rId15"/>
    <hyperlink ref="G46" r:id="rId16"/>
    <hyperlink ref="G6" display="https://www.aliexpress.com/item/100pcs-Free-shipping-Red-0805-SMD-LED-diodes-light/32320996015.html?spm=2114.search0204.3.2.7fd83c85eFCSm0&amp;s=p&amp;ws_ab_test=searchweb0_0,searchweb201602_4_10065_10068_319_10059_10884_317_10887_10696_321_322_10084_453_10083_45"/>
    <hyperlink ref="G9" display="https://www.aliexpress.com/item/100pcs-Free-shipping-Red-0805-SMD-LED-diodes-light/32320996015.html?spm=2114.search0204.3.2.7fd83c85eFCSm0&amp;s=p&amp;ws_ab_test=searchweb0_0,searchweb201602_4_10065_10068_319_10059_10884_317_10887_10696_321_322_10084_453_10083_45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0" sqref="E20"/>
    </sheetView>
  </sheetViews>
  <sheetFormatPr defaultRowHeight="15" x14ac:dyDescent="0.25"/>
  <sheetData>
    <row r="1" spans="1:2" x14ac:dyDescent="0.25">
      <c r="A1" t="s">
        <v>101</v>
      </c>
      <c r="B1">
        <v>3</v>
      </c>
    </row>
    <row r="2" spans="1:2" x14ac:dyDescent="0.25">
      <c r="A2" t="s">
        <v>102</v>
      </c>
      <c r="B2">
        <v>2</v>
      </c>
    </row>
    <row r="3" spans="1:2" x14ac:dyDescent="0.25">
      <c r="A3" t="s">
        <v>103</v>
      </c>
      <c r="B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108</v>
      </c>
      <c r="B1">
        <v>10</v>
      </c>
    </row>
    <row r="2" spans="1:2" x14ac:dyDescent="0.25">
      <c r="A2" t="s">
        <v>111</v>
      </c>
      <c r="B2">
        <v>3</v>
      </c>
    </row>
    <row r="3" spans="1:2" x14ac:dyDescent="0.25">
      <c r="A3" t="s">
        <v>112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104</v>
      </c>
      <c r="B1">
        <v>4</v>
      </c>
    </row>
    <row r="2" spans="1:2" x14ac:dyDescent="0.25">
      <c r="A2" t="s">
        <v>105</v>
      </c>
      <c r="B2">
        <v>16</v>
      </c>
    </row>
    <row r="3" spans="1:2" x14ac:dyDescent="0.25">
      <c r="A3" t="s">
        <v>106</v>
      </c>
      <c r="B3">
        <v>4</v>
      </c>
    </row>
    <row r="4" spans="1:2" x14ac:dyDescent="0.25">
      <c r="A4" t="s">
        <v>107</v>
      </c>
      <c r="B4">
        <v>1</v>
      </c>
    </row>
    <row r="5" spans="1:2" x14ac:dyDescent="0.25">
      <c r="A5" t="s">
        <v>109</v>
      </c>
      <c r="B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110</v>
      </c>
      <c r="B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5"/>
    </sheetView>
  </sheetViews>
  <sheetFormatPr defaultRowHeight="15" x14ac:dyDescent="0.25"/>
  <sheetData>
    <row r="1" spans="1:4" x14ac:dyDescent="0.25">
      <c r="A1" t="s">
        <v>122</v>
      </c>
      <c r="B1" t="s">
        <v>119</v>
      </c>
      <c r="D1">
        <v>1</v>
      </c>
    </row>
    <row r="2" spans="1:4" x14ac:dyDescent="0.25">
      <c r="A2" t="s">
        <v>121</v>
      </c>
      <c r="B2" t="s">
        <v>118</v>
      </c>
      <c r="D2">
        <v>1</v>
      </c>
    </row>
    <row r="3" spans="1:4" x14ac:dyDescent="0.25">
      <c r="A3" t="s">
        <v>124</v>
      </c>
      <c r="B3" t="s">
        <v>123</v>
      </c>
      <c r="C3" t="s">
        <v>120</v>
      </c>
      <c r="D3">
        <v>1</v>
      </c>
    </row>
    <row r="4" spans="1:4" x14ac:dyDescent="0.25">
      <c r="A4" t="s">
        <v>125</v>
      </c>
      <c r="B4">
        <v>805</v>
      </c>
      <c r="C4" t="s">
        <v>126</v>
      </c>
      <c r="D4">
        <v>1</v>
      </c>
    </row>
    <row r="5" spans="1:4" x14ac:dyDescent="0.25">
      <c r="A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Sayfa1</vt:lpstr>
      <vt:lpstr>HEPD</vt:lpstr>
      <vt:lpstr>HEPG</vt:lpstr>
      <vt:lpstr>kon</vt:lpstr>
      <vt:lpstr>led</vt:lpstr>
      <vt:lpstr>direnç</vt:lpstr>
      <vt:lpstr>diode</vt:lpstr>
      <vt:lpstr>özel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2019-04-03T14:48:22Z</dcterms:modified>
</cp:coreProperties>
</file>