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latmotygullin/Documents/Labs_3_sem/"/>
    </mc:Choice>
  </mc:AlternateContent>
  <xr:revisionPtr revIDLastSave="0" documentId="13_ncr:1_{C3B26EE1-AD63-5840-818B-3293B7063C3D}" xr6:coauthVersionLast="47" xr6:coauthVersionMax="47" xr10:uidLastSave="{00000000-0000-0000-0000-000000000000}"/>
  <bookViews>
    <workbookView xWindow="0" yWindow="500" windowWidth="28520" windowHeight="15860" xr2:uid="{18112C6F-59C9-5744-840D-3EDC92405F3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2" i="1" l="1"/>
  <c r="E112" i="1" s="1"/>
  <c r="B4" i="1"/>
  <c r="B2" i="1"/>
  <c r="J8" i="1"/>
  <c r="B112" i="1"/>
  <c r="C112" i="1" s="1"/>
  <c r="C194" i="1"/>
  <c r="D194" i="1"/>
  <c r="J98" i="1"/>
  <c r="J99" i="1"/>
  <c r="J100" i="1"/>
  <c r="J97" i="1"/>
  <c r="C107" i="1"/>
  <c r="I100" i="1"/>
  <c r="I98" i="1"/>
  <c r="I99" i="1"/>
  <c r="I97" i="1"/>
  <c r="G107" i="1"/>
  <c r="J107" i="1" s="1"/>
  <c r="F107" i="1"/>
  <c r="I107" i="1" s="1"/>
  <c r="E107" i="1"/>
  <c r="B107" i="1"/>
  <c r="D107" i="1"/>
  <c r="H107" i="1"/>
  <c r="H97" i="1"/>
  <c r="H100" i="1"/>
  <c r="H99" i="1"/>
  <c r="H98" i="1"/>
  <c r="C98" i="1"/>
  <c r="C99" i="1"/>
  <c r="C100" i="1"/>
  <c r="C97" i="1"/>
  <c r="B194" i="1"/>
  <c r="E123" i="1"/>
  <c r="E124" i="1"/>
  <c r="E125" i="1"/>
  <c r="E122" i="1"/>
  <c r="B175" i="1"/>
  <c r="D190" i="1"/>
  <c r="L180" i="1"/>
  <c r="L185" i="1"/>
  <c r="L184" i="1"/>
  <c r="L183" i="1"/>
  <c r="L182" i="1"/>
  <c r="L181" i="1"/>
  <c r="D171" i="1"/>
  <c r="L162" i="1"/>
  <c r="L163" i="1"/>
  <c r="L164" i="1"/>
  <c r="L165" i="1"/>
  <c r="L166" i="1"/>
  <c r="L161" i="1"/>
  <c r="D185" i="1"/>
  <c r="D184" i="1"/>
  <c r="D183" i="1"/>
  <c r="D182" i="1"/>
  <c r="D181" i="1"/>
  <c r="D180" i="1"/>
  <c r="D162" i="1"/>
  <c r="D163" i="1"/>
  <c r="D164" i="1"/>
  <c r="D165" i="1"/>
  <c r="D166" i="1"/>
  <c r="D161" i="1"/>
  <c r="D140" i="1"/>
  <c r="K135" i="1"/>
  <c r="K130" i="1"/>
  <c r="K134" i="1"/>
  <c r="K133" i="1"/>
  <c r="K132" i="1"/>
  <c r="K131" i="1"/>
  <c r="K146" i="1"/>
  <c r="K147" i="1"/>
  <c r="K148" i="1"/>
  <c r="K149" i="1"/>
  <c r="K145" i="1"/>
  <c r="D155" i="1"/>
  <c r="E131" i="1"/>
  <c r="M131" i="1" s="1"/>
  <c r="E132" i="1"/>
  <c r="M132" i="1" s="1"/>
  <c r="E133" i="1"/>
  <c r="L133" i="1" s="1"/>
  <c r="E134" i="1"/>
  <c r="M134" i="1" s="1"/>
  <c r="E135" i="1"/>
  <c r="M135" i="1" s="1"/>
  <c r="E136" i="1"/>
  <c r="E130" i="1"/>
  <c r="M130" i="1" s="1"/>
  <c r="D131" i="1"/>
  <c r="D132" i="1"/>
  <c r="D133" i="1"/>
  <c r="D134" i="1"/>
  <c r="D135" i="1"/>
  <c r="D136" i="1"/>
  <c r="D130" i="1"/>
  <c r="D145" i="1"/>
  <c r="D146" i="1"/>
  <c r="D147" i="1"/>
  <c r="D148" i="1"/>
  <c r="D149" i="1"/>
  <c r="D150" i="1"/>
  <c r="E147" i="1"/>
  <c r="L147" i="1" s="1"/>
  <c r="E146" i="1"/>
  <c r="L146" i="1" s="1"/>
  <c r="E148" i="1"/>
  <c r="M148" i="1" s="1"/>
  <c r="E149" i="1"/>
  <c r="M149" i="1" s="1"/>
  <c r="E150" i="1"/>
  <c r="E145" i="1"/>
  <c r="M145" i="1" s="1"/>
  <c r="D82" i="1"/>
  <c r="J82" i="1" s="1"/>
  <c r="D83" i="1"/>
  <c r="J83" i="1" s="1"/>
  <c r="D84" i="1"/>
  <c r="J84" i="1" s="1"/>
  <c r="D85" i="1"/>
  <c r="J85" i="1" s="1"/>
  <c r="D86" i="1"/>
  <c r="J86" i="1" s="1"/>
  <c r="D87" i="1"/>
  <c r="J87" i="1" s="1"/>
  <c r="D88" i="1"/>
  <c r="J88" i="1" s="1"/>
  <c r="D89" i="1"/>
  <c r="J89" i="1" s="1"/>
  <c r="D90" i="1"/>
  <c r="J90" i="1" s="1"/>
  <c r="D91" i="1"/>
  <c r="J91" i="1" s="1"/>
  <c r="D92" i="1"/>
  <c r="J92" i="1" s="1"/>
  <c r="D93" i="1"/>
  <c r="J93" i="1" s="1"/>
  <c r="D94" i="1"/>
  <c r="J94" i="1" s="1"/>
  <c r="D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81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63" i="1"/>
  <c r="D64" i="1"/>
  <c r="J64" i="1" s="1"/>
  <c r="D65" i="1"/>
  <c r="J65" i="1" s="1"/>
  <c r="D66" i="1"/>
  <c r="J66" i="1" s="1"/>
  <c r="D67" i="1"/>
  <c r="J67" i="1" s="1"/>
  <c r="D68" i="1"/>
  <c r="J68" i="1" s="1"/>
  <c r="D69" i="1"/>
  <c r="J69" i="1" s="1"/>
  <c r="D70" i="1"/>
  <c r="J70" i="1" s="1"/>
  <c r="D71" i="1"/>
  <c r="J71" i="1" s="1"/>
  <c r="D72" i="1"/>
  <c r="J72" i="1" s="1"/>
  <c r="D73" i="1"/>
  <c r="J73" i="1" s="1"/>
  <c r="D74" i="1"/>
  <c r="J74" i="1" s="1"/>
  <c r="D75" i="1"/>
  <c r="J75" i="1" s="1"/>
  <c r="D76" i="1"/>
  <c r="J76" i="1" s="1"/>
  <c r="D63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5" i="1"/>
  <c r="D58" i="1"/>
  <c r="J58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45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6" i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26" i="1"/>
  <c r="D9" i="1"/>
  <c r="J9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7" i="1"/>
  <c r="D21" i="1"/>
  <c r="J21" i="1" s="1"/>
  <c r="D8" i="1"/>
  <c r="D10" i="1"/>
  <c r="J10" i="1" s="1"/>
  <c r="D11" i="1"/>
  <c r="J11" i="1" s="1"/>
  <c r="D12" i="1"/>
  <c r="J12" i="1" s="1"/>
  <c r="D13" i="1"/>
  <c r="J13" i="1" s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K94" i="1"/>
  <c r="K82" i="1"/>
  <c r="K83" i="1"/>
  <c r="K84" i="1"/>
  <c r="K85" i="1"/>
  <c r="K86" i="1"/>
  <c r="K87" i="1"/>
  <c r="K88" i="1"/>
  <c r="K89" i="1"/>
  <c r="K90" i="1"/>
  <c r="K91" i="1"/>
  <c r="K92" i="1"/>
  <c r="K93" i="1"/>
  <c r="K81" i="1"/>
  <c r="K76" i="1"/>
  <c r="K64" i="1"/>
  <c r="K65" i="1"/>
  <c r="K66" i="1"/>
  <c r="K67" i="1"/>
  <c r="K68" i="1"/>
  <c r="K69" i="1"/>
  <c r="K70" i="1"/>
  <c r="K71" i="1"/>
  <c r="K72" i="1"/>
  <c r="K73" i="1"/>
  <c r="K74" i="1"/>
  <c r="K75" i="1"/>
  <c r="K63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45" i="1"/>
  <c r="K40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6" i="1"/>
  <c r="B1" i="1"/>
  <c r="H7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K107" i="1" l="1"/>
  <c r="N107" i="1" s="1"/>
  <c r="E155" i="1"/>
  <c r="H155" i="1" s="1"/>
  <c r="L134" i="1"/>
  <c r="E190" i="1"/>
  <c r="H190" i="1" s="1"/>
  <c r="E171" i="1"/>
  <c r="H171" i="1" s="1"/>
  <c r="L149" i="1"/>
  <c r="L131" i="1"/>
  <c r="E140" i="1"/>
  <c r="H140" i="1" s="1"/>
  <c r="M133" i="1"/>
  <c r="G140" i="1" s="1"/>
  <c r="F131" i="1"/>
  <c r="G131" i="1" s="1"/>
  <c r="B140" i="1"/>
  <c r="C140" i="1"/>
  <c r="F130" i="1"/>
  <c r="G130" i="1" s="1"/>
  <c r="L132" i="1"/>
  <c r="L148" i="1"/>
  <c r="L135" i="1"/>
  <c r="L130" i="1"/>
  <c r="C155" i="1"/>
  <c r="F149" i="1"/>
  <c r="G149" i="1" s="1"/>
  <c r="L145" i="1"/>
  <c r="B155" i="1"/>
  <c r="M146" i="1"/>
  <c r="M147" i="1"/>
  <c r="F136" i="1"/>
  <c r="G136" i="1" s="1"/>
  <c r="F135" i="1"/>
  <c r="G135" i="1" s="1"/>
  <c r="F134" i="1"/>
  <c r="G134" i="1" s="1"/>
  <c r="F132" i="1"/>
  <c r="G132" i="1" s="1"/>
  <c r="F147" i="1"/>
  <c r="G147" i="1" s="1"/>
  <c r="F133" i="1"/>
  <c r="G133" i="1" s="1"/>
  <c r="F146" i="1"/>
  <c r="G146" i="1" s="1"/>
  <c r="H74" i="1"/>
  <c r="I74" i="1" s="1"/>
  <c r="F150" i="1"/>
  <c r="G150" i="1" s="1"/>
  <c r="F145" i="1"/>
  <c r="G145" i="1" s="1"/>
  <c r="F148" i="1"/>
  <c r="G148" i="1" s="1"/>
  <c r="H30" i="1"/>
  <c r="I30" i="1" s="1"/>
  <c r="H20" i="1"/>
  <c r="I20" i="1" s="1"/>
  <c r="H87" i="1"/>
  <c r="I87" i="1" s="1"/>
  <c r="H21" i="1"/>
  <c r="I21" i="1" s="1"/>
  <c r="H45" i="1"/>
  <c r="H48" i="1"/>
  <c r="I48" i="1" s="1"/>
  <c r="H29" i="1"/>
  <c r="I29" i="1" s="1"/>
  <c r="H47" i="1"/>
  <c r="I47" i="1" s="1"/>
  <c r="H91" i="1"/>
  <c r="I91" i="1" s="1"/>
  <c r="H12" i="1"/>
  <c r="I12" i="1" s="1"/>
  <c r="H10" i="1"/>
  <c r="I10" i="1" s="1"/>
  <c r="H34" i="1"/>
  <c r="I34" i="1" s="1"/>
  <c r="H52" i="1"/>
  <c r="I52" i="1" s="1"/>
  <c r="H11" i="1"/>
  <c r="I11" i="1" s="1"/>
  <c r="H38" i="1"/>
  <c r="I38" i="1" s="1"/>
  <c r="H33" i="1"/>
  <c r="I33" i="1" s="1"/>
  <c r="H56" i="1"/>
  <c r="I56" i="1" s="1"/>
  <c r="H51" i="1"/>
  <c r="I51" i="1" s="1"/>
  <c r="H71" i="1"/>
  <c r="I71" i="1" s="1"/>
  <c r="H13" i="1"/>
  <c r="I13" i="1" s="1"/>
  <c r="H76" i="1"/>
  <c r="I76" i="1" s="1"/>
  <c r="H19" i="1"/>
  <c r="I19" i="1" s="1"/>
  <c r="H37" i="1"/>
  <c r="I37" i="1" s="1"/>
  <c r="H40" i="1"/>
  <c r="I40" i="1" s="1"/>
  <c r="H55" i="1"/>
  <c r="I55" i="1" s="1"/>
  <c r="H75" i="1"/>
  <c r="I75" i="1" s="1"/>
  <c r="H67" i="1"/>
  <c r="I67" i="1" s="1"/>
  <c r="H36" i="1"/>
  <c r="I36" i="1" s="1"/>
  <c r="H9" i="1"/>
  <c r="I9" i="1" s="1"/>
  <c r="H17" i="1"/>
  <c r="I17" i="1" s="1"/>
  <c r="H39" i="1"/>
  <c r="I39" i="1" s="1"/>
  <c r="H35" i="1"/>
  <c r="I35" i="1" s="1"/>
  <c r="H31" i="1"/>
  <c r="I31" i="1" s="1"/>
  <c r="H27" i="1"/>
  <c r="I27" i="1" s="1"/>
  <c r="H57" i="1"/>
  <c r="I57" i="1" s="1"/>
  <c r="H53" i="1"/>
  <c r="I53" i="1" s="1"/>
  <c r="H49" i="1"/>
  <c r="I49" i="1" s="1"/>
  <c r="H72" i="1"/>
  <c r="I72" i="1" s="1"/>
  <c r="H68" i="1"/>
  <c r="I68" i="1" s="1"/>
  <c r="H64" i="1"/>
  <c r="I64" i="1" s="1"/>
  <c r="H92" i="1"/>
  <c r="I92" i="1" s="1"/>
  <c r="H88" i="1"/>
  <c r="I88" i="1" s="1"/>
  <c r="H84" i="1"/>
  <c r="I84" i="1" s="1"/>
  <c r="H18" i="1"/>
  <c r="I18" i="1" s="1"/>
  <c r="H83" i="1"/>
  <c r="I83" i="1" s="1"/>
  <c r="H81" i="1"/>
  <c r="H82" i="1"/>
  <c r="I82" i="1" s="1"/>
  <c r="H70" i="1"/>
  <c r="I70" i="1" s="1"/>
  <c r="H66" i="1"/>
  <c r="I66" i="1" s="1"/>
  <c r="H86" i="1"/>
  <c r="I86" i="1" s="1"/>
  <c r="H14" i="1"/>
  <c r="I14" i="1" s="1"/>
  <c r="H26" i="1"/>
  <c r="I26" i="1" s="1"/>
  <c r="H90" i="1"/>
  <c r="I90" i="1" s="1"/>
  <c r="H15" i="1"/>
  <c r="I15" i="1" s="1"/>
  <c r="H32" i="1"/>
  <c r="I32" i="1" s="1"/>
  <c r="H28" i="1"/>
  <c r="I28" i="1" s="1"/>
  <c r="H58" i="1"/>
  <c r="I58" i="1" s="1"/>
  <c r="H54" i="1"/>
  <c r="I54" i="1" s="1"/>
  <c r="H50" i="1"/>
  <c r="I50" i="1" s="1"/>
  <c r="H46" i="1"/>
  <c r="I46" i="1" s="1"/>
  <c r="H73" i="1"/>
  <c r="I73" i="1" s="1"/>
  <c r="H69" i="1"/>
  <c r="I69" i="1" s="1"/>
  <c r="H65" i="1"/>
  <c r="I65" i="1" s="1"/>
  <c r="H93" i="1"/>
  <c r="I93" i="1" s="1"/>
  <c r="H89" i="1"/>
  <c r="I89" i="1" s="1"/>
  <c r="H85" i="1"/>
  <c r="I85" i="1" s="1"/>
  <c r="H94" i="1"/>
  <c r="I94" i="1" s="1"/>
  <c r="H8" i="1"/>
  <c r="I8" i="1" s="1"/>
  <c r="H16" i="1"/>
  <c r="I16" i="1" s="1"/>
  <c r="H63" i="1"/>
  <c r="L107" i="1" l="1"/>
  <c r="O107" i="1" s="1"/>
  <c r="F155" i="1"/>
  <c r="I155" i="1" s="1"/>
  <c r="J140" i="1"/>
  <c r="K140" i="1" s="1"/>
  <c r="F163" i="1" s="1"/>
  <c r="F140" i="1"/>
  <c r="I140" i="1" s="1"/>
  <c r="G155" i="1"/>
  <c r="J155" i="1" s="1"/>
  <c r="K155" i="1" s="1"/>
  <c r="M107" i="1" l="1"/>
  <c r="F164" i="1"/>
  <c r="L140" i="1"/>
  <c r="M140" i="1" s="1"/>
  <c r="F161" i="1"/>
  <c r="F165" i="1"/>
  <c r="F166" i="1"/>
  <c r="N140" i="1"/>
  <c r="E165" i="1" s="1"/>
  <c r="M165" i="1" s="1"/>
  <c r="F162" i="1"/>
  <c r="F181" i="1"/>
  <c r="F182" i="1"/>
  <c r="F183" i="1"/>
  <c r="F184" i="1"/>
  <c r="F185" i="1"/>
  <c r="F180" i="1"/>
  <c r="O140" i="1"/>
  <c r="N155" i="1"/>
  <c r="E183" i="1" s="1"/>
  <c r="L155" i="1"/>
  <c r="E163" i="1" l="1"/>
  <c r="N163" i="1" s="1"/>
  <c r="N165" i="1"/>
  <c r="E164" i="1"/>
  <c r="N164" i="1" s="1"/>
  <c r="E162" i="1"/>
  <c r="M162" i="1" s="1"/>
  <c r="E180" i="1"/>
  <c r="N180" i="1" s="1"/>
  <c r="E166" i="1"/>
  <c r="M163" i="1"/>
  <c r="E161" i="1"/>
  <c r="M183" i="1"/>
  <c r="N183" i="1"/>
  <c r="O155" i="1"/>
  <c r="M155" i="1"/>
  <c r="E181" i="1"/>
  <c r="G162" i="1"/>
  <c r="H162" i="1" s="1"/>
  <c r="I162" i="1" s="1"/>
  <c r="G163" i="1"/>
  <c r="H163" i="1" s="1"/>
  <c r="I163" i="1" s="1"/>
  <c r="G164" i="1"/>
  <c r="H164" i="1" s="1"/>
  <c r="I164" i="1" s="1"/>
  <c r="G161" i="1"/>
  <c r="H161" i="1" s="1"/>
  <c r="I161" i="1" s="1"/>
  <c r="G166" i="1"/>
  <c r="H166" i="1" s="1"/>
  <c r="I166" i="1" s="1"/>
  <c r="G165" i="1"/>
  <c r="H165" i="1" s="1"/>
  <c r="I165" i="1" s="1"/>
  <c r="E185" i="1"/>
  <c r="E182" i="1"/>
  <c r="E184" i="1"/>
  <c r="N162" i="1" l="1"/>
  <c r="M180" i="1"/>
  <c r="M164" i="1"/>
  <c r="B190" i="1"/>
  <c r="N161" i="1"/>
  <c r="M161" i="1"/>
  <c r="B171" i="1"/>
  <c r="C171" i="1"/>
  <c r="M166" i="1"/>
  <c r="N166" i="1"/>
  <c r="N185" i="1"/>
  <c r="M185" i="1"/>
  <c r="N184" i="1"/>
  <c r="M184" i="1"/>
  <c r="M182" i="1"/>
  <c r="N182" i="1"/>
  <c r="M181" i="1"/>
  <c r="N181" i="1"/>
  <c r="C190" i="1"/>
  <c r="G185" i="1"/>
  <c r="H185" i="1" s="1"/>
  <c r="I185" i="1" s="1"/>
  <c r="G182" i="1"/>
  <c r="H182" i="1" s="1"/>
  <c r="I182" i="1" s="1"/>
  <c r="G183" i="1"/>
  <c r="H183" i="1" s="1"/>
  <c r="I183" i="1" s="1"/>
  <c r="G184" i="1"/>
  <c r="H184" i="1" s="1"/>
  <c r="I184" i="1" s="1"/>
  <c r="G180" i="1"/>
  <c r="H180" i="1" s="1"/>
  <c r="I180" i="1" s="1"/>
  <c r="G181" i="1"/>
  <c r="H181" i="1" s="1"/>
  <c r="I181" i="1" s="1"/>
  <c r="F171" i="1" l="1"/>
  <c r="I171" i="1" s="1"/>
  <c r="F190" i="1"/>
  <c r="I190" i="1" s="1"/>
  <c r="G190" i="1"/>
  <c r="J190" i="1" s="1"/>
  <c r="K190" i="1" s="1"/>
  <c r="G171" i="1"/>
  <c r="J171" i="1" s="1"/>
  <c r="K171" i="1" s="1"/>
  <c r="C175" i="1" s="1"/>
  <c r="D175" i="1" s="1"/>
  <c r="N190" i="1" l="1"/>
  <c r="N171" i="1"/>
  <c r="L190" i="1"/>
  <c r="L171" i="1"/>
  <c r="O171" i="1" l="1"/>
  <c r="M171" i="1"/>
  <c r="E175" i="1" s="1"/>
  <c r="F175" i="1" s="1"/>
  <c r="M190" i="1"/>
  <c r="E194" i="1" s="1"/>
  <c r="F194" i="1" s="1"/>
  <c r="O190" i="1"/>
</calcChain>
</file>

<file path=xl/sharedStrings.xml><?xml version="1.0" encoding="utf-8"?>
<sst xmlns="http://schemas.openxmlformats.org/spreadsheetml/2006/main" count="219" uniqueCount="96">
  <si>
    <t>Ic, дел</t>
  </si>
  <si>
    <t>Ia, дел</t>
  </si>
  <si>
    <t>Va = 70 дел</t>
  </si>
  <si>
    <t>Va = 80 дел</t>
  </si>
  <si>
    <t>Va = 90 дел</t>
  </si>
  <si>
    <t>Va = 100 дел</t>
  </si>
  <si>
    <t>Va = 110 дел</t>
  </si>
  <si>
    <t>К</t>
  </si>
  <si>
    <t>ra</t>
  </si>
  <si>
    <t>Прямой. Корректировка</t>
  </si>
  <si>
    <t>I, A</t>
  </si>
  <si>
    <t>Обратная. Корректировка</t>
  </si>
  <si>
    <t>Прямой</t>
  </si>
  <si>
    <t>n</t>
  </si>
  <si>
    <t>Обратный</t>
  </si>
  <si>
    <t>l</t>
  </si>
  <si>
    <t>SN</t>
  </si>
  <si>
    <t>rвнш</t>
  </si>
  <si>
    <t xml:space="preserve"> T/A</t>
  </si>
  <si>
    <t>mm</t>
  </si>
  <si>
    <t>B, мT</t>
  </si>
  <si>
    <t>Va = 80 В</t>
  </si>
  <si>
    <t>Va = 90 В</t>
  </si>
  <si>
    <t>Va = 100 В</t>
  </si>
  <si>
    <t>I_a, мкА</t>
  </si>
  <si>
    <t>\sigma_B</t>
  </si>
  <si>
    <t>\sigma_{I_a}</t>
  </si>
  <si>
    <t>\sigma_{I_c}, дел</t>
  </si>
  <si>
    <t>\varepsilon_B</t>
  </si>
  <si>
    <t>\varepsilon_{I_c}</t>
  </si>
  <si>
    <t>\varepsilon_K</t>
  </si>
  <si>
    <t>\sigma_B, мТ</t>
  </si>
  <si>
    <t>\sigma_{I_a}, мкА</t>
  </si>
  <si>
    <t>Va = 70 (±0,5) В</t>
  </si>
  <si>
    <t>Фокусировка</t>
  </si>
  <si>
    <t>\sigma_Ф, мВб</t>
  </si>
  <si>
    <t>Ф, мВб</t>
  </si>
  <si>
    <t>\sigma_I, A</t>
  </si>
  <si>
    <t>\sigmas</t>
  </si>
  <si>
    <t>кВ</t>
  </si>
  <si>
    <t>см</t>
  </si>
  <si>
    <t>см^2</t>
  </si>
  <si>
    <t>Ом</t>
  </si>
  <si>
    <t>B, мТ</t>
  </si>
  <si>
    <t>\varepsilon_Ф</t>
  </si>
  <si>
    <t>\varepsilons</t>
  </si>
  <si>
    <t>&lt;B&gt;</t>
  </si>
  <si>
    <t>&lt;I&gt;</t>
  </si>
  <si>
    <t>&lt;I^2&gt;</t>
  </si>
  <si>
    <t>I^2</t>
  </si>
  <si>
    <t>B*I</t>
  </si>
  <si>
    <t>&lt;BI&gt;</t>
  </si>
  <si>
    <t>D_xx</t>
  </si>
  <si>
    <t>D_xy</t>
  </si>
  <si>
    <t>\sigma_k</t>
  </si>
  <si>
    <t>k</t>
  </si>
  <si>
    <t>b</t>
  </si>
  <si>
    <t>B^2</t>
  </si>
  <si>
    <t>&lt;B^2&gt;</t>
  </si>
  <si>
    <t>D_yy</t>
  </si>
  <si>
    <t>1/(n-2)</t>
  </si>
  <si>
    <t>\sigma_b</t>
  </si>
  <si>
    <t>B, мТл</t>
  </si>
  <si>
    <t>\varepsilon_kI</t>
  </si>
  <si>
    <t>\varepsilon_k</t>
  </si>
  <si>
    <t>\varepsilon_I</t>
  </si>
  <si>
    <t>kI</t>
  </si>
  <si>
    <t>\sigma_kI</t>
  </si>
  <si>
    <t>n^2</t>
  </si>
  <si>
    <t>B*n</t>
  </si>
  <si>
    <t>&lt;n&gt;</t>
  </si>
  <si>
    <t>&lt;n^2&gt;</t>
  </si>
  <si>
    <t>&lt;Bn&gt;</t>
  </si>
  <si>
    <t>e/m</t>
  </si>
  <si>
    <t>8 * pi^2 * U</t>
  </si>
  <si>
    <t>U</t>
  </si>
  <si>
    <t>L^2 * k^2</t>
  </si>
  <si>
    <t>\sigma_{e/m}</t>
  </si>
  <si>
    <t>\varepsilon_{e/(m*8pi^2)}</t>
  </si>
  <si>
    <t>B_кр, мТл</t>
  </si>
  <si>
    <t>U_a, В</t>
  </si>
  <si>
    <t>B_кр^2, мТл</t>
  </si>
  <si>
    <t>\sigma_{U_a}, В</t>
  </si>
  <si>
    <t>\sigma_{B_кр^2}, мТл</t>
  </si>
  <si>
    <t>U_a^2</t>
  </si>
  <si>
    <t>&lt;U_a&gt;</t>
  </si>
  <si>
    <t>&lt;U_a^2&gt;</t>
  </si>
  <si>
    <t>&lt;B_кр^2&gt;</t>
  </si>
  <si>
    <t>B_кр^4</t>
  </si>
  <si>
    <t>B_кр^2*U_а</t>
  </si>
  <si>
    <t>&lt;B_кр^4&gt;</t>
  </si>
  <si>
    <t>&lt;B_кр^2*U_a&gt;</t>
  </si>
  <si>
    <t>k*r_a^2</t>
  </si>
  <si>
    <t>\sigma{e/m}</t>
  </si>
  <si>
    <t>\varepsilon_{e/m}</t>
  </si>
  <si>
    <t>\varepsilon_{r_a}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</si>
</sst>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;[Red]0.00"/>
    <numFmt numFmtId="165" formatCode="0.00_ ;\-0.00\ "/>
    <numFmt numFmtId="166" formatCode="0.000"/>
    <numFmt numFmtId="167" formatCode="0.0000"/>
  </numFmts>
  <fonts count="4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22"/>
      <color theme="1"/>
      <name val="Calibri (Основной текст)"/>
      <charset val="204"/>
    </font>
    <font>
      <sz val="12"/>
      <color theme="2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3" fillId="0" borderId="0" xfId="0" applyFont="1"/>
    <xf numFmtId="2" fontId="3" fillId="0" borderId="0" xfId="0" applyNumberFormat="1" applyFont="1"/>
    <xf numFmtId="166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7" fontId="1" fillId="0" borderId="0" xfId="0" applyNumberFormat="1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9A00-9E09-0C41-815A-6776AA86C23C}">
  <dimension ref="A1:O194"/>
  <sheetViews>
    <sheetView tabSelected="1" topLeftCell="A104" zoomScale="134" zoomScaleNormal="118" workbookViewId="0">
      <selection activeCell="F115" sqref="F115"/>
    </sheetView>
  </sheetViews>
  <sheetFormatPr baseColWidth="10" defaultColWidth="15.83203125" defaultRowHeight="16" x14ac:dyDescent="0.2"/>
  <cols>
    <col min="1" max="1" width="15.33203125" bestFit="1" customWidth="1"/>
    <col min="2" max="2" width="23.5" bestFit="1" customWidth="1"/>
    <col min="3" max="3" width="15.33203125" bestFit="1" customWidth="1"/>
    <col min="4" max="4" width="19.5" bestFit="1" customWidth="1"/>
    <col min="5" max="5" width="23.33203125" bestFit="1" customWidth="1"/>
    <col min="6" max="6" width="14.1640625" bestFit="1" customWidth="1"/>
    <col min="7" max="7" width="13.5" bestFit="1" customWidth="1"/>
    <col min="8" max="9" width="12.1640625" bestFit="1" customWidth="1"/>
    <col min="10" max="10" width="12.5" bestFit="1" customWidth="1"/>
    <col min="11" max="11" width="12.1640625" bestFit="1" customWidth="1"/>
    <col min="13" max="13" width="12.1640625" bestFit="1" customWidth="1"/>
    <col min="14" max="14" width="12.83203125" bestFit="1" customWidth="1"/>
    <col min="15" max="15" width="12.1640625" bestFit="1" customWidth="1"/>
  </cols>
  <sheetData>
    <row r="1" spans="1:12" x14ac:dyDescent="0.2">
      <c r="A1" t="s">
        <v>7</v>
      </c>
      <c r="B1" s="5">
        <f>2.8 * 10^-2</f>
        <v>2.7999999999999997E-2</v>
      </c>
      <c r="C1" t="s">
        <v>18</v>
      </c>
    </row>
    <row r="2" spans="1:12" x14ac:dyDescent="0.2">
      <c r="A2" t="s">
        <v>30</v>
      </c>
      <c r="B2">
        <f>0.001/B1</f>
        <v>3.5714285714285719E-2</v>
      </c>
    </row>
    <row r="3" spans="1:12" x14ac:dyDescent="0.2">
      <c r="A3" t="s">
        <v>8</v>
      </c>
      <c r="B3">
        <v>12</v>
      </c>
      <c r="C3" t="s">
        <v>19</v>
      </c>
    </row>
    <row r="4" spans="1:12" x14ac:dyDescent="0.2">
      <c r="A4" t="s">
        <v>95</v>
      </c>
      <c r="B4">
        <f>1/12</f>
        <v>8.3333333333333329E-2</v>
      </c>
    </row>
    <row r="5" spans="1:12" x14ac:dyDescent="0.2">
      <c r="B5" s="15" t="s">
        <v>2</v>
      </c>
      <c r="C5" s="15"/>
      <c r="H5" s="15" t="s">
        <v>33</v>
      </c>
      <c r="I5" s="15"/>
    </row>
    <row r="6" spans="1:12" x14ac:dyDescent="0.2">
      <c r="B6" t="s">
        <v>0</v>
      </c>
      <c r="C6" t="s">
        <v>27</v>
      </c>
      <c r="D6" t="s">
        <v>29</v>
      </c>
      <c r="E6" t="s">
        <v>1</v>
      </c>
      <c r="F6" t="s">
        <v>26</v>
      </c>
      <c r="H6" t="s">
        <v>20</v>
      </c>
      <c r="I6" t="s">
        <v>31</v>
      </c>
      <c r="J6" t="s">
        <v>28</v>
      </c>
      <c r="K6" t="s">
        <v>24</v>
      </c>
      <c r="L6" t="s">
        <v>32</v>
      </c>
    </row>
    <row r="7" spans="1:12" x14ac:dyDescent="0.2">
      <c r="B7">
        <v>0</v>
      </c>
      <c r="C7">
        <v>0.5</v>
      </c>
      <c r="D7" s="17">
        <v>0</v>
      </c>
      <c r="E7">
        <v>79</v>
      </c>
      <c r="F7">
        <v>0.5</v>
      </c>
      <c r="H7">
        <f t="shared" ref="H7:H21" si="0">B7*0.01*$B$1*10^3</f>
        <v>0</v>
      </c>
      <c r="I7" s="8">
        <v>0.14000000000000001</v>
      </c>
      <c r="J7" s="7">
        <v>0</v>
      </c>
      <c r="K7">
        <f>E7*10</f>
        <v>790</v>
      </c>
      <c r="L7">
        <f>F7*10</f>
        <v>5</v>
      </c>
    </row>
    <row r="8" spans="1:12" x14ac:dyDescent="0.2">
      <c r="B8">
        <v>5</v>
      </c>
      <c r="C8">
        <v>0.5</v>
      </c>
      <c r="D8" s="6">
        <f t="shared" ref="D8:D20" si="1">C8/B8</f>
        <v>0.1</v>
      </c>
      <c r="E8">
        <v>73</v>
      </c>
      <c r="F8">
        <v>0.5</v>
      </c>
      <c r="H8">
        <f t="shared" si="0"/>
        <v>1.4</v>
      </c>
      <c r="I8" s="3">
        <f t="shared" ref="I8:I21" si="2">J8 * H8</f>
        <v>0.14866068747318506</v>
      </c>
      <c r="J8" s="5">
        <f>SQRT(D8^2 + $B$2^2)</f>
        <v>0.10618620533798934</v>
      </c>
      <c r="K8">
        <f t="shared" ref="K8:K21" si="3">E8*10</f>
        <v>730</v>
      </c>
      <c r="L8">
        <f t="shared" ref="L8:L21" si="4">F8*10</f>
        <v>5</v>
      </c>
    </row>
    <row r="9" spans="1:12" x14ac:dyDescent="0.2">
      <c r="B9">
        <v>10</v>
      </c>
      <c r="C9">
        <v>0.5</v>
      </c>
      <c r="D9" s="6">
        <f>C9/B9</f>
        <v>0.05</v>
      </c>
      <c r="E9">
        <v>61</v>
      </c>
      <c r="F9">
        <v>0.5</v>
      </c>
      <c r="H9">
        <f t="shared" si="0"/>
        <v>2.8</v>
      </c>
      <c r="I9" s="3">
        <f t="shared" si="2"/>
        <v>0.17204650534085256</v>
      </c>
      <c r="J9" s="5">
        <f>SQRT(D9^2 + $B$2^2)</f>
        <v>6.1445180478875913E-2</v>
      </c>
      <c r="K9">
        <f t="shared" si="3"/>
        <v>610</v>
      </c>
      <c r="L9">
        <f t="shared" si="4"/>
        <v>5</v>
      </c>
    </row>
    <row r="10" spans="1:12" x14ac:dyDescent="0.2">
      <c r="B10">
        <v>11</v>
      </c>
      <c r="C10">
        <v>0.5</v>
      </c>
      <c r="D10" s="6">
        <f t="shared" si="1"/>
        <v>4.5454545454545456E-2</v>
      </c>
      <c r="E10">
        <v>61</v>
      </c>
      <c r="F10">
        <v>0.5</v>
      </c>
      <c r="H10">
        <f t="shared" si="0"/>
        <v>3.0799999999999996</v>
      </c>
      <c r="I10" s="3">
        <f t="shared" si="2"/>
        <v>0.17804493814764855</v>
      </c>
      <c r="J10" s="5">
        <f>SQRT(D10^2 + $B$2^2)</f>
        <v>5.7806798099885898E-2</v>
      </c>
      <c r="K10">
        <f t="shared" si="3"/>
        <v>610</v>
      </c>
      <c r="L10">
        <f t="shared" si="4"/>
        <v>5</v>
      </c>
    </row>
    <row r="11" spans="1:12" x14ac:dyDescent="0.2">
      <c r="B11">
        <v>12</v>
      </c>
      <c r="C11">
        <v>0.5</v>
      </c>
      <c r="D11" s="6">
        <f t="shared" si="1"/>
        <v>4.1666666666666664E-2</v>
      </c>
      <c r="E11">
        <v>56</v>
      </c>
      <c r="F11">
        <v>0.5</v>
      </c>
      <c r="H11">
        <f t="shared" si="0"/>
        <v>3.36</v>
      </c>
      <c r="I11" s="3">
        <f t="shared" si="2"/>
        <v>0.18439088914585774</v>
      </c>
      <c r="J11" s="5">
        <f>SQRT(D11^2 + $B$2^2)</f>
        <v>5.4878240817219572E-2</v>
      </c>
      <c r="K11">
        <f t="shared" si="3"/>
        <v>560</v>
      </c>
      <c r="L11">
        <f t="shared" si="4"/>
        <v>5</v>
      </c>
    </row>
    <row r="12" spans="1:12" x14ac:dyDescent="0.2">
      <c r="B12">
        <v>13</v>
      </c>
      <c r="C12">
        <v>0.5</v>
      </c>
      <c r="D12" s="6">
        <f t="shared" si="1"/>
        <v>3.8461538461538464E-2</v>
      </c>
      <c r="E12">
        <v>52</v>
      </c>
      <c r="F12">
        <v>0.5</v>
      </c>
      <c r="H12">
        <f t="shared" si="0"/>
        <v>3.6399999999999997</v>
      </c>
      <c r="I12" s="3">
        <f t="shared" si="2"/>
        <v>0.191049731745428</v>
      </c>
      <c r="J12" s="5">
        <f>SQRT(D12^2 + $B$2^2)</f>
        <v>5.2486190039952751E-2</v>
      </c>
      <c r="K12">
        <f t="shared" si="3"/>
        <v>520</v>
      </c>
      <c r="L12">
        <f t="shared" si="4"/>
        <v>5</v>
      </c>
    </row>
    <row r="13" spans="1:12" x14ac:dyDescent="0.2">
      <c r="B13">
        <v>14</v>
      </c>
      <c r="C13">
        <v>0.5</v>
      </c>
      <c r="D13" s="6">
        <f t="shared" si="1"/>
        <v>3.5714285714285712E-2</v>
      </c>
      <c r="E13">
        <v>44</v>
      </c>
      <c r="F13">
        <v>0.5</v>
      </c>
      <c r="H13">
        <f t="shared" si="0"/>
        <v>3.92</v>
      </c>
      <c r="I13" s="3">
        <f t="shared" si="2"/>
        <v>0.19798989873223333</v>
      </c>
      <c r="J13" s="5">
        <f>SQRT(D13^2 + $B$2^2)</f>
        <v>5.0507627227610541E-2</v>
      </c>
      <c r="K13">
        <f t="shared" si="3"/>
        <v>440</v>
      </c>
      <c r="L13">
        <f t="shared" si="4"/>
        <v>5</v>
      </c>
    </row>
    <row r="14" spans="1:12" x14ac:dyDescent="0.2">
      <c r="B14">
        <v>15</v>
      </c>
      <c r="C14">
        <v>0.5</v>
      </c>
      <c r="D14" s="6">
        <f t="shared" si="1"/>
        <v>3.3333333333333333E-2</v>
      </c>
      <c r="E14">
        <v>33</v>
      </c>
      <c r="F14">
        <v>0.5</v>
      </c>
      <c r="H14">
        <f t="shared" si="0"/>
        <v>4.2</v>
      </c>
      <c r="I14" s="3">
        <f t="shared" si="2"/>
        <v>0.20518284528683192</v>
      </c>
      <c r="J14" s="5">
        <f>SQRT(D14^2 + $B$2^2)</f>
        <v>4.8853058401626646E-2</v>
      </c>
      <c r="K14">
        <f t="shared" si="3"/>
        <v>330</v>
      </c>
      <c r="L14">
        <f t="shared" si="4"/>
        <v>5</v>
      </c>
    </row>
    <row r="15" spans="1:12" x14ac:dyDescent="0.2">
      <c r="B15">
        <v>16</v>
      </c>
      <c r="C15">
        <v>0.5</v>
      </c>
      <c r="D15" s="6">
        <f t="shared" si="1"/>
        <v>3.125E-2</v>
      </c>
      <c r="E15">
        <v>17</v>
      </c>
      <c r="F15">
        <v>0.5</v>
      </c>
      <c r="H15">
        <f t="shared" si="0"/>
        <v>4.4799999999999995</v>
      </c>
      <c r="I15" s="3">
        <f t="shared" si="2"/>
        <v>0.21260291625469299</v>
      </c>
      <c r="J15" s="5">
        <f>SQRT(D15^2 + $B$2^2)</f>
        <v>4.7456008092565408E-2</v>
      </c>
      <c r="K15">
        <f t="shared" si="3"/>
        <v>170</v>
      </c>
      <c r="L15">
        <f t="shared" si="4"/>
        <v>5</v>
      </c>
    </row>
    <row r="16" spans="1:12" x14ac:dyDescent="0.2">
      <c r="B16">
        <v>17</v>
      </c>
      <c r="C16">
        <v>0.5</v>
      </c>
      <c r="D16" s="6">
        <f t="shared" si="1"/>
        <v>2.9411764705882353E-2</v>
      </c>
      <c r="E16">
        <v>8</v>
      </c>
      <c r="F16">
        <v>0.5</v>
      </c>
      <c r="H16">
        <f t="shared" si="0"/>
        <v>4.76</v>
      </c>
      <c r="I16" s="3">
        <f t="shared" si="2"/>
        <v>0.22022715545545241</v>
      </c>
      <c r="J16" s="5">
        <f>SQRT(D16^2 + $B$2^2)</f>
        <v>4.6266209129296729E-2</v>
      </c>
      <c r="K16">
        <f t="shared" si="3"/>
        <v>80</v>
      </c>
      <c r="L16">
        <f t="shared" si="4"/>
        <v>5</v>
      </c>
    </row>
    <row r="17" spans="2:12" x14ac:dyDescent="0.2">
      <c r="B17">
        <v>18</v>
      </c>
      <c r="C17">
        <v>0.5</v>
      </c>
      <c r="D17" s="6">
        <f t="shared" si="1"/>
        <v>2.7777777777777776E-2</v>
      </c>
      <c r="E17">
        <v>5</v>
      </c>
      <c r="F17">
        <v>0.5</v>
      </c>
      <c r="H17">
        <f t="shared" si="0"/>
        <v>5.0399999999999991</v>
      </c>
      <c r="I17" s="3">
        <f t="shared" si="2"/>
        <v>0.22803508501982758</v>
      </c>
      <c r="J17" s="5">
        <f>SQRT(D17^2 + $B$2^2)</f>
        <v>4.5245056551553101E-2</v>
      </c>
      <c r="K17">
        <f t="shared" si="3"/>
        <v>50</v>
      </c>
      <c r="L17">
        <f t="shared" si="4"/>
        <v>5</v>
      </c>
    </row>
    <row r="18" spans="2:12" x14ac:dyDescent="0.2">
      <c r="B18">
        <v>19</v>
      </c>
      <c r="C18">
        <v>0.5</v>
      </c>
      <c r="D18" s="6">
        <f t="shared" si="1"/>
        <v>2.6315789473684209E-2</v>
      </c>
      <c r="E18">
        <v>3</v>
      </c>
      <c r="F18">
        <v>0.5</v>
      </c>
      <c r="H18">
        <f t="shared" si="0"/>
        <v>5.3199999999999994</v>
      </c>
      <c r="I18" s="3">
        <f t="shared" si="2"/>
        <v>0.2360084744241189</v>
      </c>
      <c r="J18" s="5">
        <f>SQRT(D18^2 + $B$2^2)</f>
        <v>4.4362495192503557E-2</v>
      </c>
      <c r="K18">
        <f t="shared" si="3"/>
        <v>30</v>
      </c>
      <c r="L18">
        <f t="shared" si="4"/>
        <v>5</v>
      </c>
    </row>
    <row r="19" spans="2:12" x14ac:dyDescent="0.2">
      <c r="B19">
        <v>20</v>
      </c>
      <c r="C19">
        <v>0.5</v>
      </c>
      <c r="D19" s="6">
        <f t="shared" si="1"/>
        <v>2.5000000000000001E-2</v>
      </c>
      <c r="E19">
        <v>2</v>
      </c>
      <c r="F19">
        <v>0.5</v>
      </c>
      <c r="H19">
        <f t="shared" si="0"/>
        <v>5.6</v>
      </c>
      <c r="I19" s="3">
        <f t="shared" si="2"/>
        <v>0.24413111231467408</v>
      </c>
      <c r="J19" s="5">
        <f>SQRT(D19^2 + $B$2^2)</f>
        <v>4.3594841484763232E-2</v>
      </c>
      <c r="K19">
        <f t="shared" si="3"/>
        <v>20</v>
      </c>
      <c r="L19">
        <f t="shared" si="4"/>
        <v>5</v>
      </c>
    </row>
    <row r="20" spans="2:12" x14ac:dyDescent="0.2">
      <c r="B20">
        <v>21</v>
      </c>
      <c r="C20">
        <v>0.5</v>
      </c>
      <c r="D20" s="6">
        <f t="shared" si="1"/>
        <v>2.3809523809523808E-2</v>
      </c>
      <c r="E20">
        <v>1</v>
      </c>
      <c r="F20">
        <v>0.5</v>
      </c>
      <c r="H20">
        <f t="shared" si="0"/>
        <v>5.879999999999999</v>
      </c>
      <c r="I20" s="3">
        <f t="shared" si="2"/>
        <v>0.2523885892824792</v>
      </c>
      <c r="J20" s="5">
        <f>SQRT(D20^2 + $B$2^2)</f>
        <v>4.29232294698094E-2</v>
      </c>
      <c r="K20">
        <f t="shared" si="3"/>
        <v>10</v>
      </c>
      <c r="L20">
        <f t="shared" si="4"/>
        <v>5</v>
      </c>
    </row>
    <row r="21" spans="2:12" x14ac:dyDescent="0.2">
      <c r="B21">
        <v>24</v>
      </c>
      <c r="C21">
        <v>0.5</v>
      </c>
      <c r="D21" s="6">
        <f>C21/B21</f>
        <v>2.0833333333333332E-2</v>
      </c>
      <c r="E21">
        <v>0</v>
      </c>
      <c r="F21">
        <v>0.5</v>
      </c>
      <c r="H21">
        <f t="shared" si="0"/>
        <v>6.72</v>
      </c>
      <c r="I21" s="3">
        <f t="shared" si="2"/>
        <v>0.27784887978899614</v>
      </c>
      <c r="J21" s="5">
        <f>SQRT(D21^2 + $B$2^2)</f>
        <v>4.1346559492410138E-2</v>
      </c>
      <c r="K21">
        <f t="shared" si="3"/>
        <v>0</v>
      </c>
      <c r="L21">
        <f t="shared" si="4"/>
        <v>5</v>
      </c>
    </row>
    <row r="24" spans="2:12" x14ac:dyDescent="0.2">
      <c r="B24" s="15" t="s">
        <v>3</v>
      </c>
      <c r="C24" s="15"/>
      <c r="H24" s="15" t="s">
        <v>21</v>
      </c>
      <c r="I24" s="15"/>
    </row>
    <row r="25" spans="2:12" x14ac:dyDescent="0.2">
      <c r="B25" t="s">
        <v>0</v>
      </c>
      <c r="C25" t="s">
        <v>27</v>
      </c>
      <c r="D25" t="s">
        <v>29</v>
      </c>
      <c r="E25" t="s">
        <v>1</v>
      </c>
      <c r="F25" t="s">
        <v>26</v>
      </c>
      <c r="H25" t="s">
        <v>20</v>
      </c>
      <c r="I25" t="s">
        <v>31</v>
      </c>
      <c r="J25" t="s">
        <v>28</v>
      </c>
      <c r="K25" t="s">
        <v>24</v>
      </c>
      <c r="L25" t="s">
        <v>32</v>
      </c>
    </row>
    <row r="26" spans="2:12" x14ac:dyDescent="0.2">
      <c r="B26">
        <v>0</v>
      </c>
      <c r="C26">
        <v>0.5</v>
      </c>
      <c r="D26" s="5" t="e">
        <f>C26/B26</f>
        <v>#DIV/0!</v>
      </c>
      <c r="E26">
        <v>79</v>
      </c>
      <c r="F26">
        <v>0.5</v>
      </c>
      <c r="H26">
        <f t="shared" ref="H26:H40" si="5">B26*0.01*$B$1*10^3</f>
        <v>0</v>
      </c>
      <c r="I26">
        <f>H26*J26</f>
        <v>0</v>
      </c>
      <c r="J26" s="9">
        <v>0</v>
      </c>
      <c r="K26">
        <f>E26*10</f>
        <v>790</v>
      </c>
      <c r="L26">
        <f>F26*10</f>
        <v>5</v>
      </c>
    </row>
    <row r="27" spans="2:12" x14ac:dyDescent="0.2">
      <c r="B27">
        <v>2</v>
      </c>
      <c r="C27">
        <v>0.5</v>
      </c>
      <c r="D27" s="5">
        <f t="shared" ref="D27:D40" si="6">C27/B27</f>
        <v>0.25</v>
      </c>
      <c r="E27">
        <v>79</v>
      </c>
      <c r="F27">
        <v>0.5</v>
      </c>
      <c r="H27">
        <f t="shared" si="5"/>
        <v>0.55999999999999994</v>
      </c>
      <c r="I27" s="5">
        <f t="shared" ref="I27:I40" si="7">H27*J27</f>
        <v>0.1414213562373095</v>
      </c>
      <c r="J27" s="5">
        <f>SQRT(D27^2 + $B$2^2)</f>
        <v>0.2525381361380527</v>
      </c>
      <c r="K27">
        <f t="shared" ref="K27:K40" si="8">E27*10</f>
        <v>790</v>
      </c>
      <c r="L27">
        <f t="shared" ref="L27:L40" si="9">F27*10</f>
        <v>5</v>
      </c>
    </row>
    <row r="28" spans="2:12" x14ac:dyDescent="0.2">
      <c r="B28">
        <v>3</v>
      </c>
      <c r="C28">
        <v>0.5</v>
      </c>
      <c r="D28" s="5">
        <f t="shared" si="6"/>
        <v>0.16666666666666666</v>
      </c>
      <c r="E28">
        <v>78</v>
      </c>
      <c r="F28">
        <v>0.5</v>
      </c>
      <c r="H28">
        <f t="shared" si="5"/>
        <v>0.84</v>
      </c>
      <c r="I28" s="5">
        <f t="shared" si="7"/>
        <v>0.14317821063276354</v>
      </c>
      <c r="J28" s="5">
        <f>SQRT(D28^2 + $B$2^2)</f>
        <v>0.17045025075328993</v>
      </c>
      <c r="K28">
        <f t="shared" si="8"/>
        <v>780</v>
      </c>
      <c r="L28">
        <f t="shared" si="9"/>
        <v>5</v>
      </c>
    </row>
    <row r="29" spans="2:12" x14ac:dyDescent="0.2">
      <c r="B29">
        <v>9</v>
      </c>
      <c r="C29">
        <v>0.5</v>
      </c>
      <c r="D29" s="5">
        <f t="shared" si="6"/>
        <v>5.5555555555555552E-2</v>
      </c>
      <c r="E29">
        <v>75</v>
      </c>
      <c r="F29">
        <v>0.5</v>
      </c>
      <c r="H29">
        <f t="shared" si="5"/>
        <v>2.5199999999999996</v>
      </c>
      <c r="I29" s="5">
        <f t="shared" si="7"/>
        <v>0.16643316977093237</v>
      </c>
      <c r="J29" s="5">
        <f>SQRT(D29^2 + $B$2^2)</f>
        <v>6.6044908639258881E-2</v>
      </c>
      <c r="K29">
        <f t="shared" si="8"/>
        <v>750</v>
      </c>
      <c r="L29">
        <f t="shared" si="9"/>
        <v>5</v>
      </c>
    </row>
    <row r="30" spans="2:12" x14ac:dyDescent="0.2">
      <c r="B30">
        <v>10</v>
      </c>
      <c r="C30">
        <v>0.5</v>
      </c>
      <c r="D30" s="5">
        <f t="shared" si="6"/>
        <v>0.05</v>
      </c>
      <c r="E30">
        <v>70</v>
      </c>
      <c r="F30">
        <v>0.5</v>
      </c>
      <c r="H30">
        <f t="shared" si="5"/>
        <v>2.8</v>
      </c>
      <c r="I30" s="5">
        <f t="shared" si="7"/>
        <v>0.17204650534085256</v>
      </c>
      <c r="J30" s="5">
        <f>SQRT(D30^2 + $B$2^2)</f>
        <v>6.1445180478875913E-2</v>
      </c>
      <c r="K30">
        <f t="shared" si="8"/>
        <v>700</v>
      </c>
      <c r="L30">
        <f t="shared" si="9"/>
        <v>5</v>
      </c>
    </row>
    <row r="31" spans="2:12" x14ac:dyDescent="0.2">
      <c r="B31">
        <v>11</v>
      </c>
      <c r="C31">
        <v>0.5</v>
      </c>
      <c r="D31" s="5">
        <f t="shared" si="6"/>
        <v>4.5454545454545456E-2</v>
      </c>
      <c r="E31">
        <v>69</v>
      </c>
      <c r="F31">
        <v>0.5</v>
      </c>
      <c r="H31">
        <f t="shared" si="5"/>
        <v>3.0799999999999996</v>
      </c>
      <c r="I31" s="5">
        <f t="shared" si="7"/>
        <v>0.17804493814764855</v>
      </c>
      <c r="J31" s="5">
        <f>SQRT(D31^2 + $B$2^2)</f>
        <v>5.7806798099885898E-2</v>
      </c>
      <c r="K31">
        <f t="shared" si="8"/>
        <v>690</v>
      </c>
      <c r="L31">
        <f t="shared" si="9"/>
        <v>5</v>
      </c>
    </row>
    <row r="32" spans="2:12" x14ac:dyDescent="0.2">
      <c r="B32">
        <v>12</v>
      </c>
      <c r="C32">
        <v>0.5</v>
      </c>
      <c r="D32" s="5">
        <f t="shared" si="6"/>
        <v>4.1666666666666664E-2</v>
      </c>
      <c r="E32">
        <v>64</v>
      </c>
      <c r="F32">
        <v>0.5</v>
      </c>
      <c r="H32">
        <f t="shared" si="5"/>
        <v>3.36</v>
      </c>
      <c r="I32" s="5">
        <f t="shared" si="7"/>
        <v>0.18439088914585774</v>
      </c>
      <c r="J32" s="5">
        <f>SQRT(D32^2 + $B$2^2)</f>
        <v>5.4878240817219572E-2</v>
      </c>
      <c r="K32">
        <f t="shared" si="8"/>
        <v>640</v>
      </c>
      <c r="L32">
        <f t="shared" si="9"/>
        <v>5</v>
      </c>
    </row>
    <row r="33" spans="2:12" x14ac:dyDescent="0.2">
      <c r="B33">
        <v>13</v>
      </c>
      <c r="C33">
        <v>0.5</v>
      </c>
      <c r="D33" s="5">
        <f t="shared" si="6"/>
        <v>3.8461538461538464E-2</v>
      </c>
      <c r="E33">
        <v>58</v>
      </c>
      <c r="F33">
        <v>0.5</v>
      </c>
      <c r="H33">
        <f t="shared" si="5"/>
        <v>3.6399999999999997</v>
      </c>
      <c r="I33" s="5">
        <f t="shared" si="7"/>
        <v>0.191049731745428</v>
      </c>
      <c r="J33" s="5">
        <f>SQRT(D33^2 + $B$2^2)</f>
        <v>5.2486190039952751E-2</v>
      </c>
      <c r="K33">
        <f t="shared" si="8"/>
        <v>580</v>
      </c>
      <c r="L33">
        <f t="shared" si="9"/>
        <v>5</v>
      </c>
    </row>
    <row r="34" spans="2:12" x14ac:dyDescent="0.2">
      <c r="B34">
        <v>14</v>
      </c>
      <c r="C34">
        <v>0.5</v>
      </c>
      <c r="D34" s="5">
        <f t="shared" si="6"/>
        <v>3.5714285714285712E-2</v>
      </c>
      <c r="E34">
        <v>52</v>
      </c>
      <c r="F34">
        <v>0.5</v>
      </c>
      <c r="H34">
        <f t="shared" si="5"/>
        <v>3.92</v>
      </c>
      <c r="I34" s="5">
        <f t="shared" si="7"/>
        <v>0.19798989873223333</v>
      </c>
      <c r="J34" s="5">
        <f>SQRT(D34^2 + $B$2^2)</f>
        <v>5.0507627227610541E-2</v>
      </c>
      <c r="K34">
        <f t="shared" si="8"/>
        <v>520</v>
      </c>
      <c r="L34">
        <f t="shared" si="9"/>
        <v>5</v>
      </c>
    </row>
    <row r="35" spans="2:12" x14ac:dyDescent="0.2">
      <c r="B35">
        <v>15</v>
      </c>
      <c r="C35">
        <v>0.5</v>
      </c>
      <c r="D35" s="5">
        <f t="shared" si="6"/>
        <v>3.3333333333333333E-2</v>
      </c>
      <c r="E35">
        <v>46</v>
      </c>
      <c r="F35">
        <v>0.5</v>
      </c>
      <c r="H35">
        <f t="shared" si="5"/>
        <v>4.2</v>
      </c>
      <c r="I35" s="5">
        <f t="shared" si="7"/>
        <v>0.20518284528683192</v>
      </c>
      <c r="J35" s="5">
        <f>SQRT(D35^2 + $B$2^2)</f>
        <v>4.8853058401626646E-2</v>
      </c>
      <c r="K35">
        <f t="shared" si="8"/>
        <v>460</v>
      </c>
      <c r="L35">
        <f t="shared" si="9"/>
        <v>5</v>
      </c>
    </row>
    <row r="36" spans="2:12" x14ac:dyDescent="0.2">
      <c r="B36">
        <v>17</v>
      </c>
      <c r="C36">
        <v>0.5</v>
      </c>
      <c r="D36" s="5">
        <f t="shared" si="6"/>
        <v>2.9411764705882353E-2</v>
      </c>
      <c r="E36">
        <v>25</v>
      </c>
      <c r="F36">
        <v>0.5</v>
      </c>
      <c r="H36">
        <f t="shared" si="5"/>
        <v>4.76</v>
      </c>
      <c r="I36" s="5">
        <f t="shared" si="7"/>
        <v>0.22022715545545241</v>
      </c>
      <c r="J36" s="5">
        <f>SQRT(D36^2 + $B$2^2)</f>
        <v>4.6266209129296729E-2</v>
      </c>
      <c r="K36">
        <f t="shared" si="8"/>
        <v>250</v>
      </c>
      <c r="L36">
        <f t="shared" si="9"/>
        <v>5</v>
      </c>
    </row>
    <row r="37" spans="2:12" x14ac:dyDescent="0.2">
      <c r="B37">
        <v>19</v>
      </c>
      <c r="C37">
        <v>0.5</v>
      </c>
      <c r="D37" s="5">
        <f t="shared" si="6"/>
        <v>2.6315789473684209E-2</v>
      </c>
      <c r="E37">
        <v>6</v>
      </c>
      <c r="F37">
        <v>0.5</v>
      </c>
      <c r="H37">
        <f t="shared" si="5"/>
        <v>5.3199999999999994</v>
      </c>
      <c r="I37" s="5">
        <f t="shared" si="7"/>
        <v>0.2360084744241189</v>
      </c>
      <c r="J37" s="5">
        <f>SQRT(D37^2 + $B$2^2)</f>
        <v>4.4362495192503557E-2</v>
      </c>
      <c r="K37">
        <f t="shared" si="8"/>
        <v>60</v>
      </c>
      <c r="L37">
        <f t="shared" si="9"/>
        <v>5</v>
      </c>
    </row>
    <row r="38" spans="2:12" x14ac:dyDescent="0.2">
      <c r="B38">
        <v>21</v>
      </c>
      <c r="C38">
        <v>0.5</v>
      </c>
      <c r="D38" s="5">
        <f t="shared" si="6"/>
        <v>2.3809523809523808E-2</v>
      </c>
      <c r="E38">
        <v>3</v>
      </c>
      <c r="F38">
        <v>0.5</v>
      </c>
      <c r="H38">
        <f t="shared" si="5"/>
        <v>5.879999999999999</v>
      </c>
      <c r="I38" s="5">
        <f t="shared" si="7"/>
        <v>0.2523885892824792</v>
      </c>
      <c r="J38" s="5">
        <f>SQRT(D38^2 + $B$2^2)</f>
        <v>4.29232294698094E-2</v>
      </c>
      <c r="K38">
        <f t="shared" si="8"/>
        <v>30</v>
      </c>
      <c r="L38">
        <f t="shared" si="9"/>
        <v>5</v>
      </c>
    </row>
    <row r="39" spans="2:12" x14ac:dyDescent="0.2">
      <c r="B39">
        <v>23</v>
      </c>
      <c r="C39">
        <v>0.5</v>
      </c>
      <c r="D39" s="5">
        <f t="shared" si="6"/>
        <v>2.1739130434782608E-2</v>
      </c>
      <c r="E39">
        <v>1</v>
      </c>
      <c r="F39">
        <v>0.5</v>
      </c>
      <c r="H39">
        <f t="shared" si="5"/>
        <v>6.4399999999999995</v>
      </c>
      <c r="I39" s="5">
        <f t="shared" si="7"/>
        <v>0.26925824035672519</v>
      </c>
      <c r="J39" s="5">
        <f>SQRT(D39^2 + $B$2^2)</f>
        <v>4.1810285769677831E-2</v>
      </c>
      <c r="K39">
        <f t="shared" si="8"/>
        <v>10</v>
      </c>
      <c r="L39">
        <f t="shared" si="9"/>
        <v>5</v>
      </c>
    </row>
    <row r="40" spans="2:12" x14ac:dyDescent="0.2">
      <c r="B40">
        <v>26</v>
      </c>
      <c r="C40">
        <v>0.5</v>
      </c>
      <c r="D40" s="5">
        <f t="shared" si="6"/>
        <v>1.9230769230769232E-2</v>
      </c>
      <c r="E40">
        <v>0</v>
      </c>
      <c r="F40">
        <v>0.5</v>
      </c>
      <c r="H40">
        <f t="shared" si="5"/>
        <v>7.2799999999999994</v>
      </c>
      <c r="I40" s="5">
        <f t="shared" si="7"/>
        <v>0.29529646120466801</v>
      </c>
      <c r="J40" s="5">
        <f>SQRT(D40^2 + $B$2^2)</f>
        <v>4.056270071492693E-2</v>
      </c>
      <c r="K40">
        <f t="shared" si="8"/>
        <v>0</v>
      </c>
      <c r="L40">
        <f t="shared" si="9"/>
        <v>5</v>
      </c>
    </row>
    <row r="43" spans="2:12" x14ac:dyDescent="0.2">
      <c r="B43" s="1" t="s">
        <v>4</v>
      </c>
      <c r="C43" s="1"/>
      <c r="H43" s="15" t="s">
        <v>22</v>
      </c>
      <c r="I43" s="15"/>
    </row>
    <row r="44" spans="2:12" x14ac:dyDescent="0.2">
      <c r="B44" t="s">
        <v>0</v>
      </c>
      <c r="C44" t="s">
        <v>27</v>
      </c>
      <c r="D44" t="s">
        <v>29</v>
      </c>
      <c r="E44" t="s">
        <v>1</v>
      </c>
      <c r="F44" t="s">
        <v>26</v>
      </c>
      <c r="H44" t="s">
        <v>20</v>
      </c>
      <c r="I44" t="s">
        <v>31</v>
      </c>
      <c r="J44" t="s">
        <v>28</v>
      </c>
      <c r="K44" t="s">
        <v>24</v>
      </c>
      <c r="L44" t="s">
        <v>32</v>
      </c>
    </row>
    <row r="45" spans="2:12" x14ac:dyDescent="0.2">
      <c r="B45">
        <v>0</v>
      </c>
      <c r="C45">
        <v>0.5</v>
      </c>
      <c r="D45" s="5" t="e">
        <f>C45/B45</f>
        <v>#DIV/0!</v>
      </c>
      <c r="E45">
        <v>76</v>
      </c>
      <c r="F45">
        <v>0.5</v>
      </c>
      <c r="H45">
        <f t="shared" ref="H45:H58" si="10">B45*0.01*$B$1*10^3</f>
        <v>0</v>
      </c>
      <c r="I45" s="7">
        <v>0</v>
      </c>
      <c r="J45" s="7">
        <v>0</v>
      </c>
      <c r="K45">
        <f>E45*10</f>
        <v>760</v>
      </c>
      <c r="L45">
        <f>F45*10</f>
        <v>5</v>
      </c>
    </row>
    <row r="46" spans="2:12" x14ac:dyDescent="0.2">
      <c r="B46">
        <v>2</v>
      </c>
      <c r="C46">
        <v>0.5</v>
      </c>
      <c r="D46" s="5">
        <f t="shared" ref="D46:D57" si="11">C46/B46</f>
        <v>0.25</v>
      </c>
      <c r="E46">
        <v>75</v>
      </c>
      <c r="F46">
        <v>0.5</v>
      </c>
      <c r="H46">
        <f t="shared" si="10"/>
        <v>0.55999999999999994</v>
      </c>
      <c r="I46" s="5">
        <f t="shared" ref="I46:I58" si="12">H46*J46</f>
        <v>0.1414213562373095</v>
      </c>
      <c r="J46" s="5">
        <f>SQRT(D46^2 + $B$2^2)</f>
        <v>0.2525381361380527</v>
      </c>
      <c r="K46">
        <f t="shared" ref="K46:K58" si="13">E46*10</f>
        <v>750</v>
      </c>
      <c r="L46">
        <f t="shared" ref="L46:L58" si="14">F46*10</f>
        <v>5</v>
      </c>
    </row>
    <row r="47" spans="2:12" x14ac:dyDescent="0.2">
      <c r="B47">
        <v>4</v>
      </c>
      <c r="C47">
        <v>0.5</v>
      </c>
      <c r="D47" s="5">
        <f t="shared" si="11"/>
        <v>0.125</v>
      </c>
      <c r="E47">
        <v>75</v>
      </c>
      <c r="F47">
        <v>0.5</v>
      </c>
      <c r="H47">
        <f t="shared" si="10"/>
        <v>1.1199999999999999</v>
      </c>
      <c r="I47" s="5">
        <f t="shared" si="12"/>
        <v>0.14560219778561034</v>
      </c>
      <c r="J47" s="5">
        <f>SQRT(D47^2 + $B$2^2)</f>
        <v>0.13000196230858069</v>
      </c>
      <c r="K47">
        <f t="shared" si="13"/>
        <v>750</v>
      </c>
      <c r="L47">
        <f t="shared" si="14"/>
        <v>5</v>
      </c>
    </row>
    <row r="48" spans="2:12" x14ac:dyDescent="0.2">
      <c r="B48">
        <v>6</v>
      </c>
      <c r="C48">
        <v>0.5</v>
      </c>
      <c r="D48" s="5">
        <f t="shared" si="11"/>
        <v>8.3333333333333329E-2</v>
      </c>
      <c r="E48">
        <v>74</v>
      </c>
      <c r="F48">
        <v>0.5</v>
      </c>
      <c r="H48">
        <f t="shared" si="10"/>
        <v>1.68</v>
      </c>
      <c r="I48" s="5">
        <f t="shared" si="12"/>
        <v>0.15231546211727814</v>
      </c>
      <c r="J48" s="5">
        <f>SQRT(D48^2 + $B$2^2)</f>
        <v>9.0663965545998898E-2</v>
      </c>
      <c r="K48">
        <f t="shared" si="13"/>
        <v>740</v>
      </c>
      <c r="L48">
        <f t="shared" si="14"/>
        <v>5</v>
      </c>
    </row>
    <row r="49" spans="2:12" x14ac:dyDescent="0.2">
      <c r="B49">
        <v>9</v>
      </c>
      <c r="C49">
        <v>0.5</v>
      </c>
      <c r="D49" s="5">
        <f t="shared" si="11"/>
        <v>5.5555555555555552E-2</v>
      </c>
      <c r="E49">
        <v>74</v>
      </c>
      <c r="F49">
        <v>0.5</v>
      </c>
      <c r="H49">
        <f t="shared" si="10"/>
        <v>2.5199999999999996</v>
      </c>
      <c r="I49" s="5">
        <f t="shared" si="12"/>
        <v>0.16643316977093237</v>
      </c>
      <c r="J49" s="5">
        <f>SQRT(D49^2 + $B$2^2)</f>
        <v>6.6044908639258881E-2</v>
      </c>
      <c r="K49">
        <f t="shared" si="13"/>
        <v>740</v>
      </c>
      <c r="L49">
        <f t="shared" si="14"/>
        <v>5</v>
      </c>
    </row>
    <row r="50" spans="2:12" x14ac:dyDescent="0.2">
      <c r="B50">
        <v>11</v>
      </c>
      <c r="C50">
        <v>0.5</v>
      </c>
      <c r="D50" s="5">
        <f t="shared" si="11"/>
        <v>4.5454545454545456E-2</v>
      </c>
      <c r="E50">
        <v>67</v>
      </c>
      <c r="F50">
        <v>0.5</v>
      </c>
      <c r="H50">
        <f t="shared" si="10"/>
        <v>3.0799999999999996</v>
      </c>
      <c r="I50" s="5">
        <f t="shared" si="12"/>
        <v>0.17804493814764855</v>
      </c>
      <c r="J50" s="5">
        <f>SQRT(D50^2 + $B$2^2)</f>
        <v>5.7806798099885898E-2</v>
      </c>
      <c r="K50">
        <f t="shared" si="13"/>
        <v>670</v>
      </c>
      <c r="L50">
        <f t="shared" si="14"/>
        <v>5</v>
      </c>
    </row>
    <row r="51" spans="2:12" x14ac:dyDescent="0.2">
      <c r="B51">
        <v>12</v>
      </c>
      <c r="C51">
        <v>0.5</v>
      </c>
      <c r="D51" s="5">
        <f t="shared" si="11"/>
        <v>4.1666666666666664E-2</v>
      </c>
      <c r="E51">
        <v>65</v>
      </c>
      <c r="F51">
        <v>0.5</v>
      </c>
      <c r="H51">
        <f t="shared" si="10"/>
        <v>3.36</v>
      </c>
      <c r="I51" s="5">
        <f t="shared" si="12"/>
        <v>0.18439088914585774</v>
      </c>
      <c r="J51" s="5">
        <f>SQRT(D51^2 + $B$2^2)</f>
        <v>5.4878240817219572E-2</v>
      </c>
      <c r="K51">
        <f t="shared" si="13"/>
        <v>650</v>
      </c>
      <c r="L51">
        <f t="shared" si="14"/>
        <v>5</v>
      </c>
    </row>
    <row r="52" spans="2:12" x14ac:dyDescent="0.2">
      <c r="B52">
        <v>13</v>
      </c>
      <c r="C52">
        <v>0.5</v>
      </c>
      <c r="D52" s="5">
        <f t="shared" si="11"/>
        <v>3.8461538461538464E-2</v>
      </c>
      <c r="E52">
        <v>62</v>
      </c>
      <c r="F52">
        <v>0.5</v>
      </c>
      <c r="H52">
        <f t="shared" si="10"/>
        <v>3.6399999999999997</v>
      </c>
      <c r="I52" s="5">
        <f t="shared" si="12"/>
        <v>0.191049731745428</v>
      </c>
      <c r="J52" s="5">
        <f>SQRT(D52^2 + $B$2^2)</f>
        <v>5.2486190039952751E-2</v>
      </c>
      <c r="K52">
        <f t="shared" si="13"/>
        <v>620</v>
      </c>
      <c r="L52">
        <f t="shared" si="14"/>
        <v>5</v>
      </c>
    </row>
    <row r="53" spans="2:12" x14ac:dyDescent="0.2">
      <c r="B53">
        <v>16</v>
      </c>
      <c r="C53">
        <v>0.5</v>
      </c>
      <c r="D53" s="5">
        <f t="shared" si="11"/>
        <v>3.125E-2</v>
      </c>
      <c r="E53">
        <v>53</v>
      </c>
      <c r="F53">
        <v>0.5</v>
      </c>
      <c r="H53">
        <f t="shared" si="10"/>
        <v>4.4799999999999995</v>
      </c>
      <c r="I53" s="5">
        <f t="shared" si="12"/>
        <v>0.21260291625469299</v>
      </c>
      <c r="J53" s="5">
        <f>SQRT(D53^2 + $B$2^2)</f>
        <v>4.7456008092565408E-2</v>
      </c>
      <c r="K53">
        <f t="shared" si="13"/>
        <v>530</v>
      </c>
      <c r="L53">
        <f t="shared" si="14"/>
        <v>5</v>
      </c>
    </row>
    <row r="54" spans="2:12" x14ac:dyDescent="0.2">
      <c r="B54">
        <v>17</v>
      </c>
      <c r="C54">
        <v>0.5</v>
      </c>
      <c r="D54" s="5">
        <f t="shared" si="11"/>
        <v>2.9411764705882353E-2</v>
      </c>
      <c r="E54">
        <v>42</v>
      </c>
      <c r="F54">
        <v>0.5</v>
      </c>
      <c r="H54">
        <f t="shared" si="10"/>
        <v>4.76</v>
      </c>
      <c r="I54" s="5">
        <f t="shared" si="12"/>
        <v>0.22022715545545241</v>
      </c>
      <c r="J54" s="5">
        <f>SQRT(D54^2 + $B$2^2)</f>
        <v>4.6266209129296729E-2</v>
      </c>
      <c r="K54">
        <f t="shared" si="13"/>
        <v>420</v>
      </c>
      <c r="L54">
        <f t="shared" si="14"/>
        <v>5</v>
      </c>
    </row>
    <row r="55" spans="2:12" x14ac:dyDescent="0.2">
      <c r="B55">
        <v>18</v>
      </c>
      <c r="C55">
        <v>0.5</v>
      </c>
      <c r="D55" s="5">
        <f t="shared" si="11"/>
        <v>2.7777777777777776E-2</v>
      </c>
      <c r="E55">
        <v>30</v>
      </c>
      <c r="F55">
        <v>0.5</v>
      </c>
      <c r="H55">
        <f t="shared" si="10"/>
        <v>5.0399999999999991</v>
      </c>
      <c r="I55" s="5">
        <f t="shared" si="12"/>
        <v>0.22803508501982758</v>
      </c>
      <c r="J55" s="5">
        <f>SQRT(D55^2 + $B$2^2)</f>
        <v>4.5245056551553101E-2</v>
      </c>
      <c r="K55">
        <f t="shared" si="13"/>
        <v>300</v>
      </c>
      <c r="L55">
        <f t="shared" si="14"/>
        <v>5</v>
      </c>
    </row>
    <row r="56" spans="2:12" x14ac:dyDescent="0.2">
      <c r="B56">
        <v>19</v>
      </c>
      <c r="C56">
        <v>0.5</v>
      </c>
      <c r="D56" s="5">
        <f t="shared" si="11"/>
        <v>2.6315789473684209E-2</v>
      </c>
      <c r="E56">
        <v>15</v>
      </c>
      <c r="F56">
        <v>0.5</v>
      </c>
      <c r="H56">
        <f t="shared" si="10"/>
        <v>5.3199999999999994</v>
      </c>
      <c r="I56" s="5">
        <f t="shared" si="12"/>
        <v>0.2360084744241189</v>
      </c>
      <c r="J56" s="5">
        <f>SQRT(D56^2 + $B$2^2)</f>
        <v>4.4362495192503557E-2</v>
      </c>
      <c r="K56">
        <f t="shared" si="13"/>
        <v>150</v>
      </c>
      <c r="L56">
        <f t="shared" si="14"/>
        <v>5</v>
      </c>
    </row>
    <row r="57" spans="2:12" x14ac:dyDescent="0.2">
      <c r="B57">
        <v>22</v>
      </c>
      <c r="C57">
        <v>0.5</v>
      </c>
      <c r="D57" s="5">
        <f t="shared" si="11"/>
        <v>2.2727272727272728E-2</v>
      </c>
      <c r="E57">
        <v>3</v>
      </c>
      <c r="F57">
        <v>0.5</v>
      </c>
      <c r="H57">
        <f t="shared" si="10"/>
        <v>6.1599999999999993</v>
      </c>
      <c r="I57" s="5">
        <f t="shared" si="12"/>
        <v>0.26076809620810593</v>
      </c>
      <c r="J57" s="5">
        <f>SQRT(D57^2 + $B$2^2)</f>
        <v>4.2332483150666553E-2</v>
      </c>
      <c r="K57">
        <f t="shared" si="13"/>
        <v>30</v>
      </c>
      <c r="L57">
        <f t="shared" si="14"/>
        <v>5</v>
      </c>
    </row>
    <row r="58" spans="2:12" x14ac:dyDescent="0.2">
      <c r="B58">
        <v>28</v>
      </c>
      <c r="C58">
        <v>0.5</v>
      </c>
      <c r="D58" s="5">
        <f>C58/B58</f>
        <v>1.7857142857142856E-2</v>
      </c>
      <c r="E58">
        <v>0</v>
      </c>
      <c r="F58">
        <v>0.5</v>
      </c>
      <c r="H58">
        <f t="shared" si="10"/>
        <v>7.84</v>
      </c>
      <c r="I58" s="5">
        <f t="shared" si="12"/>
        <v>0.31304951684997057</v>
      </c>
      <c r="J58" s="5">
        <f>SQRT(D58^2 + $B$2^2)</f>
        <v>3.9929785312496247E-2</v>
      </c>
      <c r="K58">
        <f t="shared" si="13"/>
        <v>0</v>
      </c>
      <c r="L58">
        <f t="shared" si="14"/>
        <v>5</v>
      </c>
    </row>
    <row r="61" spans="2:12" x14ac:dyDescent="0.2">
      <c r="B61" s="1" t="s">
        <v>5</v>
      </c>
      <c r="C61" s="1"/>
      <c r="H61" s="15" t="s">
        <v>23</v>
      </c>
      <c r="I61" s="15"/>
    </row>
    <row r="62" spans="2:12" x14ac:dyDescent="0.2">
      <c r="B62" t="s">
        <v>0</v>
      </c>
      <c r="C62" t="s">
        <v>27</v>
      </c>
      <c r="D62" t="s">
        <v>29</v>
      </c>
      <c r="E62" t="s">
        <v>1</v>
      </c>
      <c r="F62" t="s">
        <v>26</v>
      </c>
      <c r="H62" t="s">
        <v>20</v>
      </c>
      <c r="I62" t="s">
        <v>31</v>
      </c>
      <c r="J62" t="s">
        <v>28</v>
      </c>
      <c r="K62" t="s">
        <v>24</v>
      </c>
      <c r="L62" t="s">
        <v>32</v>
      </c>
    </row>
    <row r="63" spans="2:12" x14ac:dyDescent="0.2">
      <c r="B63">
        <v>0</v>
      </c>
      <c r="C63">
        <v>0.5</v>
      </c>
      <c r="D63" t="e">
        <f>C63/B63</f>
        <v>#DIV/0!</v>
      </c>
      <c r="E63">
        <v>79</v>
      </c>
      <c r="F63">
        <v>0.5</v>
      </c>
      <c r="H63">
        <f t="shared" ref="H63:H76" si="15">B63*0.01*$B$1*10^3</f>
        <v>0</v>
      </c>
      <c r="I63" s="7">
        <v>0</v>
      </c>
      <c r="J63" s="7">
        <v>0</v>
      </c>
      <c r="K63">
        <f>E63*10</f>
        <v>790</v>
      </c>
      <c r="L63">
        <f>F63*10</f>
        <v>5</v>
      </c>
    </row>
    <row r="64" spans="2:12" x14ac:dyDescent="0.2">
      <c r="B64">
        <v>3</v>
      </c>
      <c r="C64">
        <v>0.5</v>
      </c>
      <c r="D64">
        <f t="shared" ref="D64:D76" si="16">C64/B64</f>
        <v>0.16666666666666666</v>
      </c>
      <c r="E64">
        <v>77</v>
      </c>
      <c r="F64">
        <v>0.5</v>
      </c>
      <c r="H64">
        <f t="shared" si="15"/>
        <v>0.84</v>
      </c>
      <c r="I64" s="5">
        <f t="shared" ref="I64:I76" si="17">H64*J64</f>
        <v>0.14317821063276354</v>
      </c>
      <c r="J64" s="5">
        <f>SQRT(D64^2 + $B$2^2)</f>
        <v>0.17045025075328993</v>
      </c>
      <c r="K64">
        <f t="shared" ref="K64:K76" si="18">E64*10</f>
        <v>770</v>
      </c>
      <c r="L64">
        <f t="shared" ref="L64:L76" si="19">F64*10</f>
        <v>5</v>
      </c>
    </row>
    <row r="65" spans="2:12" x14ac:dyDescent="0.2">
      <c r="B65">
        <v>5</v>
      </c>
      <c r="C65">
        <v>0.5</v>
      </c>
      <c r="D65">
        <f t="shared" si="16"/>
        <v>0.1</v>
      </c>
      <c r="E65">
        <v>77</v>
      </c>
      <c r="F65">
        <v>0.5</v>
      </c>
      <c r="H65">
        <f t="shared" si="15"/>
        <v>1.4</v>
      </c>
      <c r="I65" s="5">
        <f t="shared" si="17"/>
        <v>0.14866068747318506</v>
      </c>
      <c r="J65" s="5">
        <f>SQRT(D65^2 + $B$2^2)</f>
        <v>0.10618620533798934</v>
      </c>
      <c r="K65">
        <f t="shared" si="18"/>
        <v>770</v>
      </c>
      <c r="L65">
        <f t="shared" si="19"/>
        <v>5</v>
      </c>
    </row>
    <row r="66" spans="2:12" x14ac:dyDescent="0.2">
      <c r="B66">
        <v>8</v>
      </c>
      <c r="C66">
        <v>0.5</v>
      </c>
      <c r="D66">
        <f t="shared" si="16"/>
        <v>6.25E-2</v>
      </c>
      <c r="E66">
        <v>76</v>
      </c>
      <c r="F66">
        <v>0.5</v>
      </c>
      <c r="H66">
        <f t="shared" si="15"/>
        <v>2.2399999999999998</v>
      </c>
      <c r="I66" s="5">
        <f t="shared" si="17"/>
        <v>0.16124515496597097</v>
      </c>
      <c r="J66" s="5">
        <f>SQRT(D66^2 + $B$2^2)</f>
        <v>7.1984444181237048E-2</v>
      </c>
      <c r="K66">
        <f t="shared" si="18"/>
        <v>760</v>
      </c>
      <c r="L66">
        <f t="shared" si="19"/>
        <v>5</v>
      </c>
    </row>
    <row r="67" spans="2:12" x14ac:dyDescent="0.2">
      <c r="B67">
        <v>12</v>
      </c>
      <c r="C67">
        <v>0.5</v>
      </c>
      <c r="D67">
        <f t="shared" si="16"/>
        <v>4.1666666666666664E-2</v>
      </c>
      <c r="E67">
        <v>68</v>
      </c>
      <c r="F67">
        <v>0.5</v>
      </c>
      <c r="H67">
        <f t="shared" si="15"/>
        <v>3.36</v>
      </c>
      <c r="I67" s="5">
        <f t="shared" si="17"/>
        <v>0.18439088914585774</v>
      </c>
      <c r="J67" s="5">
        <f>SQRT(D67^2 + $B$2^2)</f>
        <v>5.4878240817219572E-2</v>
      </c>
      <c r="K67">
        <f t="shared" si="18"/>
        <v>680</v>
      </c>
      <c r="L67">
        <f t="shared" si="19"/>
        <v>5</v>
      </c>
    </row>
    <row r="68" spans="2:12" x14ac:dyDescent="0.2">
      <c r="B68">
        <v>15</v>
      </c>
      <c r="C68">
        <v>0.5</v>
      </c>
      <c r="D68">
        <f t="shared" si="16"/>
        <v>3.3333333333333333E-2</v>
      </c>
      <c r="E68">
        <v>59</v>
      </c>
      <c r="F68">
        <v>0.5</v>
      </c>
      <c r="H68">
        <f t="shared" si="15"/>
        <v>4.2</v>
      </c>
      <c r="I68" s="5">
        <f t="shared" si="17"/>
        <v>0.20518284528683192</v>
      </c>
      <c r="J68" s="5">
        <f>SQRT(D68^2 + $B$2^2)</f>
        <v>4.8853058401626646E-2</v>
      </c>
      <c r="K68">
        <f t="shared" si="18"/>
        <v>590</v>
      </c>
      <c r="L68">
        <f t="shared" si="19"/>
        <v>5</v>
      </c>
    </row>
    <row r="69" spans="2:12" x14ac:dyDescent="0.2">
      <c r="B69">
        <v>18</v>
      </c>
      <c r="C69">
        <v>0.5</v>
      </c>
      <c r="D69">
        <f t="shared" si="16"/>
        <v>2.7777777777777776E-2</v>
      </c>
      <c r="E69">
        <v>44</v>
      </c>
      <c r="F69">
        <v>0.5</v>
      </c>
      <c r="H69">
        <f t="shared" si="15"/>
        <v>5.0399999999999991</v>
      </c>
      <c r="I69" s="5">
        <f t="shared" si="17"/>
        <v>0.22803508501982758</v>
      </c>
      <c r="J69" s="5">
        <f>SQRT(D69^2 + $B$2^2)</f>
        <v>4.5245056551553101E-2</v>
      </c>
      <c r="K69">
        <f t="shared" si="18"/>
        <v>440</v>
      </c>
      <c r="L69">
        <f t="shared" si="19"/>
        <v>5</v>
      </c>
    </row>
    <row r="70" spans="2:12" x14ac:dyDescent="0.2">
      <c r="B70">
        <v>19</v>
      </c>
      <c r="C70">
        <v>0.5</v>
      </c>
      <c r="D70">
        <f t="shared" si="16"/>
        <v>2.6315789473684209E-2</v>
      </c>
      <c r="E70">
        <v>35</v>
      </c>
      <c r="F70">
        <v>0.5</v>
      </c>
      <c r="H70">
        <f t="shared" si="15"/>
        <v>5.3199999999999994</v>
      </c>
      <c r="I70" s="5">
        <f t="shared" si="17"/>
        <v>0.2360084744241189</v>
      </c>
      <c r="J70" s="5">
        <f>SQRT(D70^2 + $B$2^2)</f>
        <v>4.4362495192503557E-2</v>
      </c>
      <c r="K70">
        <f t="shared" si="18"/>
        <v>350</v>
      </c>
      <c r="L70">
        <f t="shared" si="19"/>
        <v>5</v>
      </c>
    </row>
    <row r="71" spans="2:12" x14ac:dyDescent="0.2">
      <c r="B71">
        <v>20</v>
      </c>
      <c r="C71">
        <v>0.5</v>
      </c>
      <c r="D71">
        <f t="shared" si="16"/>
        <v>2.5000000000000001E-2</v>
      </c>
      <c r="E71">
        <v>21</v>
      </c>
      <c r="F71">
        <v>0.5</v>
      </c>
      <c r="H71">
        <f t="shared" si="15"/>
        <v>5.6</v>
      </c>
      <c r="I71" s="5">
        <f t="shared" si="17"/>
        <v>0.24413111231467408</v>
      </c>
      <c r="J71" s="5">
        <f>SQRT(D71^2 + $B$2^2)</f>
        <v>4.3594841484763232E-2</v>
      </c>
      <c r="K71">
        <f t="shared" si="18"/>
        <v>210</v>
      </c>
      <c r="L71">
        <f t="shared" si="19"/>
        <v>5</v>
      </c>
    </row>
    <row r="72" spans="2:12" x14ac:dyDescent="0.2">
      <c r="B72">
        <v>21</v>
      </c>
      <c r="C72">
        <v>0.5</v>
      </c>
      <c r="D72">
        <f t="shared" si="16"/>
        <v>2.3809523809523808E-2</v>
      </c>
      <c r="E72">
        <v>9</v>
      </c>
      <c r="F72">
        <v>0.5</v>
      </c>
      <c r="H72">
        <f t="shared" si="15"/>
        <v>5.879999999999999</v>
      </c>
      <c r="I72" s="5">
        <f t="shared" si="17"/>
        <v>0.2523885892824792</v>
      </c>
      <c r="J72" s="5">
        <f>SQRT(D72^2 + $B$2^2)</f>
        <v>4.29232294698094E-2</v>
      </c>
      <c r="K72">
        <f t="shared" si="18"/>
        <v>90</v>
      </c>
      <c r="L72">
        <f t="shared" si="19"/>
        <v>5</v>
      </c>
    </row>
    <row r="73" spans="2:12" x14ac:dyDescent="0.2">
      <c r="B73">
        <v>22</v>
      </c>
      <c r="C73">
        <v>0.5</v>
      </c>
      <c r="D73">
        <f t="shared" si="16"/>
        <v>2.2727272727272728E-2</v>
      </c>
      <c r="E73">
        <v>5</v>
      </c>
      <c r="F73">
        <v>0.5</v>
      </c>
      <c r="H73">
        <f t="shared" si="15"/>
        <v>6.1599999999999993</v>
      </c>
      <c r="I73" s="5">
        <f t="shared" si="17"/>
        <v>0.26076809620810593</v>
      </c>
      <c r="J73" s="5">
        <f>SQRT(D73^2 + $B$2^2)</f>
        <v>4.2332483150666553E-2</v>
      </c>
      <c r="K73">
        <f t="shared" si="18"/>
        <v>50</v>
      </c>
      <c r="L73">
        <f t="shared" si="19"/>
        <v>5</v>
      </c>
    </row>
    <row r="74" spans="2:12" x14ac:dyDescent="0.2">
      <c r="B74">
        <v>23</v>
      </c>
      <c r="C74">
        <v>0.5</v>
      </c>
      <c r="D74">
        <f t="shared" si="16"/>
        <v>2.1739130434782608E-2</v>
      </c>
      <c r="E74">
        <v>3</v>
      </c>
      <c r="F74">
        <v>0.5</v>
      </c>
      <c r="H74">
        <f t="shared" si="15"/>
        <v>6.4399999999999995</v>
      </c>
      <c r="I74" s="5">
        <f t="shared" si="17"/>
        <v>0.26925824035672519</v>
      </c>
      <c r="J74" s="5">
        <f>SQRT(D74^2 + $B$2^2)</f>
        <v>4.1810285769677831E-2</v>
      </c>
      <c r="K74">
        <f t="shared" si="18"/>
        <v>30</v>
      </c>
      <c r="L74">
        <f t="shared" si="19"/>
        <v>5</v>
      </c>
    </row>
    <row r="75" spans="2:12" x14ac:dyDescent="0.2">
      <c r="B75">
        <v>24</v>
      </c>
      <c r="C75">
        <v>0.5</v>
      </c>
      <c r="D75">
        <f t="shared" si="16"/>
        <v>2.0833333333333332E-2</v>
      </c>
      <c r="E75">
        <v>2</v>
      </c>
      <c r="F75">
        <v>0.5</v>
      </c>
      <c r="H75">
        <f t="shared" si="15"/>
        <v>6.72</v>
      </c>
      <c r="I75" s="5">
        <f t="shared" si="17"/>
        <v>0.27784887978899614</v>
      </c>
      <c r="J75" s="5">
        <f>SQRT(D75^2 + $B$2^2)</f>
        <v>4.1346559492410138E-2</v>
      </c>
      <c r="K75">
        <f t="shared" si="18"/>
        <v>20</v>
      </c>
      <c r="L75">
        <f t="shared" si="19"/>
        <v>5</v>
      </c>
    </row>
    <row r="76" spans="2:12" x14ac:dyDescent="0.2">
      <c r="B76">
        <v>29</v>
      </c>
      <c r="C76">
        <v>0.5</v>
      </c>
      <c r="D76">
        <f t="shared" si="16"/>
        <v>1.7241379310344827E-2</v>
      </c>
      <c r="E76">
        <v>0</v>
      </c>
      <c r="F76">
        <v>0.5</v>
      </c>
      <c r="H76">
        <f t="shared" si="15"/>
        <v>8.1199999999999992</v>
      </c>
      <c r="I76" s="5">
        <f t="shared" si="17"/>
        <v>0.32202484376209239</v>
      </c>
      <c r="J76" s="5">
        <f>SQRT(D76^2 + $B$2^2)</f>
        <v>3.9658231990405468E-2</v>
      </c>
      <c r="K76">
        <f t="shared" si="18"/>
        <v>0</v>
      </c>
      <c r="L76">
        <f t="shared" si="19"/>
        <v>5</v>
      </c>
    </row>
    <row r="79" spans="2:12" x14ac:dyDescent="0.2">
      <c r="B79" s="1" t="s">
        <v>6</v>
      </c>
      <c r="C79" s="1"/>
      <c r="H79" s="15" t="s">
        <v>23</v>
      </c>
      <c r="I79" s="15"/>
    </row>
    <row r="80" spans="2:12" x14ac:dyDescent="0.2">
      <c r="B80" t="s">
        <v>0</v>
      </c>
      <c r="C80" t="s">
        <v>27</v>
      </c>
      <c r="D80" t="s">
        <v>29</v>
      </c>
      <c r="E80" t="s">
        <v>1</v>
      </c>
      <c r="F80" t="s">
        <v>26</v>
      </c>
      <c r="H80" t="s">
        <v>20</v>
      </c>
      <c r="I80" t="s">
        <v>31</v>
      </c>
      <c r="J80" t="s">
        <v>28</v>
      </c>
      <c r="K80" t="s">
        <v>24</v>
      </c>
      <c r="L80" t="s">
        <v>32</v>
      </c>
    </row>
    <row r="81" spans="2:12" x14ac:dyDescent="0.2">
      <c r="B81">
        <v>0</v>
      </c>
      <c r="C81">
        <v>0.5</v>
      </c>
      <c r="D81" s="5" t="e">
        <f>C81/B81</f>
        <v>#DIV/0!</v>
      </c>
      <c r="E81">
        <v>77</v>
      </c>
      <c r="F81">
        <v>0.5</v>
      </c>
      <c r="H81">
        <f t="shared" ref="H81:H94" si="20">B81*0.01*$B$1*10^3</f>
        <v>0</v>
      </c>
      <c r="I81" s="7">
        <v>0</v>
      </c>
      <c r="J81" s="7">
        <v>0</v>
      </c>
      <c r="K81">
        <f>E81*10</f>
        <v>770</v>
      </c>
      <c r="L81">
        <f>F81*10</f>
        <v>5</v>
      </c>
    </row>
    <row r="82" spans="2:12" x14ac:dyDescent="0.2">
      <c r="B82">
        <v>3</v>
      </c>
      <c r="C82">
        <v>0.5</v>
      </c>
      <c r="D82" s="5">
        <f t="shared" ref="D82:D94" si="21">C82/B82</f>
        <v>0.16666666666666666</v>
      </c>
      <c r="E82">
        <v>76</v>
      </c>
      <c r="F82">
        <v>0.5</v>
      </c>
      <c r="H82">
        <f t="shared" si="20"/>
        <v>0.84</v>
      </c>
      <c r="I82" s="5">
        <f t="shared" ref="I82:I94" si="22">H82*J82</f>
        <v>0.14317821063276354</v>
      </c>
      <c r="J82" s="5">
        <f>SQRT(D82^2 + $B$2^2)</f>
        <v>0.17045025075328993</v>
      </c>
      <c r="K82">
        <f t="shared" ref="K82:K94" si="23">E82*10</f>
        <v>760</v>
      </c>
      <c r="L82">
        <f t="shared" ref="L82:L94" si="24">F82*10</f>
        <v>5</v>
      </c>
    </row>
    <row r="83" spans="2:12" x14ac:dyDescent="0.2">
      <c r="B83">
        <v>6</v>
      </c>
      <c r="C83">
        <v>0.5</v>
      </c>
      <c r="D83" s="5">
        <f t="shared" si="21"/>
        <v>8.3333333333333329E-2</v>
      </c>
      <c r="E83">
        <v>77</v>
      </c>
      <c r="F83">
        <v>0.5</v>
      </c>
      <c r="H83">
        <f t="shared" si="20"/>
        <v>1.68</v>
      </c>
      <c r="I83" s="5">
        <f t="shared" si="22"/>
        <v>0.15231546211727814</v>
      </c>
      <c r="J83" s="5">
        <f>SQRT(D83^2 + $B$2^2)</f>
        <v>9.0663965545998898E-2</v>
      </c>
      <c r="K83">
        <f t="shared" si="23"/>
        <v>770</v>
      </c>
      <c r="L83">
        <f t="shared" si="24"/>
        <v>5</v>
      </c>
    </row>
    <row r="84" spans="2:12" x14ac:dyDescent="0.2">
      <c r="B84">
        <v>8</v>
      </c>
      <c r="C84">
        <v>0.5</v>
      </c>
      <c r="D84" s="5">
        <f t="shared" si="21"/>
        <v>6.25E-2</v>
      </c>
      <c r="E84">
        <v>77</v>
      </c>
      <c r="F84">
        <v>0.5</v>
      </c>
      <c r="H84">
        <f t="shared" si="20"/>
        <v>2.2399999999999998</v>
      </c>
      <c r="I84" s="5">
        <f t="shared" si="22"/>
        <v>0.16124515496597097</v>
      </c>
      <c r="J84" s="5">
        <f>SQRT(D84^2 + $B$2^2)</f>
        <v>7.1984444181237048E-2</v>
      </c>
      <c r="K84">
        <f t="shared" si="23"/>
        <v>770</v>
      </c>
      <c r="L84">
        <f t="shared" si="24"/>
        <v>5</v>
      </c>
    </row>
    <row r="85" spans="2:12" x14ac:dyDescent="0.2">
      <c r="B85">
        <v>11</v>
      </c>
      <c r="C85">
        <v>0.5</v>
      </c>
      <c r="D85" s="5">
        <f t="shared" si="21"/>
        <v>4.5454545454545456E-2</v>
      </c>
      <c r="E85">
        <v>74</v>
      </c>
      <c r="F85">
        <v>0.5</v>
      </c>
      <c r="H85">
        <f t="shared" si="20"/>
        <v>3.0799999999999996</v>
      </c>
      <c r="I85" s="5">
        <f t="shared" si="22"/>
        <v>0.17804493814764855</v>
      </c>
      <c r="J85" s="5">
        <f>SQRT(D85^2 + $B$2^2)</f>
        <v>5.7806798099885898E-2</v>
      </c>
      <c r="K85">
        <f t="shared" si="23"/>
        <v>740</v>
      </c>
      <c r="L85">
        <f t="shared" si="24"/>
        <v>5</v>
      </c>
    </row>
    <row r="86" spans="2:12" x14ac:dyDescent="0.2">
      <c r="B86">
        <v>14</v>
      </c>
      <c r="C86">
        <v>0.5</v>
      </c>
      <c r="D86" s="5">
        <f t="shared" si="21"/>
        <v>3.5714285714285712E-2</v>
      </c>
      <c r="E86">
        <v>70</v>
      </c>
      <c r="F86">
        <v>0.5</v>
      </c>
      <c r="H86">
        <f t="shared" si="20"/>
        <v>3.92</v>
      </c>
      <c r="I86" s="5">
        <f t="shared" si="22"/>
        <v>0.19798989873223333</v>
      </c>
      <c r="J86" s="5">
        <f>SQRT(D86^2 + $B$2^2)</f>
        <v>5.0507627227610541E-2</v>
      </c>
      <c r="K86">
        <f t="shared" si="23"/>
        <v>700</v>
      </c>
      <c r="L86">
        <f t="shared" si="24"/>
        <v>5</v>
      </c>
    </row>
    <row r="87" spans="2:12" x14ac:dyDescent="0.2">
      <c r="B87">
        <v>17</v>
      </c>
      <c r="C87">
        <v>0.5</v>
      </c>
      <c r="D87" s="5">
        <f t="shared" si="21"/>
        <v>2.9411764705882353E-2</v>
      </c>
      <c r="E87">
        <v>55</v>
      </c>
      <c r="F87">
        <v>0.5</v>
      </c>
      <c r="H87">
        <f t="shared" si="20"/>
        <v>4.76</v>
      </c>
      <c r="I87" s="5">
        <f t="shared" si="22"/>
        <v>0.22022715545545241</v>
      </c>
      <c r="J87" s="5">
        <f>SQRT(D87^2 + $B$2^2)</f>
        <v>4.6266209129296729E-2</v>
      </c>
      <c r="K87">
        <f t="shared" si="23"/>
        <v>550</v>
      </c>
      <c r="L87">
        <f t="shared" si="24"/>
        <v>5</v>
      </c>
    </row>
    <row r="88" spans="2:12" x14ac:dyDescent="0.2">
      <c r="B88">
        <v>18</v>
      </c>
      <c r="C88">
        <v>0.5</v>
      </c>
      <c r="D88" s="5">
        <f t="shared" si="21"/>
        <v>2.7777777777777776E-2</v>
      </c>
      <c r="E88">
        <v>51</v>
      </c>
      <c r="F88">
        <v>0.5</v>
      </c>
      <c r="H88">
        <f t="shared" si="20"/>
        <v>5.0399999999999991</v>
      </c>
      <c r="I88" s="5">
        <f t="shared" si="22"/>
        <v>0.22803508501982758</v>
      </c>
      <c r="J88" s="5">
        <f>SQRT(D88^2 + $B$2^2)</f>
        <v>4.5245056551553101E-2</v>
      </c>
      <c r="K88">
        <f t="shared" si="23"/>
        <v>510</v>
      </c>
      <c r="L88">
        <f t="shared" si="24"/>
        <v>5</v>
      </c>
    </row>
    <row r="89" spans="2:12" x14ac:dyDescent="0.2">
      <c r="B89">
        <v>20</v>
      </c>
      <c r="C89">
        <v>0.5</v>
      </c>
      <c r="D89" s="5">
        <f t="shared" si="21"/>
        <v>2.5000000000000001E-2</v>
      </c>
      <c r="E89">
        <v>37</v>
      </c>
      <c r="F89">
        <v>0.5</v>
      </c>
      <c r="H89">
        <f t="shared" si="20"/>
        <v>5.6</v>
      </c>
      <c r="I89" s="5">
        <f t="shared" si="22"/>
        <v>0.24413111231467408</v>
      </c>
      <c r="J89" s="5">
        <f>SQRT(D89^2 + $B$2^2)</f>
        <v>4.3594841484763232E-2</v>
      </c>
      <c r="K89">
        <f t="shared" si="23"/>
        <v>370</v>
      </c>
      <c r="L89">
        <f t="shared" si="24"/>
        <v>5</v>
      </c>
    </row>
    <row r="90" spans="2:12" x14ac:dyDescent="0.2">
      <c r="B90">
        <v>21</v>
      </c>
      <c r="C90">
        <v>0.5</v>
      </c>
      <c r="D90" s="5">
        <f t="shared" si="21"/>
        <v>2.3809523809523808E-2</v>
      </c>
      <c r="E90">
        <v>23</v>
      </c>
      <c r="F90">
        <v>0.5</v>
      </c>
      <c r="H90">
        <f t="shared" si="20"/>
        <v>5.879999999999999</v>
      </c>
      <c r="I90" s="5">
        <f t="shared" si="22"/>
        <v>0.2523885892824792</v>
      </c>
      <c r="J90" s="5">
        <f>SQRT(D90^2 + $B$2^2)</f>
        <v>4.29232294698094E-2</v>
      </c>
      <c r="K90">
        <f t="shared" si="23"/>
        <v>230</v>
      </c>
      <c r="L90">
        <f t="shared" si="24"/>
        <v>5</v>
      </c>
    </row>
    <row r="91" spans="2:12" x14ac:dyDescent="0.2">
      <c r="B91">
        <v>22</v>
      </c>
      <c r="C91">
        <v>0.5</v>
      </c>
      <c r="D91" s="5">
        <f t="shared" si="21"/>
        <v>2.2727272727272728E-2</v>
      </c>
      <c r="E91">
        <v>14</v>
      </c>
      <c r="F91">
        <v>0.5</v>
      </c>
      <c r="H91">
        <f t="shared" si="20"/>
        <v>6.1599999999999993</v>
      </c>
      <c r="I91" s="5">
        <f t="shared" si="22"/>
        <v>0.26076809620810593</v>
      </c>
      <c r="J91" s="5">
        <f>SQRT(D91^2 + $B$2^2)</f>
        <v>4.2332483150666553E-2</v>
      </c>
      <c r="K91">
        <f t="shared" si="23"/>
        <v>140</v>
      </c>
      <c r="L91">
        <f t="shared" si="24"/>
        <v>5</v>
      </c>
    </row>
    <row r="92" spans="2:12" x14ac:dyDescent="0.2">
      <c r="B92">
        <v>23</v>
      </c>
      <c r="C92">
        <v>0.5</v>
      </c>
      <c r="D92" s="5">
        <f t="shared" si="21"/>
        <v>2.1739130434782608E-2</v>
      </c>
      <c r="E92">
        <v>6</v>
      </c>
      <c r="F92">
        <v>0.5</v>
      </c>
      <c r="H92">
        <f t="shared" si="20"/>
        <v>6.4399999999999995</v>
      </c>
      <c r="I92" s="5">
        <f t="shared" si="22"/>
        <v>0.26925824035672519</v>
      </c>
      <c r="J92" s="5">
        <f>SQRT(D92^2 + $B$2^2)</f>
        <v>4.1810285769677831E-2</v>
      </c>
      <c r="K92">
        <f t="shared" si="23"/>
        <v>60</v>
      </c>
      <c r="L92">
        <f t="shared" si="24"/>
        <v>5</v>
      </c>
    </row>
    <row r="93" spans="2:12" x14ac:dyDescent="0.2">
      <c r="B93">
        <v>24</v>
      </c>
      <c r="C93">
        <v>0.5</v>
      </c>
      <c r="D93" s="5">
        <f t="shared" si="21"/>
        <v>2.0833333333333332E-2</v>
      </c>
      <c r="E93">
        <v>4</v>
      </c>
      <c r="F93">
        <v>0.5</v>
      </c>
      <c r="H93">
        <f t="shared" si="20"/>
        <v>6.72</v>
      </c>
      <c r="I93" s="5">
        <f t="shared" si="22"/>
        <v>0.27784887978899614</v>
      </c>
      <c r="J93" s="5">
        <f>SQRT(D93^2 + $B$2^2)</f>
        <v>4.1346559492410138E-2</v>
      </c>
      <c r="K93">
        <f t="shared" si="23"/>
        <v>40</v>
      </c>
      <c r="L93">
        <f t="shared" si="24"/>
        <v>5</v>
      </c>
    </row>
    <row r="94" spans="2:12" x14ac:dyDescent="0.2">
      <c r="B94">
        <v>30</v>
      </c>
      <c r="C94">
        <v>0.5</v>
      </c>
      <c r="D94" s="5">
        <f t="shared" si="21"/>
        <v>1.6666666666666666E-2</v>
      </c>
      <c r="E94">
        <v>0</v>
      </c>
      <c r="F94">
        <v>0.5</v>
      </c>
      <c r="H94">
        <f t="shared" si="20"/>
        <v>8.4</v>
      </c>
      <c r="I94" s="5">
        <f t="shared" si="22"/>
        <v>0.33105890714493708</v>
      </c>
      <c r="J94" s="5">
        <f>SQRT(D94^2 + $B$2^2)</f>
        <v>3.9411774660111552E-2</v>
      </c>
      <c r="K94">
        <f t="shared" si="23"/>
        <v>0</v>
      </c>
      <c r="L94">
        <f t="shared" si="24"/>
        <v>5</v>
      </c>
    </row>
    <row r="96" spans="2:12" x14ac:dyDescent="0.2">
      <c r="B96" t="s">
        <v>79</v>
      </c>
      <c r="C96" t="s">
        <v>81</v>
      </c>
      <c r="D96" t="s">
        <v>83</v>
      </c>
      <c r="E96" t="s">
        <v>80</v>
      </c>
      <c r="F96" t="s">
        <v>82</v>
      </c>
      <c r="H96" t="s">
        <v>84</v>
      </c>
      <c r="I96" t="s">
        <v>88</v>
      </c>
      <c r="J96" t="s">
        <v>89</v>
      </c>
    </row>
    <row r="97" spans="2:15" x14ac:dyDescent="0.2">
      <c r="B97">
        <v>1.4</v>
      </c>
      <c r="C97">
        <f>B97^2</f>
        <v>1.9599999999999997</v>
      </c>
      <c r="D97">
        <v>0.1</v>
      </c>
      <c r="E97">
        <v>70</v>
      </c>
      <c r="F97">
        <v>0.05</v>
      </c>
      <c r="H97" s="4">
        <f>E97^2</f>
        <v>4900</v>
      </c>
      <c r="I97" s="3">
        <f>C97^2</f>
        <v>3.8415999999999988</v>
      </c>
      <c r="J97">
        <f>C97*E97</f>
        <v>137.19999999999999</v>
      </c>
    </row>
    <row r="98" spans="2:15" x14ac:dyDescent="0.2">
      <c r="B98">
        <v>1.6</v>
      </c>
      <c r="C98">
        <f t="shared" ref="C98:C101" si="25">B98^2</f>
        <v>2.5600000000000005</v>
      </c>
      <c r="D98">
        <v>0.1</v>
      </c>
      <c r="E98">
        <v>80</v>
      </c>
      <c r="F98">
        <v>0.05</v>
      </c>
      <c r="H98" s="4">
        <f t="shared" ref="H98:H101" si="26">E98^2</f>
        <v>6400</v>
      </c>
      <c r="I98" s="3">
        <f t="shared" ref="I98:I99" si="27">C98^2</f>
        <v>6.553600000000003</v>
      </c>
      <c r="J98">
        <f t="shared" ref="J98:J100" si="28">C98*E98</f>
        <v>204.80000000000004</v>
      </c>
    </row>
    <row r="99" spans="2:15" x14ac:dyDescent="0.2">
      <c r="B99" s="18">
        <v>2</v>
      </c>
      <c r="C99">
        <f>B99^2</f>
        <v>4</v>
      </c>
      <c r="D99">
        <v>0.1</v>
      </c>
      <c r="E99">
        <v>100</v>
      </c>
      <c r="F99">
        <v>0.05</v>
      </c>
      <c r="H99" s="4">
        <f>E99^2</f>
        <v>10000</v>
      </c>
      <c r="I99" s="3">
        <f t="shared" si="27"/>
        <v>16</v>
      </c>
      <c r="J99">
        <f t="shared" si="28"/>
        <v>400</v>
      </c>
    </row>
    <row r="100" spans="2:15" x14ac:dyDescent="0.2">
      <c r="B100">
        <v>2.1</v>
      </c>
      <c r="C100">
        <f>B100^2</f>
        <v>4.41</v>
      </c>
      <c r="D100">
        <v>0.1</v>
      </c>
      <c r="E100">
        <v>110</v>
      </c>
      <c r="F100">
        <v>0.05</v>
      </c>
      <c r="H100" s="4">
        <f>E100^2</f>
        <v>12100</v>
      </c>
      <c r="I100" s="3">
        <f>C100^2</f>
        <v>19.4481</v>
      </c>
      <c r="J100">
        <f t="shared" si="28"/>
        <v>485.1</v>
      </c>
    </row>
    <row r="106" spans="2:15" x14ac:dyDescent="0.2">
      <c r="B106" t="s">
        <v>60</v>
      </c>
      <c r="C106" t="s">
        <v>87</v>
      </c>
      <c r="D106" t="s">
        <v>85</v>
      </c>
      <c r="E106" t="s">
        <v>86</v>
      </c>
      <c r="F106" t="s">
        <v>90</v>
      </c>
      <c r="G106" t="s">
        <v>91</v>
      </c>
      <c r="H106" t="s">
        <v>52</v>
      </c>
      <c r="I106" t="s">
        <v>59</v>
      </c>
      <c r="J106" t="s">
        <v>53</v>
      </c>
      <c r="K106" t="s">
        <v>55</v>
      </c>
      <c r="L106" t="s">
        <v>54</v>
      </c>
      <c r="M106" t="s">
        <v>64</v>
      </c>
      <c r="N106" t="s">
        <v>56</v>
      </c>
      <c r="O106" t="s">
        <v>61</v>
      </c>
    </row>
    <row r="107" spans="2:15" x14ac:dyDescent="0.2">
      <c r="B107">
        <f>1/(COUNT(E97:E100)-2)</f>
        <v>0.5</v>
      </c>
      <c r="C107" s="3">
        <f>AVERAGE(C97:C100)</f>
        <v>3.2324999999999999</v>
      </c>
      <c r="D107" s="4">
        <f>AVERAGE(E97:E100)</f>
        <v>90</v>
      </c>
      <c r="E107" s="4">
        <f>AVERAGE(H97:H100)</f>
        <v>8350</v>
      </c>
      <c r="F107" s="3">
        <f>AVERAGE(I97:I100)</f>
        <v>11.460825</v>
      </c>
      <c r="G107">
        <f>AVERAGE(J97:J100)</f>
        <v>306.77499999999998</v>
      </c>
      <c r="H107" s="4">
        <f>E107-D107^2</f>
        <v>250</v>
      </c>
      <c r="I107" s="3">
        <f>F107-C107^2</f>
        <v>1.0117687499999999</v>
      </c>
      <c r="J107">
        <f>G107-C107*D107</f>
        <v>15.849999999999966</v>
      </c>
      <c r="K107">
        <f>J107/H107</f>
        <v>6.3399999999999859E-2</v>
      </c>
      <c r="L107">
        <f>SQRT(B107*(I107/H107-K107^2))</f>
        <v>3.7091104054758112E-3</v>
      </c>
      <c r="M107">
        <f>L107/K107</f>
        <v>5.8503318698356774E-2</v>
      </c>
      <c r="N107">
        <f>C107-K107*D107</f>
        <v>-2.4734999999999872</v>
      </c>
      <c r="O107">
        <f>L107*SQRT(E107)</f>
        <v>0.33893233100439774</v>
      </c>
    </row>
    <row r="111" spans="2:15" x14ac:dyDescent="0.2">
      <c r="B111" t="s">
        <v>92</v>
      </c>
      <c r="C111" t="s">
        <v>73</v>
      </c>
      <c r="D111" t="s">
        <v>94</v>
      </c>
      <c r="E111" t="s">
        <v>93</v>
      </c>
    </row>
    <row r="112" spans="2:15" x14ac:dyDescent="0.2">
      <c r="B112">
        <f>K107*(B3*10^(-3))^2*10^(-6)</f>
        <v>9.1295999999999792E-12</v>
      </c>
      <c r="C112">
        <f>8/B112</f>
        <v>876270592358.92249</v>
      </c>
      <c r="D112">
        <f>SQRT(M107^2 + (2*B4)^2)</f>
        <v>0.17663639510729173</v>
      </c>
      <c r="E112">
        <f>D112*C112</f>
        <v>154781278572.81122</v>
      </c>
    </row>
    <row r="119" spans="1:12" x14ac:dyDescent="0.2">
      <c r="A119" s="16" t="s">
        <v>34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1:12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1:12" x14ac:dyDescent="0.2">
      <c r="C121" t="s">
        <v>38</v>
      </c>
      <c r="E121" t="s">
        <v>45</v>
      </c>
    </row>
    <row r="122" spans="1:12" x14ac:dyDescent="0.2">
      <c r="A122" t="s">
        <v>75</v>
      </c>
      <c r="B122">
        <v>0.97</v>
      </c>
      <c r="C122">
        <v>0.01</v>
      </c>
      <c r="D122" t="s">
        <v>39</v>
      </c>
      <c r="E122">
        <f>C122/B122</f>
        <v>1.0309278350515464E-2</v>
      </c>
    </row>
    <row r="123" spans="1:12" x14ac:dyDescent="0.2">
      <c r="A123" t="s">
        <v>15</v>
      </c>
      <c r="B123">
        <v>26.5</v>
      </c>
      <c r="C123">
        <v>0.1</v>
      </c>
      <c r="D123" t="s">
        <v>40</v>
      </c>
      <c r="E123">
        <f t="shared" ref="E123:E125" si="29">C123/B123</f>
        <v>3.7735849056603774E-3</v>
      </c>
    </row>
    <row r="124" spans="1:12" x14ac:dyDescent="0.2">
      <c r="A124" t="s">
        <v>16</v>
      </c>
      <c r="B124">
        <v>3000</v>
      </c>
      <c r="C124">
        <v>1</v>
      </c>
      <c r="D124" t="s">
        <v>41</v>
      </c>
      <c r="E124">
        <f>C124/B124</f>
        <v>3.3333333333333332E-4</v>
      </c>
    </row>
    <row r="125" spans="1:12" x14ac:dyDescent="0.2">
      <c r="A125" t="s">
        <v>17</v>
      </c>
      <c r="B125">
        <v>5</v>
      </c>
      <c r="C125">
        <v>1</v>
      </c>
      <c r="D125" t="s">
        <v>42</v>
      </c>
      <c r="E125">
        <f t="shared" si="29"/>
        <v>0.2</v>
      </c>
    </row>
    <row r="128" spans="1:12" x14ac:dyDescent="0.2">
      <c r="B128" s="1" t="s">
        <v>9</v>
      </c>
      <c r="C128" s="1"/>
    </row>
    <row r="129" spans="2:15" x14ac:dyDescent="0.2">
      <c r="B129" t="s">
        <v>36</v>
      </c>
      <c r="C129" t="s">
        <v>35</v>
      </c>
      <c r="D129" t="s">
        <v>44</v>
      </c>
      <c r="E129" t="s">
        <v>43</v>
      </c>
      <c r="F129" t="s">
        <v>28</v>
      </c>
      <c r="G129" t="s">
        <v>31</v>
      </c>
      <c r="H129" t="s">
        <v>10</v>
      </c>
      <c r="I129" t="s">
        <v>37</v>
      </c>
      <c r="K129" t="s">
        <v>49</v>
      </c>
      <c r="L129" t="s">
        <v>57</v>
      </c>
      <c r="M129" t="s">
        <v>50</v>
      </c>
    </row>
    <row r="130" spans="2:15" x14ac:dyDescent="0.2">
      <c r="B130" s="4">
        <v>0.1</v>
      </c>
      <c r="C130">
        <v>0.05</v>
      </c>
      <c r="D130" s="3">
        <f>C130/B130</f>
        <v>0.5</v>
      </c>
      <c r="E130" s="3">
        <f>B130/($B$124 / 10^4)</f>
        <v>0.33333333333333337</v>
      </c>
      <c r="F130" s="5">
        <f>SQRT(D130^2+$E$124^2)</f>
        <v>0.50000011111109877</v>
      </c>
      <c r="G130" s="5">
        <f>F130*E130</f>
        <v>0.1666667037036996</v>
      </c>
      <c r="H130" s="4">
        <v>7.0000000000000007E-2</v>
      </c>
      <c r="I130">
        <v>5.0000000000000001E-3</v>
      </c>
      <c r="K130" s="4">
        <f>H130^2</f>
        <v>4.9000000000000007E-3</v>
      </c>
      <c r="L130" s="3">
        <f>E130^2</f>
        <v>0.11111111111111113</v>
      </c>
      <c r="M130">
        <f t="shared" ref="M130:M135" si="30">H130*E130</f>
        <v>2.3333333333333338E-2</v>
      </c>
    </row>
    <row r="131" spans="2:15" x14ac:dyDescent="0.2">
      <c r="B131" s="4">
        <v>0.5</v>
      </c>
      <c r="C131">
        <v>0.05</v>
      </c>
      <c r="D131" s="3">
        <f t="shared" ref="D131:D136" si="31">C131/B131</f>
        <v>0.1</v>
      </c>
      <c r="E131" s="3">
        <f>B131/($B$124 / 10^4)</f>
        <v>1.6666666666666667</v>
      </c>
      <c r="F131" s="5">
        <f>SQRT(D131^2+$E$124^2)</f>
        <v>0.10000055555401235</v>
      </c>
      <c r="G131" s="5">
        <f t="shared" ref="G131:G136" si="32">F131*E131</f>
        <v>0.16666759259002059</v>
      </c>
      <c r="H131" s="4">
        <v>0.43</v>
      </c>
      <c r="I131">
        <v>5.0000000000000001E-3</v>
      </c>
      <c r="K131" s="4">
        <f t="shared" ref="K131:K134" si="33">H131^2</f>
        <v>0.18489999999999998</v>
      </c>
      <c r="L131" s="3">
        <f t="shared" ref="L131:L134" si="34">E131^2</f>
        <v>2.7777777777777781</v>
      </c>
      <c r="M131">
        <f t="shared" si="30"/>
        <v>0.71666666666666667</v>
      </c>
    </row>
    <row r="132" spans="2:15" x14ac:dyDescent="0.2">
      <c r="B132" s="4">
        <v>0.5</v>
      </c>
      <c r="C132">
        <v>0.05</v>
      </c>
      <c r="D132" s="3">
        <f t="shared" si="31"/>
        <v>0.1</v>
      </c>
      <c r="E132" s="3">
        <f>B132/($B$124 / 10^4)</f>
        <v>1.6666666666666667</v>
      </c>
      <c r="F132" s="5">
        <f>SQRT(D132^2+$E$124^2)</f>
        <v>0.10000055555401235</v>
      </c>
      <c r="G132" s="5">
        <f t="shared" si="32"/>
        <v>0.16666759259002059</v>
      </c>
      <c r="H132" s="4">
        <v>0.51</v>
      </c>
      <c r="I132">
        <v>5.0000000000000001E-3</v>
      </c>
      <c r="K132" s="4">
        <f t="shared" si="33"/>
        <v>0.2601</v>
      </c>
      <c r="L132" s="3">
        <f t="shared" si="34"/>
        <v>2.7777777777777781</v>
      </c>
      <c r="M132">
        <f t="shared" si="30"/>
        <v>0.85000000000000009</v>
      </c>
    </row>
    <row r="133" spans="2:15" x14ac:dyDescent="0.2">
      <c r="B133" s="4">
        <v>1.1000000000000001</v>
      </c>
      <c r="C133">
        <v>0.05</v>
      </c>
      <c r="D133" s="3">
        <f t="shared" si="31"/>
        <v>4.5454545454545456E-2</v>
      </c>
      <c r="E133" s="3">
        <f>B133/($B$124 / 10^4)</f>
        <v>3.666666666666667</v>
      </c>
      <c r="F133" s="5">
        <f>SQRT(D133^2+$E$124^2)</f>
        <v>4.5455767660336023E-2</v>
      </c>
      <c r="G133" s="5">
        <f t="shared" si="32"/>
        <v>0.16667114808789876</v>
      </c>
      <c r="H133" s="4">
        <v>1</v>
      </c>
      <c r="I133">
        <v>5.0000000000000001E-3</v>
      </c>
      <c r="K133" s="4">
        <f t="shared" si="33"/>
        <v>1</v>
      </c>
      <c r="L133" s="3">
        <f t="shared" si="34"/>
        <v>13.444444444444446</v>
      </c>
      <c r="M133">
        <f t="shared" si="30"/>
        <v>3.666666666666667</v>
      </c>
    </row>
    <row r="134" spans="2:15" x14ac:dyDescent="0.2">
      <c r="B134" s="4">
        <v>2.1</v>
      </c>
      <c r="C134">
        <v>0.05</v>
      </c>
      <c r="D134" s="3">
        <f t="shared" si="31"/>
        <v>2.3809523809523808E-2</v>
      </c>
      <c r="E134" s="3">
        <f>B134/($B$124 / 10^4)</f>
        <v>7.0000000000000009</v>
      </c>
      <c r="F134" s="5">
        <f>SQRT(D134^2+$E$124^2)</f>
        <v>2.381185702853501E-2</v>
      </c>
      <c r="G134" s="5">
        <f t="shared" si="32"/>
        <v>0.16668299919974508</v>
      </c>
      <c r="H134" s="2">
        <v>1.99</v>
      </c>
      <c r="I134">
        <v>5.0000000000000001E-3</v>
      </c>
      <c r="K134" s="4">
        <f t="shared" si="33"/>
        <v>3.9601000000000002</v>
      </c>
      <c r="L134" s="3">
        <f t="shared" si="34"/>
        <v>49.000000000000014</v>
      </c>
      <c r="M134">
        <f t="shared" si="30"/>
        <v>13.930000000000001</v>
      </c>
    </row>
    <row r="135" spans="2:15" x14ac:dyDescent="0.2">
      <c r="B135" s="4">
        <v>3.2</v>
      </c>
      <c r="C135">
        <v>0.05</v>
      </c>
      <c r="D135" s="3">
        <f t="shared" si="31"/>
        <v>1.5625E-2</v>
      </c>
      <c r="E135" s="3">
        <f>B135/($B$124 / 10^4)</f>
        <v>10.666666666666668</v>
      </c>
      <c r="F135" s="5">
        <f>SQRT(D135^2+$E$124^2)</f>
        <v>1.5628555151104374E-2</v>
      </c>
      <c r="G135" s="5">
        <f t="shared" si="32"/>
        <v>0.16670458827844667</v>
      </c>
      <c r="H135" s="2">
        <v>3.02</v>
      </c>
      <c r="I135">
        <v>5.0000000000000001E-3</v>
      </c>
      <c r="K135" s="4">
        <f>H135^2</f>
        <v>9.1204000000000001</v>
      </c>
      <c r="L135" s="3">
        <f>E135^2</f>
        <v>113.7777777777778</v>
      </c>
      <c r="M135">
        <f t="shared" si="30"/>
        <v>32.213333333333338</v>
      </c>
    </row>
    <row r="136" spans="2:15" x14ac:dyDescent="0.2">
      <c r="B136" s="13">
        <v>4.0999999999999996</v>
      </c>
      <c r="C136" s="10">
        <v>0.05</v>
      </c>
      <c r="D136" s="11">
        <f t="shared" si="31"/>
        <v>1.2195121951219514E-2</v>
      </c>
      <c r="E136" s="11">
        <f>B136/($B$124 / 10^4)</f>
        <v>13.666666666666666</v>
      </c>
      <c r="F136" s="12">
        <f>SQRT(D136^2+$E$124^2)</f>
        <v>1.2199676656216229E-2</v>
      </c>
      <c r="G136" s="12">
        <f t="shared" si="32"/>
        <v>0.16672891430162179</v>
      </c>
      <c r="H136" s="14">
        <v>4.83</v>
      </c>
      <c r="I136" s="10">
        <v>5.0000000000000001E-3</v>
      </c>
    </row>
    <row r="137" spans="2:15" x14ac:dyDescent="0.2">
      <c r="F137" s="5"/>
      <c r="G137" s="5"/>
    </row>
    <row r="139" spans="2:15" x14ac:dyDescent="0.2">
      <c r="B139" t="s">
        <v>60</v>
      </c>
      <c r="C139" t="s">
        <v>46</v>
      </c>
      <c r="D139" t="s">
        <v>47</v>
      </c>
      <c r="E139" t="s">
        <v>48</v>
      </c>
      <c r="F139" t="s">
        <v>58</v>
      </c>
      <c r="G139" t="s">
        <v>51</v>
      </c>
      <c r="H139" t="s">
        <v>52</v>
      </c>
      <c r="I139" t="s">
        <v>59</v>
      </c>
      <c r="J139" t="s">
        <v>53</v>
      </c>
      <c r="K139" t="s">
        <v>55</v>
      </c>
      <c r="L139" t="s">
        <v>54</v>
      </c>
      <c r="M139" t="s">
        <v>64</v>
      </c>
      <c r="N139" t="s">
        <v>56</v>
      </c>
      <c r="O139" t="s">
        <v>61</v>
      </c>
    </row>
    <row r="140" spans="2:15" x14ac:dyDescent="0.2">
      <c r="B140">
        <f>1/(COUNT(E130:E135)-2)</f>
        <v>0.25</v>
      </c>
      <c r="C140" s="3">
        <f>AVERAGE(E130:E135)</f>
        <v>4.166666666666667</v>
      </c>
      <c r="D140" s="4">
        <f>AVERAGE(H130:H135)</f>
        <v>1.17</v>
      </c>
      <c r="E140" s="4">
        <f>AVERAGE(K130:K135)</f>
        <v>2.4217333333333335</v>
      </c>
      <c r="F140" s="3">
        <f>AVERAGE(L130:L135)</f>
        <v>30.31481481481482</v>
      </c>
      <c r="G140">
        <f>AVERAGE(M130:M135)</f>
        <v>8.5666666666666682</v>
      </c>
      <c r="H140" s="4">
        <f>E140-D140^2</f>
        <v>1.0528333333333337</v>
      </c>
      <c r="I140" s="3">
        <f>F140-C140^2</f>
        <v>12.953703703703706</v>
      </c>
      <c r="J140">
        <f>G140-C140*D140</f>
        <v>3.6916666666666682</v>
      </c>
      <c r="K140">
        <f>J140/H140</f>
        <v>3.5064112711730253</v>
      </c>
      <c r="L140">
        <f>SQRT(B140*(I140/H140-K140^2))</f>
        <v>4.6744824174806465E-2</v>
      </c>
      <c r="M140">
        <f>L140/K140</f>
        <v>1.3331243987009139E-2</v>
      </c>
      <c r="N140">
        <f>C140-K140*D140</f>
        <v>6.4165479394227454E-2</v>
      </c>
      <c r="O140">
        <f>L140*SQRT(E140)</f>
        <v>7.274391830534202E-2</v>
      </c>
    </row>
    <row r="143" spans="2:15" x14ac:dyDescent="0.2">
      <c r="B143" s="1" t="s">
        <v>11</v>
      </c>
      <c r="C143" s="1"/>
    </row>
    <row r="144" spans="2:15" x14ac:dyDescent="0.2">
      <c r="B144" t="s">
        <v>36</v>
      </c>
      <c r="C144" t="s">
        <v>35</v>
      </c>
      <c r="D144" t="s">
        <v>44</v>
      </c>
      <c r="E144" t="s">
        <v>43</v>
      </c>
      <c r="F144" t="s">
        <v>28</v>
      </c>
      <c r="G144" t="s">
        <v>31</v>
      </c>
      <c r="H144" t="s">
        <v>10</v>
      </c>
      <c r="I144" t="s">
        <v>37</v>
      </c>
      <c r="K144" t="s">
        <v>49</v>
      </c>
      <c r="L144" t="s">
        <v>57</v>
      </c>
      <c r="M144" t="s">
        <v>50</v>
      </c>
    </row>
    <row r="145" spans="2:15" x14ac:dyDescent="0.2">
      <c r="B145">
        <v>1</v>
      </c>
      <c r="C145">
        <v>0.05</v>
      </c>
      <c r="D145" s="3">
        <f>C145/B145</f>
        <v>0.05</v>
      </c>
      <c r="E145" s="3">
        <f>B145/($B$124 / 10^4)</f>
        <v>3.3333333333333335</v>
      </c>
      <c r="F145" s="5">
        <f>SQRT(D145^2+$E$124^2)</f>
        <v>5.0001111098765712E-2</v>
      </c>
      <c r="G145" s="5">
        <f>F145*E145</f>
        <v>0.16667037032921905</v>
      </c>
      <c r="H145" s="4">
        <v>0.93</v>
      </c>
      <c r="I145">
        <v>5.0000000000000001E-3</v>
      </c>
      <c r="K145" s="4">
        <f>H145^2</f>
        <v>0.86490000000000011</v>
      </c>
      <c r="L145" s="3">
        <f>E145^2</f>
        <v>11.111111111111112</v>
      </c>
      <c r="M145">
        <f>H145*E145</f>
        <v>3.1</v>
      </c>
    </row>
    <row r="146" spans="2:15" x14ac:dyDescent="0.2">
      <c r="B146">
        <v>1.3</v>
      </c>
      <c r="C146">
        <v>0.05</v>
      </c>
      <c r="D146" s="3">
        <f t="shared" ref="D146:D150" si="35">C146/B146</f>
        <v>3.8461538461538464E-2</v>
      </c>
      <c r="E146" s="3">
        <f>B146/($B$124 / 10^4)</f>
        <v>4.3333333333333339</v>
      </c>
      <c r="F146" s="5">
        <f>SQRT(D146^2+$E$124^2)</f>
        <v>3.846298287886047E-2</v>
      </c>
      <c r="G146" s="5">
        <f t="shared" ref="G146:G150" si="36">F146*E146</f>
        <v>0.16667292580839541</v>
      </c>
      <c r="H146">
        <v>1.21</v>
      </c>
      <c r="I146">
        <v>5.0000000000000001E-3</v>
      </c>
      <c r="K146" s="4">
        <f t="shared" ref="K146:K149" si="37">H146^2</f>
        <v>1.4641</v>
      </c>
      <c r="L146" s="3">
        <f t="shared" ref="L146:L149" si="38">E146^2</f>
        <v>18.777777777777782</v>
      </c>
      <c r="M146">
        <f>H146*E146</f>
        <v>5.2433333333333341</v>
      </c>
    </row>
    <row r="147" spans="2:15" x14ac:dyDescent="0.2">
      <c r="B147">
        <v>2</v>
      </c>
      <c r="C147">
        <v>0.05</v>
      </c>
      <c r="D147" s="3">
        <f t="shared" si="35"/>
        <v>2.5000000000000001E-2</v>
      </c>
      <c r="E147" s="3">
        <f>B147/($B$124 / 10^4)</f>
        <v>6.666666666666667</v>
      </c>
      <c r="F147" s="5">
        <f>SQRT(D147^2+$E$124^2)</f>
        <v>2.5002222123465572E-2</v>
      </c>
      <c r="G147" s="5">
        <f t="shared" si="36"/>
        <v>0.16668148082310383</v>
      </c>
      <c r="H147" s="4">
        <v>1.88</v>
      </c>
      <c r="I147">
        <v>5.0000000000000001E-3</v>
      </c>
      <c r="K147" s="4">
        <f t="shared" si="37"/>
        <v>3.5343999999999998</v>
      </c>
      <c r="L147" s="3">
        <f t="shared" si="38"/>
        <v>44.44444444444445</v>
      </c>
      <c r="M147">
        <f>H147*E147</f>
        <v>12.533333333333333</v>
      </c>
    </row>
    <row r="148" spans="2:15" ht="16" customHeight="1" x14ac:dyDescent="0.2">
      <c r="B148">
        <v>3</v>
      </c>
      <c r="C148">
        <v>0.05</v>
      </c>
      <c r="D148" s="3">
        <f t="shared" si="35"/>
        <v>1.6666666666666666E-2</v>
      </c>
      <c r="E148" s="3">
        <f>B148/($B$124 / 10^4)</f>
        <v>10</v>
      </c>
      <c r="F148" s="5">
        <f>SQRT(D148^2+$E$124^2)</f>
        <v>1.6669999666733316E-2</v>
      </c>
      <c r="G148" s="5">
        <f t="shared" si="36"/>
        <v>0.16669999666733315</v>
      </c>
      <c r="H148" s="4">
        <v>2.87</v>
      </c>
      <c r="I148">
        <v>5.0000000000000001E-3</v>
      </c>
      <c r="K148" s="4">
        <f t="shared" si="37"/>
        <v>8.2369000000000003</v>
      </c>
      <c r="L148" s="3">
        <f t="shared" si="38"/>
        <v>100</v>
      </c>
      <c r="M148">
        <f>H148*E148</f>
        <v>28.700000000000003</v>
      </c>
    </row>
    <row r="149" spans="2:15" x14ac:dyDescent="0.2">
      <c r="B149">
        <v>3.5</v>
      </c>
      <c r="C149">
        <v>0.05</v>
      </c>
      <c r="D149" s="3">
        <f t="shared" si="35"/>
        <v>1.4285714285714287E-2</v>
      </c>
      <c r="E149" s="3">
        <f>B149/($B$124 / 10^4)</f>
        <v>11.666666666666668</v>
      </c>
      <c r="F149" s="5">
        <f>SQRT(D149^2+$E$124^2)</f>
        <v>1.4289602645426232E-2</v>
      </c>
      <c r="G149" s="5">
        <f t="shared" si="36"/>
        <v>0.16671203086330605</v>
      </c>
      <c r="H149" s="4">
        <v>3.4</v>
      </c>
      <c r="I149">
        <v>5.0000000000000001E-3</v>
      </c>
      <c r="K149" s="4">
        <f t="shared" si="37"/>
        <v>11.559999999999999</v>
      </c>
      <c r="L149" s="3">
        <f t="shared" si="38"/>
        <v>136.11111111111114</v>
      </c>
      <c r="M149">
        <f>H149*E149</f>
        <v>39.666666666666671</v>
      </c>
    </row>
    <row r="150" spans="2:15" x14ac:dyDescent="0.2">
      <c r="B150" s="10">
        <v>4</v>
      </c>
      <c r="C150" s="10">
        <v>0.05</v>
      </c>
      <c r="D150" s="11">
        <f t="shared" si="35"/>
        <v>1.2500000000000001E-2</v>
      </c>
      <c r="E150" s="11">
        <f>B150/($B$124 / 10^4)</f>
        <v>13.333333333333334</v>
      </c>
      <c r="F150" s="12">
        <f>SQRT(D150^2+$E$124^2)</f>
        <v>1.2504443654601797E-2</v>
      </c>
      <c r="G150" s="12">
        <f t="shared" si="36"/>
        <v>0.16672591539469064</v>
      </c>
      <c r="H150" s="13">
        <v>5</v>
      </c>
      <c r="I150" s="10">
        <v>5.0000000000000001E-3</v>
      </c>
    </row>
    <row r="154" spans="2:15" x14ac:dyDescent="0.2">
      <c r="B154" t="s">
        <v>60</v>
      </c>
      <c r="C154" t="s">
        <v>46</v>
      </c>
      <c r="D154" t="s">
        <v>47</v>
      </c>
      <c r="E154" t="s">
        <v>48</v>
      </c>
      <c r="F154" t="s">
        <v>58</v>
      </c>
      <c r="G154" t="s">
        <v>51</v>
      </c>
      <c r="H154" t="s">
        <v>52</v>
      </c>
      <c r="I154" t="s">
        <v>59</v>
      </c>
      <c r="J154" t="s">
        <v>53</v>
      </c>
      <c r="K154" t="s">
        <v>55</v>
      </c>
      <c r="L154" t="s">
        <v>54</v>
      </c>
      <c r="M154" t="s">
        <v>64</v>
      </c>
      <c r="N154" t="s">
        <v>56</v>
      </c>
      <c r="O154" t="s">
        <v>61</v>
      </c>
    </row>
    <row r="155" spans="2:15" x14ac:dyDescent="0.2">
      <c r="B155">
        <f>1/(COUNT(E145:E149)-2)</f>
        <v>0.33333333333333331</v>
      </c>
      <c r="C155" s="3">
        <f>AVERAGE(E145:E149)</f>
        <v>7.2</v>
      </c>
      <c r="D155" s="4">
        <f>AVERAGE(H145:H149)</f>
        <v>2.0579999999999998</v>
      </c>
      <c r="E155" s="4">
        <f>AVERAGE(K145:K149)</f>
        <v>5.1320600000000001</v>
      </c>
      <c r="F155" s="3">
        <f>AVERAGE(L145:L149)</f>
        <v>62.088888888888889</v>
      </c>
      <c r="G155">
        <f>AVERAGE(M145:M149)</f>
        <v>17.848666666666666</v>
      </c>
      <c r="H155" s="4">
        <f>E155-D155^2</f>
        <v>0.89669600000000038</v>
      </c>
      <c r="I155" s="3">
        <f>F155-C155^2</f>
        <v>10.248888888888885</v>
      </c>
      <c r="J155">
        <f>G155-C155*D155</f>
        <v>3.0310666666666677</v>
      </c>
      <c r="K155">
        <f>J155/H155</f>
        <v>3.3802611661774629</v>
      </c>
      <c r="L155">
        <f>SQRT(B155*(I155/H155-K155^2))</f>
        <v>3.3902562737238455E-2</v>
      </c>
      <c r="M155">
        <f>L155/K155</f>
        <v>1.0029569039358239E-2</v>
      </c>
      <c r="N155">
        <f>C155-K155*D155</f>
        <v>0.24342252000678233</v>
      </c>
      <c r="O155">
        <f>L155*SQRT(E155)</f>
        <v>7.6803036529343505E-2</v>
      </c>
    </row>
    <row r="159" spans="2:15" x14ac:dyDescent="0.2">
      <c r="B159" s="1" t="s">
        <v>12</v>
      </c>
      <c r="C159" s="1"/>
    </row>
    <row r="160" spans="2:15" x14ac:dyDescent="0.2">
      <c r="B160" t="s">
        <v>10</v>
      </c>
      <c r="C160" t="s">
        <v>37</v>
      </c>
      <c r="D160" t="s">
        <v>65</v>
      </c>
      <c r="E160" t="s">
        <v>62</v>
      </c>
      <c r="F160" t="s">
        <v>66</v>
      </c>
      <c r="G160" t="s">
        <v>63</v>
      </c>
      <c r="H160" t="s">
        <v>67</v>
      </c>
      <c r="I160" t="s">
        <v>25</v>
      </c>
      <c r="J160" t="s">
        <v>13</v>
      </c>
      <c r="L160" t="s">
        <v>68</v>
      </c>
      <c r="M160" t="s">
        <v>57</v>
      </c>
      <c r="N160" t="s">
        <v>69</v>
      </c>
    </row>
    <row r="161" spans="2:15" x14ac:dyDescent="0.2">
      <c r="B161" s="3">
        <v>0.63</v>
      </c>
      <c r="C161">
        <v>5.0000000000000001E-3</v>
      </c>
      <c r="D161">
        <f>C161/B161</f>
        <v>7.9365079365079361E-3</v>
      </c>
      <c r="E161">
        <f>$K$140*B161+$N$140</f>
        <v>2.2732045802332332</v>
      </c>
      <c r="F161">
        <f>B161*$K$140</f>
        <v>2.2090391008390058</v>
      </c>
      <c r="G161">
        <f>SQRT(D161^2+$M$140^2)</f>
        <v>1.5514838847613621E-2</v>
      </c>
      <c r="H161">
        <f>F161*G161</f>
        <v>3.4272885657594468E-2</v>
      </c>
      <c r="I161">
        <f>SQRT(H161^2+$O$140^2)</f>
        <v>8.0413359224153907E-2</v>
      </c>
      <c r="J161">
        <v>1</v>
      </c>
      <c r="L161" s="4">
        <f>J161^2</f>
        <v>1</v>
      </c>
      <c r="M161" s="3">
        <f>E161^2</f>
        <v>5.1674590635933502</v>
      </c>
      <c r="N161">
        <f>J161*E161</f>
        <v>2.2732045802332332</v>
      </c>
    </row>
    <row r="162" spans="2:15" x14ac:dyDescent="0.2">
      <c r="B162" s="3">
        <v>1.27</v>
      </c>
      <c r="C162">
        <v>5.0000000000000001E-3</v>
      </c>
      <c r="D162">
        <f>C162/B162</f>
        <v>3.937007874015748E-3</v>
      </c>
      <c r="E162">
        <f>$K$140*B162+$N$140</f>
        <v>4.5173077937839698</v>
      </c>
      <c r="F162">
        <f>B162*$K$140</f>
        <v>4.4531423143897424</v>
      </c>
      <c r="G162">
        <f>SQRT(D162^2+$M$140^2)</f>
        <v>1.3900435145750989E-2</v>
      </c>
      <c r="H162">
        <f t="shared" ref="H162:H166" si="39">F162*G162</f>
        <v>6.1900615935974075E-2</v>
      </c>
      <c r="I162">
        <f>SQRT(H162^2+$O$140^2)</f>
        <v>9.5516301769212358E-2</v>
      </c>
      <c r="J162">
        <v>2</v>
      </c>
      <c r="L162" s="4">
        <f t="shared" ref="L162:L166" si="40">J162^2</f>
        <v>4</v>
      </c>
      <c r="M162" s="3">
        <f t="shared" ref="M162:M166" si="41">E162^2</f>
        <v>20.406069703781398</v>
      </c>
      <c r="N162">
        <f>J162*E162</f>
        <v>9.0346155875679397</v>
      </c>
    </row>
    <row r="163" spans="2:15" x14ac:dyDescent="0.2">
      <c r="B163" s="3">
        <v>1.96</v>
      </c>
      <c r="C163">
        <v>5.0000000000000001E-3</v>
      </c>
      <c r="D163">
        <f t="shared" ref="D163:D166" si="42">C163/B163</f>
        <v>2.5510204081632655E-3</v>
      </c>
      <c r="E163">
        <f>$K$140*B163+$N$140</f>
        <v>6.9367315708933566</v>
      </c>
      <c r="F163">
        <f>B163*$K$140</f>
        <v>6.8725660914991291</v>
      </c>
      <c r="G163">
        <f>SQRT(D163^2+$M$140^2)</f>
        <v>1.3573126808662505E-2</v>
      </c>
      <c r="H163">
        <f t="shared" si="39"/>
        <v>9.3282211060831718E-2</v>
      </c>
      <c r="I163">
        <f>SQRT(H163^2+$O$140^2)</f>
        <v>0.11829306214149599</v>
      </c>
      <c r="J163">
        <v>3</v>
      </c>
      <c r="L163" s="4">
        <f t="shared" si="40"/>
        <v>9</v>
      </c>
      <c r="M163" s="3">
        <f>E163^2</f>
        <v>48.118244886628617</v>
      </c>
      <c r="N163">
        <f t="shared" ref="N163:N166" si="43">J163*E163</f>
        <v>20.810194712680069</v>
      </c>
    </row>
    <row r="164" spans="2:15" x14ac:dyDescent="0.2">
      <c r="B164" s="3">
        <v>2.67</v>
      </c>
      <c r="C164">
        <v>5.0000000000000001E-3</v>
      </c>
      <c r="D164">
        <f t="shared" si="42"/>
        <v>1.8726591760299626E-3</v>
      </c>
      <c r="E164">
        <f>$K$140*B164+$N$140</f>
        <v>9.426283573426204</v>
      </c>
      <c r="F164">
        <f>B164*$K$140</f>
        <v>9.3621180940319775</v>
      </c>
      <c r="G164">
        <f>SQRT(D164^2+$M$140^2)</f>
        <v>1.3462129052669809E-2</v>
      </c>
      <c r="H164">
        <f t="shared" si="39"/>
        <v>0.1260340419881936</v>
      </c>
      <c r="I164">
        <f>SQRT(H164^2+$O$140^2)</f>
        <v>0.14552064248860372</v>
      </c>
      <c r="J164">
        <v>4</v>
      </c>
      <c r="L164" s="4">
        <f t="shared" si="40"/>
        <v>16</v>
      </c>
      <c r="M164" s="3">
        <f t="shared" si="41"/>
        <v>88.854822006644682</v>
      </c>
      <c r="N164">
        <f t="shared" si="43"/>
        <v>37.705134293704816</v>
      </c>
    </row>
    <row r="165" spans="2:15" x14ac:dyDescent="0.2">
      <c r="B165" s="3">
        <v>3.41</v>
      </c>
      <c r="C165">
        <v>5.0000000000000001E-3</v>
      </c>
      <c r="D165">
        <f t="shared" si="42"/>
        <v>1.4662756598240469E-3</v>
      </c>
      <c r="E165">
        <f>$K$140*B165+$N$140</f>
        <v>12.021027914094244</v>
      </c>
      <c r="F165">
        <f>B165*$K$140</f>
        <v>11.956862434700017</v>
      </c>
      <c r="G165">
        <f>SQRT(D165^2+$M$140^2)</f>
        <v>1.3411637877297454E-2</v>
      </c>
      <c r="H165">
        <f t="shared" si="39"/>
        <v>0.16036110912285781</v>
      </c>
      <c r="I165">
        <f>SQRT(H165^2+$O$140^2)</f>
        <v>0.17608907680355243</v>
      </c>
      <c r="J165">
        <v>5</v>
      </c>
      <c r="L165" s="4">
        <f t="shared" si="40"/>
        <v>25</v>
      </c>
      <c r="M165" s="3">
        <f t="shared" si="41"/>
        <v>144.50511211143302</v>
      </c>
      <c r="N165">
        <f t="shared" si="43"/>
        <v>60.105139570471223</v>
      </c>
    </row>
    <row r="166" spans="2:15" x14ac:dyDescent="0.2">
      <c r="B166" s="3">
        <v>4.04</v>
      </c>
      <c r="C166">
        <v>5.0000000000000001E-3</v>
      </c>
      <c r="D166">
        <f t="shared" si="42"/>
        <v>1.2376237623762376E-3</v>
      </c>
      <c r="E166">
        <f>$K$140*B166+$N$140</f>
        <v>14.230067014933251</v>
      </c>
      <c r="F166">
        <f>B166*$K$140</f>
        <v>14.165901535539023</v>
      </c>
      <c r="G166">
        <f>SQRT(D166^2+$M$140^2)</f>
        <v>1.3388568960810025E-2</v>
      </c>
      <c r="H166">
        <f t="shared" si="39"/>
        <v>0.18966114960060884</v>
      </c>
      <c r="I166">
        <f>SQRT(H166^2+$O$140^2)</f>
        <v>0.20313303354757148</v>
      </c>
      <c r="J166">
        <v>6</v>
      </c>
      <c r="L166" s="4">
        <f t="shared" si="40"/>
        <v>36</v>
      </c>
      <c r="M166" s="3">
        <f t="shared" si="41"/>
        <v>202.49480724949132</v>
      </c>
      <c r="N166">
        <f t="shared" si="43"/>
        <v>85.3804020895995</v>
      </c>
    </row>
    <row r="170" spans="2:15" x14ac:dyDescent="0.2">
      <c r="B170" t="s">
        <v>60</v>
      </c>
      <c r="C170" t="s">
        <v>46</v>
      </c>
      <c r="D170" t="s">
        <v>70</v>
      </c>
      <c r="E170" t="s">
        <v>71</v>
      </c>
      <c r="F170" t="s">
        <v>58</v>
      </c>
      <c r="G170" t="s">
        <v>72</v>
      </c>
      <c r="H170" t="s">
        <v>52</v>
      </c>
      <c r="I170" t="s">
        <v>59</v>
      </c>
      <c r="J170" t="s">
        <v>53</v>
      </c>
      <c r="K170" t="s">
        <v>55</v>
      </c>
      <c r="L170" t="s">
        <v>54</v>
      </c>
      <c r="M170" t="s">
        <v>64</v>
      </c>
      <c r="N170" t="s">
        <v>56</v>
      </c>
      <c r="O170" t="s">
        <v>61</v>
      </c>
    </row>
    <row r="171" spans="2:15" x14ac:dyDescent="0.2">
      <c r="B171">
        <f>1/(COUNT(E161:E166)-2)</f>
        <v>0.25</v>
      </c>
      <c r="C171" s="3">
        <f>AVERAGE(E161:E166)</f>
        <v>8.2341037412273774</v>
      </c>
      <c r="D171" s="4">
        <f>AVERAGE(J161:J166)</f>
        <v>3.5</v>
      </c>
      <c r="E171" s="4">
        <f>AVERAGE(L161:L166)</f>
        <v>15.166666666666666</v>
      </c>
      <c r="F171" s="3">
        <f>AVERAGE(M161:M166)</f>
        <v>84.924419170262055</v>
      </c>
      <c r="G171">
        <f>AVERAGE(N161:N166)</f>
        <v>35.884781805709459</v>
      </c>
      <c r="H171" s="4">
        <f>E171-D171^2</f>
        <v>2.9166666666666661</v>
      </c>
      <c r="I171" s="3">
        <f>F171-C171^2</f>
        <v>17.123954748967364</v>
      </c>
      <c r="J171">
        <f>G171-C171*D171</f>
        <v>7.0654187114136384</v>
      </c>
      <c r="K171">
        <f>J171/H171</f>
        <v>2.4224292724846763</v>
      </c>
      <c r="L171">
        <f>SQRT(B171*(I171/H171-K171^2))</f>
        <v>2.695653656961829E-2</v>
      </c>
      <c r="M171">
        <f>L171/K171</f>
        <v>1.1127894166325474E-2</v>
      </c>
      <c r="N171">
        <f>C171-K171*D171</f>
        <v>-0.24439871246898903</v>
      </c>
      <c r="O171">
        <f>L171*SQRT(E171)</f>
        <v>0.10498062726717274</v>
      </c>
    </row>
    <row r="174" spans="2:15" x14ac:dyDescent="0.2">
      <c r="B174" t="s">
        <v>74</v>
      </c>
      <c r="C174" t="s">
        <v>76</v>
      </c>
      <c r="D174" t="s">
        <v>73</v>
      </c>
      <c r="E174" t="s">
        <v>78</v>
      </c>
      <c r="F174" t="s">
        <v>77</v>
      </c>
    </row>
    <row r="175" spans="2:15" x14ac:dyDescent="0.2">
      <c r="B175">
        <f>8 * PI()^2 * B122 * 10^3</f>
        <v>76588.130152453421</v>
      </c>
      <c r="C175">
        <f>(B123*10^(-2))^2 * (K171 * 10^(-3))^2</f>
        <v>4.1209178741888771E-7</v>
      </c>
      <c r="D175">
        <f>B175/C175</f>
        <v>185852114724.63113</v>
      </c>
      <c r="E175">
        <f>SQRT(E122^2 + (2 * E123)^2 +(2 * M171)^2)</f>
        <v>2.5662445452003989E-2</v>
      </c>
      <c r="F175">
        <f>E175*D175</f>
        <v>4769419756.2604342</v>
      </c>
    </row>
    <row r="178" spans="2:15" x14ac:dyDescent="0.2">
      <c r="B178" s="1" t="s">
        <v>14</v>
      </c>
      <c r="C178" s="1"/>
    </row>
    <row r="179" spans="2:15" x14ac:dyDescent="0.2">
      <c r="B179" t="s">
        <v>10</v>
      </c>
      <c r="C179" t="s">
        <v>37</v>
      </c>
      <c r="D179" t="s">
        <v>65</v>
      </c>
      <c r="E179" t="s">
        <v>62</v>
      </c>
      <c r="F179" t="s">
        <v>66</v>
      </c>
      <c r="G179" t="s">
        <v>63</v>
      </c>
      <c r="H179" t="s">
        <v>67</v>
      </c>
      <c r="I179" t="s">
        <v>25</v>
      </c>
      <c r="J179" t="s">
        <v>13</v>
      </c>
      <c r="L179" t="s">
        <v>68</v>
      </c>
      <c r="M179" t="s">
        <v>57</v>
      </c>
      <c r="N179" t="s">
        <v>69</v>
      </c>
    </row>
    <row r="180" spans="2:15" x14ac:dyDescent="0.2">
      <c r="B180">
        <v>0.67</v>
      </c>
      <c r="C180">
        <v>5.0000000000000001E-3</v>
      </c>
      <c r="D180">
        <f>C180/B180</f>
        <v>7.462686567164179E-3</v>
      </c>
      <c r="E180">
        <f>B180*$K$155+$N$155</f>
        <v>2.5081975013456828</v>
      </c>
      <c r="F180">
        <f>B180*$K$155</f>
        <v>2.2647749813389004</v>
      </c>
      <c r="G180">
        <f>SQRT(D180^2+$M$155^2)</f>
        <v>1.2501357762858642E-2</v>
      </c>
      <c r="H180">
        <f>F180*G180</f>
        <v>2.8312762294089099E-2</v>
      </c>
      <c r="I180">
        <f>SQRT(H180^2+$O$155^2)</f>
        <v>8.1855475863556418E-2</v>
      </c>
      <c r="J180">
        <v>1</v>
      </c>
      <c r="L180" s="4">
        <f>J180^2</f>
        <v>1</v>
      </c>
      <c r="M180" s="3">
        <f>E180^2</f>
        <v>6.2910547057567259</v>
      </c>
      <c r="N180">
        <f>J180*E180</f>
        <v>2.5081975013456828</v>
      </c>
    </row>
    <row r="181" spans="2:15" x14ac:dyDescent="0.2">
      <c r="B181" s="3">
        <v>1.34</v>
      </c>
      <c r="C181">
        <v>5.0000000000000001E-3</v>
      </c>
      <c r="D181">
        <f>C181/B181</f>
        <v>3.7313432835820895E-3</v>
      </c>
      <c r="E181">
        <f>B181*$K$155+$N$155</f>
        <v>4.7729724826845832</v>
      </c>
      <c r="F181">
        <f>B181*$K$155</f>
        <v>4.5295499626778009</v>
      </c>
      <c r="G181">
        <f>SQRT(D181^2+$M$155^2)</f>
        <v>1.0701176468743356E-2</v>
      </c>
      <c r="H181">
        <f t="shared" ref="H181:H185" si="44">F181*G181</f>
        <v>4.847151347460503E-2</v>
      </c>
      <c r="I181">
        <f>SQRT(H181^2+$O$155^2)</f>
        <v>9.0819568588749025E-2</v>
      </c>
      <c r="J181">
        <v>2</v>
      </c>
      <c r="L181" s="4">
        <f t="shared" ref="L181:L185" si="45">J181^2</f>
        <v>4</v>
      </c>
      <c r="M181" s="3">
        <f t="shared" ref="M181" si="46">E181^2</f>
        <v>22.781266320464233</v>
      </c>
      <c r="N181">
        <f>J181*E181</f>
        <v>9.5459449653691664</v>
      </c>
    </row>
    <row r="182" spans="2:15" x14ac:dyDescent="0.2">
      <c r="B182" s="3">
        <v>2.0499999999999998</v>
      </c>
      <c r="C182">
        <v>5.0000000000000001E-3</v>
      </c>
      <c r="D182">
        <f t="shared" ref="D182:D185" si="47">C182/B182</f>
        <v>2.4390243902439029E-3</v>
      </c>
      <c r="E182">
        <f>B182*$K$155+$N$155</f>
        <v>7.172957910670581</v>
      </c>
      <c r="F182">
        <f>B182*$K$155</f>
        <v>6.9295353906637986</v>
      </c>
      <c r="G182">
        <f>SQRT(D182^2+$M$155^2)</f>
        <v>1.0321874591926508E-2</v>
      </c>
      <c r="H182">
        <f t="shared" si="44"/>
        <v>7.1525795282748189E-2</v>
      </c>
      <c r="I182">
        <f>SQRT(H182^2+$O$155^2)</f>
        <v>0.10495068275603202</v>
      </c>
      <c r="J182">
        <v>3</v>
      </c>
      <c r="L182" s="4">
        <f t="shared" si="45"/>
        <v>9</v>
      </c>
      <c r="M182" s="3">
        <f>E182^2</f>
        <v>51.451325188251666</v>
      </c>
      <c r="N182">
        <f t="shared" ref="N182:N185" si="48">J182*E182</f>
        <v>21.518873732011741</v>
      </c>
    </row>
    <row r="183" spans="2:15" x14ac:dyDescent="0.2">
      <c r="B183" s="3">
        <v>2.75</v>
      </c>
      <c r="C183">
        <v>5.0000000000000001E-3</v>
      </c>
      <c r="D183">
        <f t="shared" si="47"/>
        <v>1.8181818181818182E-3</v>
      </c>
      <c r="E183">
        <f>B183*$K$155+$N$155</f>
        <v>9.5391407269948054</v>
      </c>
      <c r="F183">
        <f>B183*$K$155</f>
        <v>9.2957182069880222</v>
      </c>
      <c r="G183">
        <f>SQRT(D183^2+$M$155^2)</f>
        <v>1.0193038812798679E-2</v>
      </c>
      <c r="H183">
        <f>F183*G183</f>
        <v>9.4751616476668257E-2</v>
      </c>
      <c r="I183">
        <f>SQRT(H183^2+$O$155^2)</f>
        <v>0.12196956688071539</v>
      </c>
      <c r="J183">
        <v>4</v>
      </c>
      <c r="L183" s="4">
        <f t="shared" si="45"/>
        <v>16</v>
      </c>
      <c r="M183" s="3">
        <f t="shared" ref="M183:M185" si="49">E183^2</f>
        <v>90.99520580941099</v>
      </c>
      <c r="N183">
        <f t="shared" si="48"/>
        <v>38.156562907979222</v>
      </c>
    </row>
    <row r="184" spans="2:15" x14ac:dyDescent="0.2">
      <c r="B184" s="3">
        <v>3.37</v>
      </c>
      <c r="C184">
        <v>5.0000000000000001E-3</v>
      </c>
      <c r="D184">
        <f t="shared" si="47"/>
        <v>1.483679525222552E-3</v>
      </c>
      <c r="E184">
        <f>B184*$K$155+$N$155</f>
        <v>11.634902650024834</v>
      </c>
      <c r="F184">
        <f>B184*$K$155</f>
        <v>11.391480130018051</v>
      </c>
      <c r="G184">
        <f>SQRT(D184^2+$M$155^2)</f>
        <v>1.0138715897430896E-2</v>
      </c>
      <c r="H184">
        <f t="shared" si="44"/>
        <v>0.11549498068948219</v>
      </c>
      <c r="I184">
        <f>SQRT(H184^2+$O$155^2)</f>
        <v>0.13870038566850323</v>
      </c>
      <c r="J184">
        <v>5</v>
      </c>
      <c r="L184" s="4">
        <f t="shared" si="45"/>
        <v>25</v>
      </c>
      <c r="M184" s="3">
        <f t="shared" si="49"/>
        <v>135.3709596755549</v>
      </c>
      <c r="N184">
        <f t="shared" si="48"/>
        <v>58.174513250124171</v>
      </c>
    </row>
    <row r="185" spans="2:15" x14ac:dyDescent="0.2">
      <c r="B185" s="3">
        <v>4.01</v>
      </c>
      <c r="C185">
        <v>5.0000000000000001E-3</v>
      </c>
      <c r="D185">
        <f t="shared" si="47"/>
        <v>1.2468827930174565E-3</v>
      </c>
      <c r="E185">
        <f>B185*$K$155+$N$155</f>
        <v>13.798269796378406</v>
      </c>
      <c r="F185">
        <f>B185*$K$155</f>
        <v>13.554847276371625</v>
      </c>
      <c r="G185">
        <f>SQRT(D185^2+$M$155^2)</f>
        <v>1.0106778508247639E-2</v>
      </c>
      <c r="H185">
        <f t="shared" si="44"/>
        <v>0.13699583913541177</v>
      </c>
      <c r="I185">
        <f>SQRT(H185^2+$O$155^2)</f>
        <v>0.15705593385970265</v>
      </c>
      <c r="J185">
        <v>6</v>
      </c>
      <c r="L185" s="4">
        <f t="shared" si="45"/>
        <v>36</v>
      </c>
      <c r="M185" s="3">
        <f t="shared" si="49"/>
        <v>190.39224937364858</v>
      </c>
      <c r="N185">
        <f t="shared" si="48"/>
        <v>82.789618778270437</v>
      </c>
    </row>
    <row r="189" spans="2:15" x14ac:dyDescent="0.2">
      <c r="B189" t="s">
        <v>60</v>
      </c>
      <c r="C189" t="s">
        <v>46</v>
      </c>
      <c r="D189" t="s">
        <v>70</v>
      </c>
      <c r="E189" t="s">
        <v>71</v>
      </c>
      <c r="F189" t="s">
        <v>58</v>
      </c>
      <c r="G189" t="s">
        <v>72</v>
      </c>
      <c r="H189" t="s">
        <v>52</v>
      </c>
      <c r="I189" t="s">
        <v>59</v>
      </c>
      <c r="J189" t="s">
        <v>53</v>
      </c>
      <c r="K189" t="s">
        <v>55</v>
      </c>
      <c r="L189" t="s">
        <v>54</v>
      </c>
      <c r="M189" t="s">
        <v>64</v>
      </c>
      <c r="N189" t="s">
        <v>56</v>
      </c>
      <c r="O189" t="s">
        <v>61</v>
      </c>
    </row>
    <row r="190" spans="2:15" x14ac:dyDescent="0.2">
      <c r="B190">
        <f>1/(COUNT(E180:E185)-2)</f>
        <v>0.25</v>
      </c>
      <c r="C190" s="3">
        <f>AVERAGE(E180:E185)</f>
        <v>8.2377401780164821</v>
      </c>
      <c r="D190" s="4">
        <f>AVERAGE(J180:J185)</f>
        <v>3.5</v>
      </c>
      <c r="E190" s="4">
        <f>AVERAGE(L180:L185)</f>
        <v>15.166666666666666</v>
      </c>
      <c r="F190" s="3">
        <f>AVERAGE(M180:M185)</f>
        <v>82.880343512181184</v>
      </c>
      <c r="G190">
        <f>AVERAGE(N180:N185)</f>
        <v>35.448951855850069</v>
      </c>
      <c r="H190" s="4">
        <f>E190-D190^2</f>
        <v>2.9166666666666661</v>
      </c>
      <c r="I190" s="3">
        <f>F190-C190^2</f>
        <v>15.019980271674157</v>
      </c>
      <c r="J190">
        <f>G190-C190*D190</f>
        <v>6.616861232792381</v>
      </c>
      <c r="K190">
        <f>J190/H190</f>
        <v>2.2686381369573883</v>
      </c>
      <c r="L190">
        <f>SQRT(B190*(I190/H190-K190^2))</f>
        <v>2.7333702911264624E-2</v>
      </c>
      <c r="M190">
        <f>L190/K190</f>
        <v>1.2048507192920398E-2</v>
      </c>
      <c r="N190">
        <f>C190-K190*D190</f>
        <v>0.2975066986656234</v>
      </c>
      <c r="O190">
        <f>L190*SQRT(E190)</f>
        <v>0.10644947913647122</v>
      </c>
    </row>
    <row r="193" spans="2:6" x14ac:dyDescent="0.2">
      <c r="B193" t="s">
        <v>74</v>
      </c>
      <c r="C193" t="s">
        <v>76</v>
      </c>
      <c r="D193" t="s">
        <v>73</v>
      </c>
      <c r="E193" t="s">
        <v>78</v>
      </c>
      <c r="F193" t="s">
        <v>77</v>
      </c>
    </row>
    <row r="194" spans="2:6" x14ac:dyDescent="0.2">
      <c r="B194">
        <f>8 * PI()^2 * B122 * 10^3</f>
        <v>76588.130152453421</v>
      </c>
      <c r="C194">
        <f>(B123*10^(-2))^2 * (K190 * 10^(-3))^2</f>
        <v>3.6142834152622731E-7</v>
      </c>
      <c r="D194">
        <f>B194/C194</f>
        <v>211904052208.6333</v>
      </c>
      <c r="E194">
        <f>SQRT(E122^2 + (2 * E123)^2 +(2 * M190)^2)</f>
        <v>2.7274660301839445E-2</v>
      </c>
      <c r="F194">
        <f>E194*D194</f>
        <v>5779611040.5737238</v>
      </c>
    </row>
  </sheetData>
  <mergeCells count="8">
    <mergeCell ref="H24:I24"/>
    <mergeCell ref="H43:I43"/>
    <mergeCell ref="H61:I61"/>
    <mergeCell ref="H79:I79"/>
    <mergeCell ref="A119:L120"/>
    <mergeCell ref="H5:I5"/>
    <mergeCell ref="B5:C5"/>
    <mergeCell ref="B24:C2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2024-09-14T11:38:04Z</dcterms:created>
  <dcterms:modified xsi:type="dcterms:W3CDTF">2024-09-18T20:20:27Z</dcterms:modified>
</cp:coreProperties>
</file>