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<sst xmlns="http://schemas.openxmlformats.org/spreadsheetml/2006/main" count="93" uniqueCount="52">
  <si>
    <t>R, Om</t>
  </si>
  <si>
    <t>Om</t>
  </si>
  <si>
    <t>n</t>
  </si>
  <si>
    <t>C, нФ</t>
  </si>
  <si>
    <t>\sigma_C, нФ</t>
  </si>
  <si>
    <t>f(Лиссажу), kHz</t>
  </si>
  <si>
    <t>U_с(Лиссажу), V</t>
  </si>
  <si>
    <t>E(Лиссажу), V</t>
  </si>
  <si>
    <t>f, kHz</t>
  </si>
  <si>
    <t>\sigma_f, kHz</t>
  </si>
  <si>
    <t>U_c, В</t>
  </si>
  <si>
    <t>\sigma_U_c, V</t>
  </si>
  <si>
    <t>E, В</t>
  </si>
  <si>
    <t>\sigma_E</t>
  </si>
  <si>
    <t>L, мкГн</t>
  </si>
  <si>
    <t>\sigma_L, mkHn</t>
  </si>
  <si>
    <t>Q</t>
  </si>
  <si>
    <t>\sigma_Q</t>
  </si>
  <si>
    <t>\rho, Om</t>
  </si>
  <si>
    <t>\sigma{\rho}, Om</t>
  </si>
  <si>
    <t>R_{\sum}, Om</t>
  </si>
  <si>
    <t>\sigma_R_{\sum}, Om</t>
  </si>
  <si>
    <t>R_{Smax}, Om</t>
  </si>
  <si>
    <t>\sigma_R_{Smax}, Om</t>
  </si>
  <si>
    <t>R_L, Om</t>
  </si>
  <si>
    <t>\sigma_{R_L}, Om</t>
  </si>
  <si>
    <t>I, mA</t>
  </si>
  <si>
    <t>Среднее значение</t>
  </si>
  <si>
    <t>Стандартная ошибка среднего</t>
  </si>
  <si>
    <t>Случайная погрешность</t>
  </si>
  <si>
    <t>Безразмерные</t>
  </si>
  <si>
    <t>n = 2</t>
  </si>
  <si>
    <t>n = 5</t>
  </si>
  <si>
    <t>U_c, V</t>
  </si>
  <si>
    <t>\sigma{U_c}, V</t>
  </si>
  <si>
    <t>U_c / U_c(1)</t>
  </si>
  <si>
    <t>\sigma_{U_c / U_c(1)}</t>
  </si>
  <si>
    <t>f / f_0</t>
  </si>
  <si>
    <t>\sigma_{f / f_0}</t>
  </si>
  <si>
    <t>rez</t>
  </si>
  <si>
    <t>f_rez</t>
  </si>
  <si>
    <t>{U_c}_rez</t>
  </si>
  <si>
    <t>дел = 2мс</t>
  </si>
  <si>
    <t>дел = 1 мкс</t>
  </si>
  <si>
    <t>\sigma_{f/f_0}</t>
  </si>
  <si>
    <t>x_0, дел</t>
  </si>
  <si>
    <t>\sigma_{x_0}, дел</t>
  </si>
  <si>
    <t>x, дел</t>
  </si>
  <si>
    <t>\sigma_{x}, дел</t>
  </si>
  <si>
    <t>\phi_C / \pi</t>
  </si>
  <si>
    <t>\sigma_{\phi_C/pi}</t>
  </si>
  <si>
    <t>График (п. 15)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</si>
</sst>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24.0"/>
      <color theme="1"/>
      <name val="Arial"/>
      <scheme val="minor"/>
    </font>
    <font>
      <color rgb="FF000000"/>
      <name val="Arial"/>
    </font>
    <font>
      <color rgb="FF999999"/>
      <name val="Arial"/>
      <scheme val="minor"/>
    </font>
    <font>
      <color rgb="FFB7B7B7"/>
      <name val="Arial"/>
      <scheme val="minor"/>
    </font>
    <font>
      <b/>
      <sz val="17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4.63"/>
    <col customWidth="1" min="3" max="3" width="8.63"/>
    <col customWidth="1" min="4" max="4" width="11.13"/>
    <col customWidth="1" min="5" max="5" width="11.63"/>
    <col customWidth="1" min="6" max="6" width="15.38"/>
    <col customWidth="1" min="7" max="7" width="13.0"/>
    <col customWidth="1" min="8" max="8" width="14.38"/>
    <col customWidth="1" min="9" max="9" width="13.75"/>
    <col customWidth="1" min="10" max="10" width="12.5"/>
    <col customWidth="1" min="11" max="11" width="12.0"/>
    <col customWidth="1" min="12" max="12" width="14.5"/>
    <col customWidth="1" min="13" max="13" width="3.38"/>
    <col customWidth="1" min="14" max="14" width="15.13"/>
    <col customWidth="1" min="15" max="15" width="24.88"/>
    <col customWidth="1" min="16" max="16" width="11.13"/>
    <col customWidth="1" min="17" max="17" width="29.13"/>
    <col customWidth="1" min="18" max="18" width="17.25"/>
    <col customWidth="1" min="19" max="21" width="11.63"/>
    <col customWidth="1" min="22" max="22" width="15.38"/>
    <col customWidth="1" min="23" max="23" width="10.75"/>
    <col customWidth="1" min="24" max="24" width="12.5"/>
    <col customWidth="1" min="25" max="25" width="13.0"/>
    <col customWidth="1" min="26" max="26" width="14.5"/>
    <col customWidth="1" min="27" max="27" width="17.25"/>
    <col customWidth="1" min="28" max="28" width="11.63"/>
    <col customWidth="1" min="29" max="29" width="15.38"/>
    <col customWidth="1" min="30" max="30" width="11.5"/>
    <col customWidth="1" min="31" max="31" width="17.25"/>
    <col customWidth="1" min="32" max="32" width="12.13"/>
    <col customWidth="1" min="33" max="33" width="18.0"/>
    <col customWidth="1" min="34" max="34" width="11.63"/>
    <col customWidth="1" min="35" max="35" width="14.63"/>
    <col customWidth="1" min="36" max="36" width="10.75"/>
  </cols>
  <sheetData>
    <row r="1">
      <c r="A1" s="1" t="s">
        <v>0</v>
      </c>
      <c r="B1" s="1"/>
      <c r="C1" s="1">
        <v>3.45</v>
      </c>
      <c r="D1" s="1"/>
      <c r="E1" s="1">
        <v>0.01</v>
      </c>
      <c r="F1" s="1"/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>
      <c r="A3" s="1" t="s">
        <v>2</v>
      </c>
      <c r="B3" s="1"/>
      <c r="C3" s="1" t="s">
        <v>3</v>
      </c>
      <c r="D3" s="1"/>
      <c r="E3" s="1" t="s">
        <v>4</v>
      </c>
      <c r="F3" s="1"/>
      <c r="G3" s="1" t="s">
        <v>5</v>
      </c>
      <c r="H3" s="1"/>
      <c r="I3" s="1" t="s">
        <v>6</v>
      </c>
      <c r="J3" s="1"/>
      <c r="K3" s="1"/>
      <c r="L3" s="1" t="s">
        <v>7</v>
      </c>
      <c r="M3" s="1"/>
      <c r="N3" s="1"/>
      <c r="O3" s="1" t="s">
        <v>8</v>
      </c>
      <c r="P3" s="1" t="s">
        <v>9</v>
      </c>
      <c r="Q3" s="1" t="s">
        <v>10</v>
      </c>
      <c r="R3" s="1" t="s">
        <v>11</v>
      </c>
      <c r="S3" s="1"/>
      <c r="T3" s="1"/>
      <c r="U3" s="1" t="s">
        <v>12</v>
      </c>
      <c r="V3" s="1" t="s">
        <v>13</v>
      </c>
      <c r="W3" s="1" t="s">
        <v>14</v>
      </c>
      <c r="X3" s="1"/>
      <c r="Y3" s="1" t="s">
        <v>15</v>
      </c>
      <c r="Z3" s="1" t="s">
        <v>16</v>
      </c>
      <c r="AA3" s="1" t="s">
        <v>17</v>
      </c>
      <c r="AB3" s="1" t="s">
        <v>18</v>
      </c>
      <c r="AC3" s="1" t="s">
        <v>19</v>
      </c>
      <c r="AD3" s="1" t="s">
        <v>20</v>
      </c>
      <c r="AE3" s="1" t="s">
        <v>21</v>
      </c>
      <c r="AF3" s="1" t="s">
        <v>22</v>
      </c>
      <c r="AG3" s="1" t="s">
        <v>23</v>
      </c>
      <c r="AH3" s="1" t="s">
        <v>24</v>
      </c>
      <c r="AI3" s="1" t="s">
        <v>25</v>
      </c>
      <c r="AJ3" s="1" t="s">
        <v>26</v>
      </c>
    </row>
    <row r="4">
      <c r="A4" s="1">
        <v>1.0</v>
      </c>
      <c r="B4" s="1"/>
      <c r="C4" s="1">
        <v>25.0</v>
      </c>
      <c r="D4" s="1"/>
      <c r="E4" s="1">
        <v>0.1</v>
      </c>
      <c r="F4" s="1"/>
      <c r="G4" s="1">
        <v>31.31</v>
      </c>
      <c r="H4" s="1"/>
      <c r="I4" s="1">
        <v>4.9275</v>
      </c>
      <c r="J4" s="1"/>
      <c r="K4" s="1"/>
      <c r="L4" s="1">
        <v>0.2008</v>
      </c>
      <c r="M4" s="1"/>
      <c r="N4" s="1"/>
      <c r="O4" s="1">
        <v>31.319</v>
      </c>
      <c r="P4" s="1">
        <v>0.001</v>
      </c>
      <c r="Q4" s="1">
        <v>4.9258</v>
      </c>
      <c r="R4" s="1">
        <v>0.01</v>
      </c>
      <c r="S4" s="1"/>
      <c r="T4" s="1"/>
      <c r="U4" s="1">
        <v>0.2007</v>
      </c>
      <c r="V4" s="1">
        <v>0.01</v>
      </c>
      <c r="W4" s="2">
        <f t="shared" ref="W4:W10" si="2">(1 / (4 * PI()^2 * C4 * 10^(-9) * (O4 * 10^3)^2)) * 10 ^ (6)</f>
        <v>1032.962323</v>
      </c>
      <c r="Y4" s="2">
        <f t="shared" ref="Y4:Y10" si="3">SQRT((E4/C4)^2 + (2 * P4/O4)^2) * W4</f>
        <v>4.132375807</v>
      </c>
      <c r="Z4" s="2">
        <f t="shared" ref="Z4:Z10" si="4">Q4/U4</f>
        <v>24.54309915</v>
      </c>
      <c r="AA4" s="2">
        <f t="shared" ref="AA4:AA10" si="5">Z4*SQRT((V4/U4)^2 + (R4/Q4)^2)</f>
        <v>1.223889538</v>
      </c>
      <c r="AB4" s="2">
        <f t="shared" ref="AB4:AB10" si="6">SQRT((W4/C4) * 10^3)</f>
        <v>203.2695081</v>
      </c>
      <c r="AC4" s="2">
        <f t="shared" ref="AC4:AC10" si="7">AB4*SQRT((0.5 * E4/C4)^2 + (0.5 * Y4/W4)^2)</f>
        <v>0.5749696229</v>
      </c>
      <c r="AD4" s="2">
        <f t="shared" ref="AD4:AD10" si="8">AB4/Z4</f>
        <v>8.282145088</v>
      </c>
      <c r="AE4" s="2">
        <f t="shared" ref="AE4:AE10" si="9">AD4*SQRT((AC4/AB4)^2 + (AA4/Z4)^2)</f>
        <v>0.4136692189</v>
      </c>
      <c r="AF4" s="2">
        <f t="shared" ref="AF4:AG4" si="1">10^(-3) * AB4</f>
        <v>0.2032695081</v>
      </c>
      <c r="AG4" s="2">
        <f t="shared" si="1"/>
        <v>0.0005749696229</v>
      </c>
      <c r="AH4" s="2">
        <f t="shared" ref="AH4:AH10" si="11">AD4-AF4-$C$1</f>
        <v>4.628875579</v>
      </c>
      <c r="AI4" s="2">
        <f t="shared" ref="AI4:AI10" si="12">SQRT(AG4^2 + AE4^2 + $E$1^2)</f>
        <v>0.4137904702</v>
      </c>
      <c r="AJ4" s="2">
        <f t="shared" ref="AJ4:AJ10" si="13">U4/AD4 * 10^3</f>
        <v>24.23285246</v>
      </c>
    </row>
    <row r="5">
      <c r="A5" s="1">
        <v>2.0</v>
      </c>
      <c r="B5" s="1"/>
      <c r="C5" s="1">
        <v>33.2</v>
      </c>
      <c r="D5" s="1"/>
      <c r="E5" s="1">
        <v>0.1</v>
      </c>
      <c r="F5" s="1"/>
      <c r="G5" s="1">
        <v>27.362</v>
      </c>
      <c r="H5" s="1"/>
      <c r="I5" s="1">
        <v>3.9152</v>
      </c>
      <c r="L5" s="1">
        <v>0.2005</v>
      </c>
      <c r="M5" s="1"/>
      <c r="N5" s="1"/>
      <c r="O5" s="1">
        <v>27.332</v>
      </c>
      <c r="P5" s="1">
        <v>0.001</v>
      </c>
      <c r="Q5" s="1">
        <v>3.9249</v>
      </c>
      <c r="R5" s="1">
        <v>0.01</v>
      </c>
      <c r="S5" s="1"/>
      <c r="T5" s="1"/>
      <c r="U5" s="1">
        <v>0.2005</v>
      </c>
      <c r="V5" s="1">
        <v>0.01</v>
      </c>
      <c r="W5" s="2">
        <f t="shared" si="2"/>
        <v>1021.314165</v>
      </c>
      <c r="Y5" s="2">
        <f t="shared" si="3"/>
        <v>3.07715514</v>
      </c>
      <c r="Z5" s="2">
        <f t="shared" si="4"/>
        <v>19.5755611</v>
      </c>
      <c r="AA5" s="2">
        <f t="shared" si="5"/>
        <v>0.9776102996</v>
      </c>
      <c r="AB5" s="2">
        <f t="shared" si="6"/>
        <v>175.3923455</v>
      </c>
      <c r="AC5" s="2">
        <f t="shared" si="7"/>
        <v>0.3736126945</v>
      </c>
      <c r="AD5" s="2">
        <f t="shared" si="8"/>
        <v>8.959760828</v>
      </c>
      <c r="AE5" s="2">
        <f t="shared" si="9"/>
        <v>0.447860413</v>
      </c>
      <c r="AF5" s="2">
        <f t="shared" ref="AF5:AG5" si="10">10^(-3) * AB5</f>
        <v>0.1753923455</v>
      </c>
      <c r="AG5" s="2">
        <f t="shared" si="10"/>
        <v>0.0003736126945</v>
      </c>
      <c r="AH5" s="2">
        <f t="shared" si="11"/>
        <v>5.334368482</v>
      </c>
      <c r="AI5" s="2">
        <f t="shared" si="12"/>
        <v>0.4479721968</v>
      </c>
      <c r="AJ5" s="2">
        <f t="shared" si="13"/>
        <v>22.37782948</v>
      </c>
    </row>
    <row r="6">
      <c r="A6" s="1">
        <v>3.0</v>
      </c>
      <c r="B6" s="1"/>
      <c r="C6" s="1">
        <v>47.5</v>
      </c>
      <c r="D6" s="1"/>
      <c r="E6" s="1">
        <v>0.1</v>
      </c>
      <c r="F6" s="1"/>
      <c r="G6" s="1">
        <v>23.002</v>
      </c>
      <c r="H6" s="1"/>
      <c r="I6" s="1">
        <v>3.8215</v>
      </c>
      <c r="J6" s="1"/>
      <c r="K6" s="1"/>
      <c r="L6" s="1">
        <v>0.2005</v>
      </c>
      <c r="M6" s="1"/>
      <c r="N6" s="1"/>
      <c r="O6" s="1">
        <v>22.977</v>
      </c>
      <c r="P6" s="1">
        <v>0.001</v>
      </c>
      <c r="Q6" s="1">
        <v>3.8257</v>
      </c>
      <c r="R6" s="1">
        <v>0.01</v>
      </c>
      <c r="S6" s="1"/>
      <c r="T6" s="1"/>
      <c r="U6" s="1">
        <v>0.2005</v>
      </c>
      <c r="V6" s="1">
        <v>0.01</v>
      </c>
      <c r="W6" s="2">
        <f t="shared" si="2"/>
        <v>1010.089846</v>
      </c>
      <c r="Y6" s="2">
        <f t="shared" si="3"/>
        <v>2.128321756</v>
      </c>
      <c r="Z6" s="2">
        <f t="shared" si="4"/>
        <v>19.080798</v>
      </c>
      <c r="AA6" s="2">
        <f t="shared" si="5"/>
        <v>0.9529668025</v>
      </c>
      <c r="AB6" s="2">
        <f t="shared" si="6"/>
        <v>145.8254072</v>
      </c>
      <c r="AC6" s="2">
        <f t="shared" si="7"/>
        <v>0.2171751419</v>
      </c>
      <c r="AD6" s="2">
        <f t="shared" si="8"/>
        <v>7.642521405</v>
      </c>
      <c r="AE6" s="2">
        <f t="shared" si="9"/>
        <v>0.3818659187</v>
      </c>
      <c r="AF6" s="2">
        <f t="shared" ref="AF6:AG6" si="14">10^(-3) * AB6</f>
        <v>0.1458254072</v>
      </c>
      <c r="AG6" s="2">
        <f t="shared" si="14"/>
        <v>0.0002171751419</v>
      </c>
      <c r="AH6" s="2">
        <f t="shared" si="11"/>
        <v>4.046695998</v>
      </c>
      <c r="AI6" s="2">
        <f t="shared" si="12"/>
        <v>0.381996894</v>
      </c>
      <c r="AJ6" s="2">
        <f t="shared" si="13"/>
        <v>26.23479731</v>
      </c>
    </row>
    <row r="7">
      <c r="A7" s="1">
        <v>4.0</v>
      </c>
      <c r="B7" s="1"/>
      <c r="C7" s="1">
        <v>57.2</v>
      </c>
      <c r="D7" s="1"/>
      <c r="E7" s="1">
        <v>0.1</v>
      </c>
      <c r="F7" s="1"/>
      <c r="G7" s="1">
        <v>21.007</v>
      </c>
      <c r="H7" s="1"/>
      <c r="I7" s="1">
        <v>3.5432</v>
      </c>
      <c r="J7" s="1"/>
      <c r="K7" s="1"/>
      <c r="L7" s="1">
        <v>0.2005</v>
      </c>
      <c r="M7" s="1"/>
      <c r="N7" s="1"/>
      <c r="O7" s="1">
        <v>20.998</v>
      </c>
      <c r="P7" s="1">
        <v>0.001</v>
      </c>
      <c r="Q7" s="1">
        <v>3.545</v>
      </c>
      <c r="R7" s="1">
        <v>0.01</v>
      </c>
      <c r="S7" s="1"/>
      <c r="T7" s="1"/>
      <c r="U7" s="1">
        <v>0.2005</v>
      </c>
      <c r="V7" s="1">
        <v>0.01</v>
      </c>
      <c r="W7" s="2">
        <f t="shared" si="2"/>
        <v>1004.357603</v>
      </c>
      <c r="Y7" s="2">
        <f t="shared" si="3"/>
        <v>1.75847391</v>
      </c>
      <c r="Z7" s="2">
        <f t="shared" si="4"/>
        <v>17.680798</v>
      </c>
      <c r="AA7" s="2">
        <f t="shared" si="5"/>
        <v>0.8832446231</v>
      </c>
      <c r="AB7" s="2">
        <f t="shared" si="6"/>
        <v>132.5092425</v>
      </c>
      <c r="AC7" s="2">
        <f t="shared" si="7"/>
        <v>0.1639295235</v>
      </c>
      <c r="AD7" s="2">
        <f t="shared" si="8"/>
        <v>7.494528387</v>
      </c>
      <c r="AE7" s="2">
        <f t="shared" si="9"/>
        <v>0.3745041041</v>
      </c>
      <c r="AF7" s="2">
        <f t="shared" ref="AF7:AG7" si="15">10^(-3) * AB7</f>
        <v>0.1325092425</v>
      </c>
      <c r="AG7" s="2">
        <f t="shared" si="15"/>
        <v>0.0001639295235</v>
      </c>
      <c r="AH7" s="2">
        <f t="shared" si="11"/>
        <v>3.912019144</v>
      </c>
      <c r="AI7" s="2">
        <f t="shared" si="12"/>
        <v>0.374637626</v>
      </c>
      <c r="AJ7" s="2">
        <f t="shared" si="13"/>
        <v>26.75285083</v>
      </c>
    </row>
    <row r="8">
      <c r="A8" s="1">
        <v>5.0</v>
      </c>
      <c r="B8" s="1"/>
      <c r="C8" s="1">
        <v>67.4</v>
      </c>
      <c r="D8" s="1"/>
      <c r="E8" s="1">
        <v>0.1</v>
      </c>
      <c r="F8" s="3"/>
      <c r="G8" s="3">
        <v>19.4</v>
      </c>
      <c r="H8" s="1"/>
      <c r="I8" s="1">
        <v>3.3082</v>
      </c>
      <c r="J8" s="1"/>
      <c r="K8" s="1"/>
      <c r="L8" s="1">
        <v>0.2004</v>
      </c>
      <c r="M8" s="1"/>
      <c r="N8" s="1"/>
      <c r="O8" s="1">
        <v>19.35</v>
      </c>
      <c r="P8" s="1">
        <v>0.001</v>
      </c>
      <c r="Q8" s="1">
        <v>3.351</v>
      </c>
      <c r="R8" s="1">
        <v>0.01</v>
      </c>
      <c r="S8" s="1"/>
      <c r="T8" s="1"/>
      <c r="U8" s="1">
        <v>0.2004</v>
      </c>
      <c r="V8" s="1">
        <v>0.01</v>
      </c>
      <c r="W8" s="2">
        <f t="shared" si="2"/>
        <v>1003.733521</v>
      </c>
      <c r="Y8" s="2">
        <f t="shared" si="3"/>
        <v>1.492828152</v>
      </c>
      <c r="Z8" s="2">
        <f t="shared" si="4"/>
        <v>16.72155689</v>
      </c>
      <c r="AA8" s="2">
        <f t="shared" si="5"/>
        <v>0.8358997865</v>
      </c>
      <c r="AB8" s="2">
        <f t="shared" si="6"/>
        <v>122.0335558</v>
      </c>
      <c r="AC8" s="2">
        <f t="shared" si="7"/>
        <v>0.1281830645</v>
      </c>
      <c r="AD8" s="2">
        <f t="shared" si="8"/>
        <v>7.297978089</v>
      </c>
      <c r="AE8" s="2">
        <f t="shared" si="9"/>
        <v>0.3649017212</v>
      </c>
      <c r="AF8" s="2">
        <f t="shared" ref="AF8:AG8" si="16">10^(-3) * AB8</f>
        <v>0.1220335558</v>
      </c>
      <c r="AG8" s="2">
        <f t="shared" si="16"/>
        <v>0.0001281830645</v>
      </c>
      <c r="AH8" s="2">
        <f t="shared" si="11"/>
        <v>3.725944533</v>
      </c>
      <c r="AI8" s="2">
        <f t="shared" si="12"/>
        <v>0.3650387412</v>
      </c>
      <c r="AJ8" s="2">
        <f t="shared" si="13"/>
        <v>27.45966041</v>
      </c>
    </row>
    <row r="9">
      <c r="A9" s="1">
        <v>6.0</v>
      </c>
      <c r="B9" s="1"/>
      <c r="C9" s="1">
        <v>82.1</v>
      </c>
      <c r="D9" s="1"/>
      <c r="E9" s="1">
        <v>0.1</v>
      </c>
      <c r="F9" s="1"/>
      <c r="G9" s="1">
        <v>17.58</v>
      </c>
      <c r="H9" s="1"/>
      <c r="I9" s="1">
        <v>3.0265</v>
      </c>
      <c r="J9" s="1"/>
      <c r="K9" s="1"/>
      <c r="L9" s="1">
        <v>0.2003</v>
      </c>
      <c r="M9" s="1"/>
      <c r="N9" s="1"/>
      <c r="O9" s="1">
        <v>17.552</v>
      </c>
      <c r="P9" s="1">
        <v>0.001</v>
      </c>
      <c r="Q9" s="1">
        <v>3.0302</v>
      </c>
      <c r="R9" s="1">
        <v>0.01</v>
      </c>
      <c r="S9" s="1"/>
      <c r="T9" s="1"/>
      <c r="U9" s="1">
        <v>0.2004</v>
      </c>
      <c r="V9" s="1">
        <v>0.01</v>
      </c>
      <c r="W9" s="2">
        <f t="shared" si="2"/>
        <v>1001.483701</v>
      </c>
      <c r="Y9" s="2">
        <f t="shared" si="3"/>
        <v>1.225160175</v>
      </c>
      <c r="Z9" s="2">
        <f t="shared" si="4"/>
        <v>15.12075848</v>
      </c>
      <c r="AA9" s="2">
        <f t="shared" si="5"/>
        <v>0.7561771222</v>
      </c>
      <c r="AB9" s="2">
        <f t="shared" si="6"/>
        <v>110.4460947</v>
      </c>
      <c r="AC9" s="2">
        <f t="shared" si="7"/>
        <v>0.0953323594</v>
      </c>
      <c r="AD9" s="2">
        <f t="shared" si="8"/>
        <v>7.304269483</v>
      </c>
      <c r="AE9" s="2">
        <f t="shared" si="9"/>
        <v>0.3653351212</v>
      </c>
      <c r="AF9" s="2">
        <f t="shared" ref="AF9:AG9" si="17">10^(-3) * AB9</f>
        <v>0.1104460947</v>
      </c>
      <c r="AG9" s="2">
        <f t="shared" si="17"/>
        <v>0.0000953323594</v>
      </c>
      <c r="AH9" s="2">
        <f t="shared" si="11"/>
        <v>3.743823388</v>
      </c>
      <c r="AI9" s="2">
        <f t="shared" si="12"/>
        <v>0.3654719687</v>
      </c>
      <c r="AJ9" s="2">
        <f t="shared" si="13"/>
        <v>27.43600855</v>
      </c>
    </row>
    <row r="10">
      <c r="A10" s="1">
        <v>7.0</v>
      </c>
      <c r="B10" s="1"/>
      <c r="C10" s="1">
        <v>99.6</v>
      </c>
      <c r="D10" s="1"/>
      <c r="E10" s="1">
        <v>0.1</v>
      </c>
      <c r="F10" s="1"/>
      <c r="G10" s="1">
        <v>15.972</v>
      </c>
      <c r="H10" s="1"/>
      <c r="I10" s="1">
        <v>2.8128</v>
      </c>
      <c r="J10" s="1"/>
      <c r="K10" s="1"/>
      <c r="L10" s="1">
        <v>0.2003</v>
      </c>
      <c r="M10" s="1"/>
      <c r="N10" s="1"/>
      <c r="O10" s="1">
        <v>15.952</v>
      </c>
      <c r="P10" s="1">
        <v>0.001</v>
      </c>
      <c r="Q10" s="1">
        <v>2.8133</v>
      </c>
      <c r="R10" s="1">
        <v>0.01</v>
      </c>
      <c r="S10" s="1"/>
      <c r="T10" s="1"/>
      <c r="U10" s="1">
        <v>0.2003</v>
      </c>
      <c r="V10" s="1">
        <v>0.01</v>
      </c>
      <c r="W10" s="2">
        <f t="shared" si="2"/>
        <v>999.4259989</v>
      </c>
      <c r="Y10" s="2">
        <f t="shared" si="3"/>
        <v>1.011233149</v>
      </c>
      <c r="Z10" s="2">
        <f t="shared" si="4"/>
        <v>14.04543185</v>
      </c>
      <c r="AA10" s="2">
        <f t="shared" si="5"/>
        <v>0.7029947886</v>
      </c>
      <c r="AB10" s="2">
        <f t="shared" si="6"/>
        <v>100.1718403</v>
      </c>
      <c r="AC10" s="2">
        <f t="shared" si="7"/>
        <v>0.07139335827</v>
      </c>
      <c r="AD10" s="2">
        <f t="shared" si="8"/>
        <v>7.131987205</v>
      </c>
      <c r="AE10" s="2">
        <f t="shared" si="9"/>
        <v>0.3570027727</v>
      </c>
      <c r="AF10" s="2">
        <f t="shared" ref="AF10:AG10" si="18">10^(-3) * AB10</f>
        <v>0.1001718403</v>
      </c>
      <c r="AG10" s="2">
        <f t="shared" si="18"/>
        <v>0.00007139335827</v>
      </c>
      <c r="AH10" s="2">
        <f t="shared" si="11"/>
        <v>3.581815364</v>
      </c>
      <c r="AI10" s="2">
        <f t="shared" si="12"/>
        <v>0.3571428073</v>
      </c>
      <c r="AJ10" s="2">
        <f t="shared" si="13"/>
        <v>28.08473911</v>
      </c>
    </row>
    <row r="11">
      <c r="M11" s="4"/>
      <c r="N11" s="4"/>
      <c r="O11" s="4" t="s">
        <v>27</v>
      </c>
      <c r="W11" s="2">
        <f>SUM(W4:W10) /COUNT(W4:W10) </f>
        <v>1010.481023</v>
      </c>
      <c r="AH11" s="2">
        <f>SUM(AH4:AH10) /COUNT(AH4:AH10) </f>
        <v>4.139077498</v>
      </c>
    </row>
    <row r="12">
      <c r="M12" s="4"/>
      <c r="N12" s="4"/>
      <c r="O12" s="4" t="s">
        <v>28</v>
      </c>
      <c r="W12" s="2">
        <f>SQRT(DEVSQ(W4:W10) / (COUNT(W4:W10) * (COUNT(W4:W10) - 1)))</f>
        <v>4.652467985</v>
      </c>
      <c r="AH12" s="2">
        <f>SQRT(DEVSQ(AH4:AH10) / (COUNT(AH4:AH10) * (COUNT(AH4:AH10) - 1)))</f>
        <v>0.2373543804</v>
      </c>
    </row>
    <row r="13">
      <c r="M13" s="4"/>
      <c r="N13" s="4"/>
      <c r="O13" s="4" t="s">
        <v>29</v>
      </c>
      <c r="W13" s="2">
        <f>SQRT(SUM(Y4:Y10) / COUNT(Y4:Y10))</f>
        <v>1.455312833</v>
      </c>
      <c r="AH13" s="2">
        <f>SQRT(SUM(AI4:AI10) / COUNT(AJ4:AJ10))</f>
        <v>0.6217545111</v>
      </c>
    </row>
    <row r="15">
      <c r="A15" s="1"/>
      <c r="H15" s="1"/>
      <c r="I15" s="1"/>
      <c r="Q15" s="5" t="s">
        <v>30</v>
      </c>
    </row>
    <row r="16">
      <c r="A16" s="1" t="s">
        <v>31</v>
      </c>
      <c r="H16" s="1"/>
      <c r="I16" s="1" t="s">
        <v>32</v>
      </c>
      <c r="Q16" s="1" t="s">
        <v>31</v>
      </c>
      <c r="Z16" s="1" t="s">
        <v>32</v>
      </c>
    </row>
    <row r="17">
      <c r="A17" s="1" t="s">
        <v>33</v>
      </c>
      <c r="B17" s="1" t="s">
        <v>34</v>
      </c>
      <c r="C17" s="1" t="s">
        <v>8</v>
      </c>
      <c r="D17" s="1"/>
      <c r="E17" s="1" t="s">
        <v>9</v>
      </c>
      <c r="H17" s="1"/>
      <c r="I17" s="1" t="s">
        <v>33</v>
      </c>
      <c r="J17" s="1"/>
      <c r="K17" s="1" t="s">
        <v>34</v>
      </c>
      <c r="L17" s="1" t="s">
        <v>8</v>
      </c>
      <c r="M17" s="1"/>
      <c r="N17" s="1"/>
      <c r="O17" s="1" t="s">
        <v>9</v>
      </c>
      <c r="Q17" s="6" t="s">
        <v>35</v>
      </c>
      <c r="R17" s="6" t="s">
        <v>36</v>
      </c>
      <c r="S17" s="6"/>
      <c r="T17" s="6"/>
      <c r="U17" s="6" t="s">
        <v>37</v>
      </c>
      <c r="V17" s="6" t="s">
        <v>38</v>
      </c>
      <c r="Z17" s="6" t="s">
        <v>35</v>
      </c>
      <c r="AA17" s="6" t="s">
        <v>36</v>
      </c>
      <c r="AB17" s="6" t="s">
        <v>37</v>
      </c>
      <c r="AC17" s="6" t="s">
        <v>38</v>
      </c>
    </row>
    <row r="18">
      <c r="A18" s="1">
        <v>2.3638</v>
      </c>
      <c r="B18" s="1">
        <v>0.01</v>
      </c>
      <c r="C18" s="1">
        <v>26.522</v>
      </c>
      <c r="D18" s="1"/>
      <c r="E18" s="1">
        <v>0.001</v>
      </c>
      <c r="H18" s="1"/>
      <c r="I18" s="1">
        <v>2.0184</v>
      </c>
      <c r="J18" s="1"/>
      <c r="K18" s="1">
        <v>0.01</v>
      </c>
      <c r="L18" s="1">
        <v>18.642</v>
      </c>
      <c r="M18" s="1"/>
      <c r="N18" s="1"/>
      <c r="O18" s="1">
        <v>0.001</v>
      </c>
      <c r="Q18" s="2">
        <f t="shared" ref="Q18:Q34" si="19">A18/$R$37</f>
        <v>0.6406482912</v>
      </c>
      <c r="R18" s="1">
        <f t="shared" ref="R18:R34" si="20">Q18*SQRT(($U$37/$R$37)^2 + (B18/A18)^2)</f>
        <v>0.003218731484</v>
      </c>
      <c r="U18" s="2">
        <f t="shared" ref="U18:U34" si="21">C18/$R$36</f>
        <v>0.9689463686</v>
      </c>
      <c r="V18" s="1">
        <f t="shared" ref="V18:V34" si="22">U18*SQRT(($U$36/$R$36)^2 + (E18/C18)^2)</f>
        <v>0.00005087054207</v>
      </c>
      <c r="Z18" s="2">
        <f t="shared" ref="Z18:Z34" si="23">I18/$AA$37</f>
        <v>0.6099912358</v>
      </c>
      <c r="AA18" s="1">
        <f t="shared" ref="AA18:AA34" si="24">Z18*SQRT(($AB$37/$AA$37)^2 + (K18/I18)^2)</f>
        <v>0.003540034933</v>
      </c>
      <c r="AB18" s="2">
        <f t="shared" ref="AB18:AB34" si="25">L18/$AA$36</f>
        <v>0.9618202456</v>
      </c>
      <c r="AC18" s="1">
        <f t="shared" ref="AC18:AC34" si="26">AB18*SQRT(($AB$36/$AA$36)^2 + (O18/L18)^2)</f>
        <v>0.00007158595993</v>
      </c>
    </row>
    <row r="19">
      <c r="A19" s="1">
        <v>2.5037</v>
      </c>
      <c r="B19" s="1">
        <v>0.01</v>
      </c>
      <c r="C19" s="1">
        <v>26.602</v>
      </c>
      <c r="D19" s="1"/>
      <c r="E19" s="1">
        <v>0.001</v>
      </c>
      <c r="H19" s="1"/>
      <c r="I19" s="1">
        <v>2.187</v>
      </c>
      <c r="J19" s="1"/>
      <c r="K19" s="1">
        <v>0.01</v>
      </c>
      <c r="L19" s="1">
        <v>18.732</v>
      </c>
      <c r="M19" s="1"/>
      <c r="N19" s="1"/>
      <c r="O19" s="1">
        <v>0.001</v>
      </c>
      <c r="Q19" s="2">
        <f t="shared" si="19"/>
        <v>0.678564653</v>
      </c>
      <c r="R19" s="1">
        <f t="shared" si="20"/>
        <v>0.003275309075</v>
      </c>
      <c r="U19" s="2">
        <f t="shared" si="21"/>
        <v>0.9718690633</v>
      </c>
      <c r="V19" s="1">
        <f t="shared" si="22"/>
        <v>0.00005094490234</v>
      </c>
      <c r="Z19" s="2">
        <f t="shared" si="23"/>
        <v>0.6609447248</v>
      </c>
      <c r="AA19" s="1">
        <f t="shared" si="24"/>
        <v>0.003622611495</v>
      </c>
      <c r="AB19" s="2">
        <f t="shared" si="25"/>
        <v>0.9664637292</v>
      </c>
      <c r="AC19" s="1">
        <f t="shared" si="26"/>
        <v>0.00007175224597</v>
      </c>
    </row>
    <row r="20">
      <c r="A20" s="1">
        <v>2.6737</v>
      </c>
      <c r="B20" s="1">
        <v>0.01</v>
      </c>
      <c r="C20" s="1">
        <v>26.692</v>
      </c>
      <c r="D20" s="1"/>
      <c r="E20" s="1">
        <v>0.001</v>
      </c>
      <c r="H20" s="1"/>
      <c r="I20" s="1">
        <v>2.3754</v>
      </c>
      <c r="J20" s="1"/>
      <c r="K20" s="1">
        <v>0.01</v>
      </c>
      <c r="L20" s="1">
        <v>18.822</v>
      </c>
      <c r="M20" s="1"/>
      <c r="N20" s="1"/>
      <c r="O20" s="1">
        <v>0.001</v>
      </c>
      <c r="Q20" s="2">
        <f t="shared" si="19"/>
        <v>0.7246388595</v>
      </c>
      <c r="R20" s="1">
        <f t="shared" si="20"/>
        <v>0.003347020055</v>
      </c>
      <c r="U20" s="2">
        <f t="shared" si="21"/>
        <v>0.9751570948</v>
      </c>
      <c r="V20" s="1">
        <f t="shared" si="22"/>
        <v>0.00005102869519</v>
      </c>
      <c r="Z20" s="2">
        <f t="shared" si="23"/>
        <v>0.7178820756</v>
      </c>
      <c r="AA20" s="1">
        <f t="shared" si="24"/>
        <v>0.003720261811</v>
      </c>
      <c r="AB20" s="2">
        <f t="shared" si="25"/>
        <v>0.9711072129</v>
      </c>
      <c r="AC20" s="1">
        <f t="shared" si="26"/>
        <v>0.00007191894561</v>
      </c>
    </row>
    <row r="21">
      <c r="A21" s="1">
        <v>2.835</v>
      </c>
      <c r="B21" s="1">
        <v>0.01</v>
      </c>
      <c r="C21" s="1">
        <v>26.772</v>
      </c>
      <c r="D21" s="1"/>
      <c r="E21" s="1">
        <v>0.001</v>
      </c>
      <c r="H21" s="1"/>
      <c r="I21" s="1">
        <v>2.5338</v>
      </c>
      <c r="J21" s="1"/>
      <c r="K21" s="1">
        <v>0.01</v>
      </c>
      <c r="L21" s="1">
        <v>18.892</v>
      </c>
      <c r="M21" s="1"/>
      <c r="N21" s="1"/>
      <c r="O21" s="1">
        <v>0.001</v>
      </c>
      <c r="Q21" s="2">
        <f t="shared" si="19"/>
        <v>0.7683551508</v>
      </c>
      <c r="R21" s="1">
        <f t="shared" si="20"/>
        <v>0.003417889215</v>
      </c>
      <c r="U21" s="2">
        <f t="shared" si="21"/>
        <v>0.9780797896</v>
      </c>
      <c r="V21" s="1">
        <f t="shared" si="22"/>
        <v>0.00005110329943</v>
      </c>
      <c r="Z21" s="2">
        <f t="shared" si="23"/>
        <v>0.7657529693</v>
      </c>
      <c r="AA21" s="1">
        <f t="shared" si="24"/>
        <v>0.003806445741</v>
      </c>
      <c r="AB21" s="2">
        <f t="shared" si="25"/>
        <v>0.9747188113</v>
      </c>
      <c r="AC21" s="1">
        <f t="shared" si="26"/>
        <v>0.00007204888499</v>
      </c>
    </row>
    <row r="22">
      <c r="A22" s="7">
        <v>3.023</v>
      </c>
      <c r="B22" s="7">
        <v>0.01</v>
      </c>
      <c r="C22" s="7">
        <v>25.862</v>
      </c>
      <c r="D22" s="7"/>
      <c r="E22" s="7">
        <v>0.001</v>
      </c>
      <c r="H22" s="1"/>
      <c r="I22" s="1">
        <v>2.6987</v>
      </c>
      <c r="J22" s="1"/>
      <c r="K22" s="1">
        <v>0.01</v>
      </c>
      <c r="L22" s="1">
        <v>18.962</v>
      </c>
      <c r="M22" s="1"/>
      <c r="N22" s="1"/>
      <c r="O22" s="1">
        <v>0.001</v>
      </c>
      <c r="Q22" s="2">
        <f t="shared" si="19"/>
        <v>0.8193078028</v>
      </c>
      <c r="R22" s="1">
        <f t="shared" si="20"/>
        <v>0.003503738124</v>
      </c>
      <c r="U22" s="2">
        <f t="shared" si="21"/>
        <v>0.9448341371</v>
      </c>
      <c r="V22" s="1">
        <f t="shared" si="22"/>
        <v>0.00005026152766</v>
      </c>
      <c r="Z22" s="2">
        <f t="shared" si="23"/>
        <v>0.815588262</v>
      </c>
      <c r="AA22" s="1">
        <f t="shared" si="24"/>
        <v>0.003899846382</v>
      </c>
      <c r="AB22" s="2">
        <f t="shared" si="25"/>
        <v>0.9783304097</v>
      </c>
      <c r="AC22" s="1">
        <f t="shared" si="26"/>
        <v>0.00007217907151</v>
      </c>
    </row>
    <row r="23">
      <c r="A23" s="1">
        <v>3.1892</v>
      </c>
      <c r="B23" s="1">
        <v>0.01</v>
      </c>
      <c r="C23" s="1">
        <v>26.942</v>
      </c>
      <c r="D23" s="1"/>
      <c r="E23" s="1">
        <v>0.001</v>
      </c>
      <c r="H23" s="1"/>
      <c r="I23" s="1">
        <v>2.8628</v>
      </c>
      <c r="J23" s="1"/>
      <c r="K23" s="1">
        <v>0.01</v>
      </c>
      <c r="L23" s="1">
        <v>19.032</v>
      </c>
      <c r="M23" s="1"/>
      <c r="N23" s="1"/>
      <c r="O23" s="1">
        <v>0.001</v>
      </c>
      <c r="Q23" s="2">
        <f t="shared" si="19"/>
        <v>0.8643521153</v>
      </c>
      <c r="R23" s="1">
        <f t="shared" si="20"/>
        <v>0.003582353135</v>
      </c>
      <c r="U23" s="2">
        <f t="shared" si="21"/>
        <v>0.9842905159</v>
      </c>
      <c r="V23" s="1">
        <f t="shared" si="22"/>
        <v>0.00005126221141</v>
      </c>
      <c r="Z23" s="2">
        <f t="shared" si="23"/>
        <v>0.8651817825</v>
      </c>
      <c r="AA23" s="1">
        <f t="shared" si="24"/>
        <v>0.003996263198</v>
      </c>
      <c r="AB23" s="2">
        <f t="shared" si="25"/>
        <v>0.981942008</v>
      </c>
      <c r="AC23" s="1">
        <f t="shared" si="26"/>
        <v>0.00007230950382</v>
      </c>
    </row>
    <row r="24">
      <c r="A24" s="1">
        <v>3.346</v>
      </c>
      <c r="B24" s="1">
        <v>0.01</v>
      </c>
      <c r="C24" s="1">
        <v>27.022</v>
      </c>
      <c r="D24" s="1"/>
      <c r="E24" s="1">
        <v>0.001</v>
      </c>
      <c r="H24" s="1"/>
      <c r="I24" s="1">
        <v>3.0373</v>
      </c>
      <c r="J24" s="1"/>
      <c r="K24" s="1">
        <v>0.01</v>
      </c>
      <c r="L24" s="1">
        <v>19.112</v>
      </c>
      <c r="M24" s="1"/>
      <c r="N24" s="1"/>
      <c r="O24" s="1">
        <v>0.001</v>
      </c>
      <c r="Q24" s="2">
        <f t="shared" si="19"/>
        <v>0.9068487953</v>
      </c>
      <c r="R24" s="1">
        <f t="shared" si="20"/>
        <v>0.003658708312</v>
      </c>
      <c r="U24" s="2">
        <f t="shared" si="21"/>
        <v>0.9872132106</v>
      </c>
      <c r="V24" s="1">
        <f t="shared" si="22"/>
        <v>0.00005133717032</v>
      </c>
      <c r="Z24" s="2">
        <f t="shared" si="23"/>
        <v>0.9179183414</v>
      </c>
      <c r="AA24" s="1">
        <f t="shared" si="24"/>
        <v>0.004102313409</v>
      </c>
      <c r="AB24" s="2">
        <f t="shared" si="25"/>
        <v>0.9860695491</v>
      </c>
      <c r="AC24" s="1">
        <f t="shared" si="26"/>
        <v>0.00007245886859</v>
      </c>
    </row>
    <row r="25">
      <c r="A25" s="1">
        <v>3.5141</v>
      </c>
      <c r="B25" s="1">
        <v>0.01</v>
      </c>
      <c r="C25" s="1">
        <v>27.122</v>
      </c>
      <c r="D25" s="1"/>
      <c r="E25" s="1">
        <v>0.001</v>
      </c>
      <c r="H25" s="1"/>
      <c r="I25" s="1">
        <v>3.1956</v>
      </c>
      <c r="J25" s="1"/>
      <c r="K25" s="1">
        <v>0.01</v>
      </c>
      <c r="L25" s="1">
        <v>19.202</v>
      </c>
      <c r="M25" s="1"/>
      <c r="N25" s="1"/>
      <c r="O25" s="1">
        <v>0.001</v>
      </c>
      <c r="Q25" s="2">
        <f t="shared" si="19"/>
        <v>0.9524080549</v>
      </c>
      <c r="R25" s="1">
        <f t="shared" si="20"/>
        <v>0.003742773322</v>
      </c>
      <c r="U25" s="2">
        <f t="shared" si="21"/>
        <v>0.990866579</v>
      </c>
      <c r="V25" s="1">
        <f t="shared" si="22"/>
        <v>0.00005143102706</v>
      </c>
      <c r="Z25" s="2">
        <f t="shared" si="23"/>
        <v>0.9657590136</v>
      </c>
      <c r="AA25" s="1">
        <f t="shared" si="24"/>
        <v>0.00420143366</v>
      </c>
      <c r="AB25" s="2">
        <f t="shared" si="25"/>
        <v>0.9907130327</v>
      </c>
      <c r="AC25" s="1">
        <f t="shared" si="26"/>
        <v>0.00007262728317</v>
      </c>
    </row>
    <row r="26">
      <c r="A26" s="1">
        <v>3.6897</v>
      </c>
      <c r="B26" s="1">
        <v>0.01</v>
      </c>
      <c r="C26" s="1">
        <v>27.372</v>
      </c>
      <c r="D26" s="1"/>
      <c r="E26" s="1">
        <v>0.001</v>
      </c>
      <c r="F26" s="1"/>
      <c r="G26" s="1" t="s">
        <v>39</v>
      </c>
      <c r="H26" s="1"/>
      <c r="I26" s="1">
        <v>3.3089</v>
      </c>
      <c r="J26" s="1"/>
      <c r="K26" s="1">
        <v>0.01</v>
      </c>
      <c r="L26" s="1">
        <v>19.382</v>
      </c>
      <c r="M26" s="1"/>
      <c r="N26" s="1"/>
      <c r="O26" s="1">
        <v>0.001</v>
      </c>
      <c r="P26" s="1" t="s">
        <v>39</v>
      </c>
      <c r="Q26" s="2">
        <f t="shared" si="19"/>
        <v>1</v>
      </c>
      <c r="R26" s="1">
        <f t="shared" si="20"/>
        <v>0.003832868695</v>
      </c>
      <c r="U26" s="2">
        <f t="shared" si="21"/>
        <v>1</v>
      </c>
      <c r="V26" s="1">
        <f t="shared" si="22"/>
        <v>0.00005166643148</v>
      </c>
      <c r="W26" s="1"/>
      <c r="X26" s="1"/>
      <c r="Y26" s="1" t="s">
        <v>39</v>
      </c>
      <c r="Z26" s="2">
        <f t="shared" si="23"/>
        <v>1</v>
      </c>
      <c r="AA26" s="1">
        <f t="shared" si="24"/>
        <v>0.004273968879</v>
      </c>
      <c r="AB26" s="2">
        <f t="shared" si="25"/>
        <v>1</v>
      </c>
      <c r="AC26" s="1">
        <f t="shared" si="26"/>
        <v>0.00007296530608</v>
      </c>
      <c r="AD26" s="1" t="s">
        <v>39</v>
      </c>
    </row>
    <row r="27">
      <c r="A27" s="1">
        <v>3.4983</v>
      </c>
      <c r="B27" s="1">
        <v>0.01</v>
      </c>
      <c r="C27" s="1">
        <v>27.612</v>
      </c>
      <c r="D27" s="1"/>
      <c r="E27" s="1">
        <v>0.001</v>
      </c>
      <c r="H27" s="1"/>
      <c r="I27" s="1">
        <v>3.1945</v>
      </c>
      <c r="J27" s="1"/>
      <c r="K27" s="1">
        <v>0.01</v>
      </c>
      <c r="L27" s="1">
        <v>19.522</v>
      </c>
      <c r="M27" s="1"/>
      <c r="N27" s="1"/>
      <c r="O27" s="1">
        <v>0.001</v>
      </c>
      <c r="Q27" s="2">
        <f t="shared" si="19"/>
        <v>0.9481258639</v>
      </c>
      <c r="R27" s="1">
        <f t="shared" si="20"/>
        <v>0.00373477866</v>
      </c>
      <c r="U27" s="2">
        <f t="shared" si="21"/>
        <v>1.008768084</v>
      </c>
      <c r="V27" s="1">
        <f t="shared" si="22"/>
        <v>0.00005189343363</v>
      </c>
      <c r="Z27" s="2">
        <f t="shared" si="23"/>
        <v>0.9654265768</v>
      </c>
      <c r="AA27" s="1">
        <f t="shared" si="24"/>
        <v>0.004200735791</v>
      </c>
      <c r="AB27" s="2">
        <f t="shared" si="25"/>
        <v>1.007223197</v>
      </c>
      <c r="AC27" s="1">
        <f t="shared" si="26"/>
        <v>0.00007322930161</v>
      </c>
    </row>
    <row r="28">
      <c r="A28" s="1">
        <v>3.3348</v>
      </c>
      <c r="B28" s="1">
        <v>0.01</v>
      </c>
      <c r="C28" s="1">
        <v>27.722</v>
      </c>
      <c r="D28" s="1"/>
      <c r="E28" s="1">
        <v>0.001</v>
      </c>
      <c r="H28" s="1"/>
      <c r="I28" s="1">
        <v>3.0187</v>
      </c>
      <c r="J28" s="1"/>
      <c r="K28" s="1">
        <v>0.01</v>
      </c>
      <c r="L28" s="1">
        <v>19.632</v>
      </c>
      <c r="M28" s="1"/>
      <c r="N28" s="1"/>
      <c r="O28" s="1">
        <v>0.001</v>
      </c>
      <c r="Q28" s="2">
        <f t="shared" si="19"/>
        <v>0.9038133182</v>
      </c>
      <c r="R28" s="1">
        <f t="shared" si="20"/>
        <v>0.003653186872</v>
      </c>
      <c r="U28" s="2">
        <f t="shared" si="21"/>
        <v>1.012786789</v>
      </c>
      <c r="V28" s="1">
        <f t="shared" si="22"/>
        <v>0.00005199780459</v>
      </c>
      <c r="Z28" s="2">
        <f t="shared" si="23"/>
        <v>0.912297138</v>
      </c>
      <c r="AA28" s="1">
        <f t="shared" si="24"/>
        <v>0.004090844744</v>
      </c>
      <c r="AB28" s="2">
        <f t="shared" si="25"/>
        <v>1.012898566</v>
      </c>
      <c r="AC28" s="1">
        <f t="shared" si="26"/>
        <v>0.00007343738767</v>
      </c>
    </row>
    <row r="29">
      <c r="A29" s="1">
        <v>3.1672</v>
      </c>
      <c r="B29" s="1">
        <v>0.01</v>
      </c>
      <c r="C29" s="1">
        <v>27.822</v>
      </c>
      <c r="D29" s="1"/>
      <c r="E29" s="1">
        <v>0.001</v>
      </c>
      <c r="H29" s="8"/>
      <c r="I29" s="8">
        <v>2.2828</v>
      </c>
      <c r="J29" s="8"/>
      <c r="K29" s="8">
        <v>0.01</v>
      </c>
      <c r="L29" s="8">
        <v>19.732</v>
      </c>
      <c r="M29" s="8"/>
      <c r="N29" s="8"/>
      <c r="O29" s="8">
        <v>0.001</v>
      </c>
      <c r="Q29" s="2">
        <f t="shared" si="19"/>
        <v>0.858389571</v>
      </c>
      <c r="R29" s="1">
        <f t="shared" si="20"/>
        <v>0.00357180657</v>
      </c>
      <c r="U29" s="2">
        <f t="shared" si="21"/>
        <v>1.016440158</v>
      </c>
      <c r="V29" s="1">
        <f t="shared" si="22"/>
        <v>0.0000520928649</v>
      </c>
      <c r="Z29" s="2">
        <f t="shared" si="23"/>
        <v>0.6898969446</v>
      </c>
      <c r="AA29" s="1">
        <f t="shared" si="24"/>
        <v>0.003671582803</v>
      </c>
      <c r="AB29" s="2">
        <f t="shared" si="25"/>
        <v>1.018057992</v>
      </c>
      <c r="AC29" s="1">
        <f t="shared" si="26"/>
        <v>0.00007362705703</v>
      </c>
    </row>
    <row r="30">
      <c r="A30" s="1">
        <v>3.0097</v>
      </c>
      <c r="B30" s="1">
        <v>0.01</v>
      </c>
      <c r="C30" s="1">
        <v>27.912</v>
      </c>
      <c r="D30" s="1"/>
      <c r="E30" s="1">
        <v>0.001</v>
      </c>
      <c r="H30" s="1"/>
      <c r="I30" s="1">
        <v>2.6477</v>
      </c>
      <c r="J30" s="1"/>
      <c r="K30" s="1">
        <v>0.01</v>
      </c>
      <c r="L30" s="1">
        <v>19.822</v>
      </c>
      <c r="M30" s="1"/>
      <c r="N30" s="1"/>
      <c r="O30" s="1">
        <v>0.001</v>
      </c>
      <c r="Q30" s="2">
        <f t="shared" si="19"/>
        <v>0.8157031737</v>
      </c>
      <c r="R30" s="1">
        <f t="shared" si="20"/>
        <v>0.003497554816</v>
      </c>
      <c r="U30" s="2">
        <f t="shared" si="21"/>
        <v>1.019728189</v>
      </c>
      <c r="V30" s="1">
        <f t="shared" si="22"/>
        <v>0.00005217856302</v>
      </c>
      <c r="Z30" s="2">
        <f t="shared" si="23"/>
        <v>0.8001752848</v>
      </c>
      <c r="AA30" s="1">
        <f t="shared" si="24"/>
        <v>0.003870574373</v>
      </c>
      <c r="AB30" s="2">
        <f t="shared" si="25"/>
        <v>1.022701476</v>
      </c>
      <c r="AC30" s="1">
        <f t="shared" si="26"/>
        <v>0.00007379816363</v>
      </c>
    </row>
    <row r="31">
      <c r="A31" s="1">
        <v>2.8352</v>
      </c>
      <c r="B31" s="1">
        <v>0.01</v>
      </c>
      <c r="C31" s="1">
        <v>28.012</v>
      </c>
      <c r="D31" s="1"/>
      <c r="E31" s="1">
        <v>0.001</v>
      </c>
      <c r="H31" s="1"/>
      <c r="I31" s="1">
        <v>2.4508</v>
      </c>
      <c r="J31" s="1"/>
      <c r="K31" s="1">
        <v>0.01</v>
      </c>
      <c r="L31" s="1">
        <v>19.922</v>
      </c>
      <c r="M31" s="1"/>
      <c r="N31" s="1"/>
      <c r="O31" s="1">
        <v>0.001</v>
      </c>
      <c r="Q31" s="2">
        <f t="shared" si="19"/>
        <v>0.7684093558</v>
      </c>
      <c r="R31" s="1">
        <f t="shared" si="20"/>
        <v>0.003417978725</v>
      </c>
      <c r="U31" s="2">
        <f t="shared" si="21"/>
        <v>1.023381558</v>
      </c>
      <c r="V31" s="1">
        <f t="shared" si="22"/>
        <v>0.00005227394212</v>
      </c>
      <c r="Z31" s="2">
        <f t="shared" si="23"/>
        <v>0.7406691045</v>
      </c>
      <c r="AA31" s="1">
        <f t="shared" si="24"/>
        <v>0.003760838501</v>
      </c>
      <c r="AB31" s="2">
        <f t="shared" si="25"/>
        <v>1.027860902</v>
      </c>
      <c r="AC31" s="1">
        <f t="shared" si="26"/>
        <v>0.00007398872783</v>
      </c>
    </row>
    <row r="32">
      <c r="A32" s="1">
        <v>2.6682</v>
      </c>
      <c r="B32" s="1">
        <v>0.01</v>
      </c>
      <c r="C32" s="1">
        <v>28.112</v>
      </c>
      <c r="D32" s="1"/>
      <c r="E32" s="1">
        <v>0.001</v>
      </c>
      <c r="H32" s="1"/>
      <c r="I32" s="1">
        <v>2.2823</v>
      </c>
      <c r="J32" s="1"/>
      <c r="K32" s="1">
        <v>0.01</v>
      </c>
      <c r="L32" s="1">
        <v>20.012</v>
      </c>
      <c r="M32" s="1"/>
      <c r="N32" s="1"/>
      <c r="O32" s="1">
        <v>0.001</v>
      </c>
      <c r="Q32" s="2">
        <f t="shared" si="19"/>
        <v>0.7231482234</v>
      </c>
      <c r="R32" s="1">
        <f t="shared" si="20"/>
        <v>0.003344651084</v>
      </c>
      <c r="U32" s="2">
        <f t="shared" si="21"/>
        <v>1.027034926</v>
      </c>
      <c r="V32" s="1">
        <f t="shared" si="22"/>
        <v>0.00005236948769</v>
      </c>
      <c r="Z32" s="2">
        <f t="shared" si="23"/>
        <v>0.689745837</v>
      </c>
      <c r="AA32" s="1">
        <f t="shared" si="24"/>
        <v>0.003671323494</v>
      </c>
      <c r="AB32" s="2">
        <f t="shared" si="25"/>
        <v>1.032504386</v>
      </c>
      <c r="AC32" s="1">
        <f t="shared" si="26"/>
        <v>0.00007416063388</v>
      </c>
    </row>
    <row r="33">
      <c r="A33" s="1">
        <v>2.5061</v>
      </c>
      <c r="B33" s="1">
        <v>0.01</v>
      </c>
      <c r="C33" s="1">
        <v>28.212</v>
      </c>
      <c r="D33" s="1"/>
      <c r="E33" s="1">
        <v>0.001</v>
      </c>
      <c r="H33" s="1"/>
      <c r="I33" s="1">
        <v>2.1085</v>
      </c>
      <c r="J33" s="1"/>
      <c r="K33" s="1">
        <v>0.01</v>
      </c>
      <c r="L33" s="1">
        <v>20.112</v>
      </c>
      <c r="M33" s="1"/>
      <c r="N33" s="1"/>
      <c r="O33" s="1">
        <v>0.001</v>
      </c>
      <c r="Q33" s="2">
        <f t="shared" si="19"/>
        <v>0.6792151123</v>
      </c>
      <c r="R33" s="1">
        <f t="shared" si="20"/>
        <v>0.003276299267</v>
      </c>
      <c r="U33" s="2">
        <f t="shared" si="21"/>
        <v>1.030688295</v>
      </c>
      <c r="V33" s="1">
        <f t="shared" si="22"/>
        <v>0.0000524651988</v>
      </c>
      <c r="Z33" s="2">
        <f t="shared" si="23"/>
        <v>0.6372208287</v>
      </c>
      <c r="AA33" s="1">
        <f t="shared" si="24"/>
        <v>0.003583577486</v>
      </c>
      <c r="AB33" s="2">
        <f t="shared" si="25"/>
        <v>1.037663812</v>
      </c>
      <c r="AC33" s="1">
        <f t="shared" si="26"/>
        <v>0.00007435207985</v>
      </c>
    </row>
    <row r="34">
      <c r="A34" s="1">
        <v>2.3535</v>
      </c>
      <c r="B34" s="1">
        <v>0.01</v>
      </c>
      <c r="C34" s="1">
        <v>28.312</v>
      </c>
      <c r="D34" s="1"/>
      <c r="E34" s="1">
        <v>0.001</v>
      </c>
      <c r="H34" s="1"/>
      <c r="I34" s="1">
        <v>2.0117</v>
      </c>
      <c r="J34" s="1"/>
      <c r="K34" s="1">
        <v>0.01</v>
      </c>
      <c r="L34" s="1">
        <v>20.172</v>
      </c>
      <c r="M34" s="1"/>
      <c r="N34" s="1"/>
      <c r="O34" s="1">
        <v>0.001</v>
      </c>
      <c r="Q34" s="2">
        <f t="shared" si="19"/>
        <v>0.6378567363</v>
      </c>
      <c r="R34" s="1">
        <f t="shared" si="20"/>
        <v>0.003214656492</v>
      </c>
      <c r="U34" s="2">
        <f t="shared" si="21"/>
        <v>1.034341663</v>
      </c>
      <c r="V34" s="1">
        <f t="shared" si="22"/>
        <v>0.00005256107456</v>
      </c>
      <c r="Z34" s="2">
        <f t="shared" si="23"/>
        <v>0.6079663937</v>
      </c>
      <c r="AA34" s="1">
        <f t="shared" si="24"/>
        <v>0.003536852101</v>
      </c>
      <c r="AB34" s="2">
        <f t="shared" si="25"/>
        <v>1.040759468</v>
      </c>
      <c r="AC34" s="1">
        <f t="shared" si="26"/>
        <v>0.00007446716794</v>
      </c>
    </row>
    <row r="36">
      <c r="Q36" s="1" t="s">
        <v>40</v>
      </c>
      <c r="R36" s="1">
        <v>27.372</v>
      </c>
      <c r="S36" s="1"/>
      <c r="T36" s="1"/>
      <c r="U36" s="1">
        <v>0.001</v>
      </c>
      <c r="Z36" s="1" t="s">
        <v>40</v>
      </c>
      <c r="AA36" s="1">
        <v>19.382</v>
      </c>
      <c r="AB36" s="1">
        <v>0.001</v>
      </c>
    </row>
    <row r="37">
      <c r="Q37" s="1" t="s">
        <v>41</v>
      </c>
      <c r="R37" s="1">
        <v>3.6897</v>
      </c>
      <c r="S37" s="1"/>
      <c r="T37" s="1"/>
      <c r="U37" s="1">
        <v>0.01</v>
      </c>
      <c r="Z37" s="1" t="s">
        <v>41</v>
      </c>
      <c r="AA37" s="1">
        <v>3.3089</v>
      </c>
      <c r="AB37" s="1">
        <v>0.01</v>
      </c>
    </row>
    <row r="42">
      <c r="A42" s="1" t="s">
        <v>31</v>
      </c>
      <c r="B42" s="1"/>
      <c r="C42" s="1" t="s">
        <v>42</v>
      </c>
      <c r="M42" s="1"/>
      <c r="N42" s="1"/>
      <c r="O42" s="1" t="s">
        <v>32</v>
      </c>
      <c r="P42" s="1"/>
      <c r="Q42" s="1" t="s">
        <v>43</v>
      </c>
    </row>
    <row r="43">
      <c r="A43" s="1" t="s">
        <v>33</v>
      </c>
      <c r="B43" s="1"/>
      <c r="C43" s="1" t="s">
        <v>8</v>
      </c>
      <c r="D43" s="1" t="s">
        <v>9</v>
      </c>
      <c r="E43" s="1" t="s">
        <v>37</v>
      </c>
      <c r="F43" s="1" t="s">
        <v>44</v>
      </c>
      <c r="G43" s="1" t="s">
        <v>45</v>
      </c>
      <c r="H43" s="1" t="s">
        <v>46</v>
      </c>
      <c r="I43" s="1" t="s">
        <v>47</v>
      </c>
      <c r="J43" s="1" t="s">
        <v>48</v>
      </c>
      <c r="K43" s="1" t="s">
        <v>49</v>
      </c>
      <c r="L43" s="1" t="s">
        <v>50</v>
      </c>
      <c r="M43" s="1"/>
      <c r="N43" s="1"/>
      <c r="O43" s="1" t="s">
        <v>33</v>
      </c>
      <c r="P43" s="1"/>
      <c r="Q43" s="1" t="s">
        <v>8</v>
      </c>
      <c r="R43" s="1" t="s">
        <v>9</v>
      </c>
      <c r="S43" s="1" t="s">
        <v>37</v>
      </c>
      <c r="T43" s="1" t="s">
        <v>44</v>
      </c>
      <c r="U43" s="1" t="s">
        <v>45</v>
      </c>
      <c r="V43" s="1" t="s">
        <v>46</v>
      </c>
      <c r="W43" s="1" t="s">
        <v>47</v>
      </c>
      <c r="X43" s="1" t="s">
        <v>48</v>
      </c>
      <c r="Y43" s="1" t="s">
        <v>49</v>
      </c>
      <c r="Z43" s="1" t="s">
        <v>50</v>
      </c>
    </row>
    <row r="44">
      <c r="A44" s="1">
        <v>1.1355</v>
      </c>
      <c r="B44" s="1"/>
      <c r="C44" s="1">
        <v>25.082</v>
      </c>
      <c r="D44" s="1">
        <v>0.001</v>
      </c>
      <c r="E44" s="1">
        <f t="shared" ref="E44:E54" si="27">C44/$C$50</f>
        <v>0.9200352139</v>
      </c>
      <c r="F44" s="1">
        <f t="shared" ref="F44:F54" si="28">E44*SQRT((D44/C44)^2 + ($D$50/$C$50)^2)</f>
        <v>0.00004984399025</v>
      </c>
      <c r="G44" s="1">
        <v>20.0</v>
      </c>
      <c r="H44" s="1">
        <v>0.5</v>
      </c>
      <c r="I44" s="1">
        <v>22.0</v>
      </c>
      <c r="J44" s="1">
        <v>0.5</v>
      </c>
      <c r="K44" s="2">
        <f t="shared" ref="K44:K54" si="29">I44/G44</f>
        <v>1.1</v>
      </c>
      <c r="L44" s="2">
        <f t="shared" ref="L44:L54" si="30">K44*SQRT((J44/I44)^2 + (H44/G44)^2)</f>
        <v>0.03716517187</v>
      </c>
      <c r="M44" s="1"/>
      <c r="N44" s="1"/>
      <c r="O44" s="1">
        <v>1.0472</v>
      </c>
      <c r="P44" s="1"/>
      <c r="Q44" s="1">
        <v>17.64</v>
      </c>
      <c r="R44" s="1">
        <v>0.001</v>
      </c>
      <c r="S44" s="1">
        <f t="shared" ref="S44:S59" si="31">Q44/$Q$51</f>
        <v>0.9182717335</v>
      </c>
      <c r="T44" s="1">
        <f t="shared" ref="T44:T59" si="32">S44*SQRT((R44/Q44)^2 + ($R$51/$Q$51)^2)</f>
        <v>0.0000706743093</v>
      </c>
      <c r="U44" s="1">
        <v>29.0</v>
      </c>
      <c r="V44" s="1">
        <v>0.5</v>
      </c>
      <c r="W44" s="1">
        <v>2.0</v>
      </c>
      <c r="X44" s="1">
        <v>0.5</v>
      </c>
      <c r="Y44" s="2">
        <f t="shared" ref="Y44:Y59" si="33">W44/U44</f>
        <v>0.06896551724</v>
      </c>
      <c r="Z44" s="2">
        <f t="shared" ref="Z44:Z59" si="34">Y44*SQRT((X44/W44)^2 + (V44/U44)^2)</f>
        <v>0.01728233276</v>
      </c>
    </row>
    <row r="45">
      <c r="A45" s="1">
        <v>2.2438</v>
      </c>
      <c r="B45" s="1"/>
      <c r="C45" s="1">
        <v>26.782</v>
      </c>
      <c r="D45" s="1">
        <v>0.001</v>
      </c>
      <c r="E45" s="1">
        <f t="shared" si="27"/>
        <v>0.9823930746</v>
      </c>
      <c r="F45" s="1">
        <f t="shared" si="28"/>
        <v>0.00005142025065</v>
      </c>
      <c r="G45" s="1">
        <v>19.0</v>
      </c>
      <c r="H45" s="1">
        <v>0.5</v>
      </c>
      <c r="I45" s="1">
        <v>22.0</v>
      </c>
      <c r="J45" s="1">
        <v>0.5</v>
      </c>
      <c r="K45" s="2">
        <f t="shared" si="29"/>
        <v>1.157894737</v>
      </c>
      <c r="L45" s="2">
        <f t="shared" si="30"/>
        <v>0.04026161178</v>
      </c>
      <c r="M45" s="1"/>
      <c r="N45" s="1"/>
      <c r="O45" s="1">
        <v>1.3809</v>
      </c>
      <c r="P45" s="1"/>
      <c r="Q45" s="1">
        <v>18.14</v>
      </c>
      <c r="R45" s="1">
        <v>0.001</v>
      </c>
      <c r="S45" s="1">
        <f t="shared" si="31"/>
        <v>0.9442998438</v>
      </c>
      <c r="T45" s="1">
        <f t="shared" si="32"/>
        <v>0.00007159769139</v>
      </c>
      <c r="U45" s="1">
        <v>28.0</v>
      </c>
      <c r="V45" s="1">
        <v>0.5</v>
      </c>
      <c r="W45" s="1">
        <v>3.0</v>
      </c>
      <c r="X45" s="1">
        <v>0.5</v>
      </c>
      <c r="Y45" s="2">
        <f t="shared" si="33"/>
        <v>0.1071428571</v>
      </c>
      <c r="Z45" s="2">
        <f t="shared" si="34"/>
        <v>0.01795934674</v>
      </c>
    </row>
    <row r="46">
      <c r="A46" s="1">
        <v>2.857</v>
      </c>
      <c r="B46" s="1"/>
      <c r="C46" s="1">
        <v>26.682</v>
      </c>
      <c r="D46" s="1">
        <v>0.001</v>
      </c>
      <c r="E46" s="1">
        <f t="shared" si="27"/>
        <v>0.9787249652</v>
      </c>
      <c r="F46" s="1">
        <f t="shared" si="28"/>
        <v>0.00005132604772</v>
      </c>
      <c r="G46" s="1">
        <v>19.0</v>
      </c>
      <c r="H46" s="1">
        <v>0.5</v>
      </c>
      <c r="I46" s="1">
        <v>23.0</v>
      </c>
      <c r="J46" s="1">
        <v>0.5</v>
      </c>
      <c r="K46" s="2">
        <f t="shared" si="29"/>
        <v>1.210526316</v>
      </c>
      <c r="L46" s="2">
        <f t="shared" si="30"/>
        <v>0.04131976147</v>
      </c>
      <c r="M46" s="1"/>
      <c r="N46" s="1"/>
      <c r="O46" s="1">
        <v>1.706</v>
      </c>
      <c r="P46" s="1"/>
      <c r="Q46" s="1">
        <v>18.44</v>
      </c>
      <c r="R46" s="1">
        <v>0.001</v>
      </c>
      <c r="S46" s="1">
        <f t="shared" si="31"/>
        <v>0.95991671</v>
      </c>
      <c r="T46" s="1">
        <f t="shared" si="32"/>
        <v>0.00007215826114</v>
      </c>
      <c r="U46" s="1">
        <v>27.0</v>
      </c>
      <c r="V46" s="1">
        <v>0.5</v>
      </c>
      <c r="W46" s="1">
        <v>4.0</v>
      </c>
      <c r="X46" s="1">
        <v>0.5</v>
      </c>
      <c r="Y46" s="2">
        <f t="shared" si="33"/>
        <v>0.1481481481</v>
      </c>
      <c r="Z46" s="2">
        <f t="shared" si="34"/>
        <v>0.01872063658</v>
      </c>
    </row>
    <row r="47">
      <c r="A47" s="1">
        <v>3.3959</v>
      </c>
      <c r="B47" s="1"/>
      <c r="C47" s="1">
        <v>26.882</v>
      </c>
      <c r="D47" s="1">
        <v>0.001</v>
      </c>
      <c r="E47" s="1">
        <f t="shared" si="27"/>
        <v>0.9860611841</v>
      </c>
      <c r="F47" s="1">
        <f t="shared" si="28"/>
        <v>0.00005151463274</v>
      </c>
      <c r="G47" s="1">
        <v>19.0</v>
      </c>
      <c r="H47" s="1">
        <v>0.5</v>
      </c>
      <c r="I47" s="1">
        <v>24.0</v>
      </c>
      <c r="J47" s="1">
        <v>0.5</v>
      </c>
      <c r="K47" s="2">
        <f t="shared" si="29"/>
        <v>1.263157895</v>
      </c>
      <c r="L47" s="2">
        <f t="shared" si="30"/>
        <v>0.04239675309</v>
      </c>
      <c r="M47" s="1"/>
      <c r="N47" s="1"/>
      <c r="O47" s="1">
        <v>2.0123</v>
      </c>
      <c r="P47" s="1"/>
      <c r="Q47" s="1">
        <v>18.64</v>
      </c>
      <c r="R47" s="1">
        <v>0.001</v>
      </c>
      <c r="S47" s="1">
        <f t="shared" si="31"/>
        <v>0.9703279542</v>
      </c>
      <c r="T47" s="1">
        <f t="shared" si="32"/>
        <v>0.00007253462946</v>
      </c>
      <c r="U47" s="1">
        <v>27.0</v>
      </c>
      <c r="V47" s="1">
        <v>0.5</v>
      </c>
      <c r="W47" s="1">
        <v>5.0</v>
      </c>
      <c r="X47" s="1">
        <v>0.5</v>
      </c>
      <c r="Y47" s="2">
        <f t="shared" si="33"/>
        <v>0.1851851852</v>
      </c>
      <c r="Z47" s="2">
        <f t="shared" si="34"/>
        <v>0.01883337478</v>
      </c>
    </row>
    <row r="48">
      <c r="A48" s="1">
        <v>3.6779</v>
      </c>
      <c r="B48" s="1"/>
      <c r="C48" s="1">
        <v>26.982</v>
      </c>
      <c r="D48" s="1">
        <v>0.001</v>
      </c>
      <c r="E48" s="1">
        <f t="shared" si="27"/>
        <v>0.9897292935</v>
      </c>
      <c r="F48" s="1">
        <f t="shared" si="28"/>
        <v>0.00005160919302</v>
      </c>
      <c r="G48" s="1">
        <v>19.0</v>
      </c>
      <c r="H48" s="1">
        <v>0.5</v>
      </c>
      <c r="I48" s="1">
        <v>25.0</v>
      </c>
      <c r="J48" s="1">
        <v>0.5</v>
      </c>
      <c r="K48" s="2">
        <f t="shared" si="29"/>
        <v>1.315789474</v>
      </c>
      <c r="L48" s="2">
        <f t="shared" si="30"/>
        <v>0.04349118689</v>
      </c>
      <c r="M48" s="1"/>
      <c r="N48" s="1"/>
      <c r="O48" s="1">
        <v>2.2413</v>
      </c>
      <c r="P48" s="1"/>
      <c r="Q48" s="1">
        <v>18.76</v>
      </c>
      <c r="R48" s="1">
        <v>0.001</v>
      </c>
      <c r="S48" s="1">
        <f t="shared" si="31"/>
        <v>0.9765747007</v>
      </c>
      <c r="T48" s="1">
        <f t="shared" si="32"/>
        <v>0.00007276145371</v>
      </c>
      <c r="U48" s="1">
        <v>27.0</v>
      </c>
      <c r="V48" s="1">
        <v>0.5</v>
      </c>
      <c r="W48" s="1">
        <v>6.0</v>
      </c>
      <c r="X48" s="1">
        <v>0.5</v>
      </c>
      <c r="Y48" s="2">
        <f t="shared" si="33"/>
        <v>0.2222222222</v>
      </c>
      <c r="Z48" s="2">
        <f t="shared" si="34"/>
        <v>0.01897025608</v>
      </c>
    </row>
    <row r="49">
      <c r="A49" s="1">
        <v>4.0609</v>
      </c>
      <c r="B49" s="1"/>
      <c r="C49" s="1">
        <v>27.142</v>
      </c>
      <c r="D49" s="1">
        <v>0.001</v>
      </c>
      <c r="E49" s="1">
        <f t="shared" si="27"/>
        <v>0.9955982687</v>
      </c>
      <c r="F49" s="1">
        <f t="shared" si="28"/>
        <v>0.00005176085764</v>
      </c>
      <c r="G49" s="1">
        <v>19.0</v>
      </c>
      <c r="H49" s="1">
        <v>0.5</v>
      </c>
      <c r="I49" s="1">
        <v>26.0</v>
      </c>
      <c r="J49" s="1">
        <v>0.5</v>
      </c>
      <c r="K49" s="2">
        <f t="shared" si="29"/>
        <v>1.368421053</v>
      </c>
      <c r="L49" s="2">
        <f t="shared" si="30"/>
        <v>0.04460177891</v>
      </c>
      <c r="M49" s="1"/>
      <c r="N49" s="1"/>
      <c r="O49" s="1">
        <v>2.549</v>
      </c>
      <c r="P49" s="1"/>
      <c r="Q49" s="1">
        <v>18.9</v>
      </c>
      <c r="R49" s="1">
        <v>0.001</v>
      </c>
      <c r="S49" s="1">
        <f t="shared" si="31"/>
        <v>0.9838625716</v>
      </c>
      <c r="T49" s="1">
        <f t="shared" si="32"/>
        <v>0.00007302702169</v>
      </c>
      <c r="U49" s="1">
        <v>27.0</v>
      </c>
      <c r="V49" s="1">
        <v>0.5</v>
      </c>
      <c r="W49" s="1">
        <v>7.0</v>
      </c>
      <c r="X49" s="1">
        <v>0.5</v>
      </c>
      <c r="Y49" s="2">
        <f t="shared" si="33"/>
        <v>0.2592592593</v>
      </c>
      <c r="Z49" s="2">
        <f t="shared" si="34"/>
        <v>0.01913076225</v>
      </c>
    </row>
    <row r="50">
      <c r="A50" s="1">
        <v>4.2206</v>
      </c>
      <c r="B50" s="1"/>
      <c r="C50" s="1">
        <v>27.262</v>
      </c>
      <c r="D50" s="1">
        <v>0.001</v>
      </c>
      <c r="E50" s="1">
        <f t="shared" si="27"/>
        <v>1</v>
      </c>
      <c r="F50" s="1">
        <f t="shared" si="28"/>
        <v>0.00005187490141</v>
      </c>
      <c r="G50" s="1">
        <v>19.0</v>
      </c>
      <c r="H50" s="1">
        <v>0.5</v>
      </c>
      <c r="I50" s="1">
        <v>27.0</v>
      </c>
      <c r="J50" s="1">
        <v>0.5</v>
      </c>
      <c r="K50" s="2">
        <f t="shared" si="29"/>
        <v>1.421052632</v>
      </c>
      <c r="L50" s="2">
        <f t="shared" si="30"/>
        <v>0.04572735185</v>
      </c>
      <c r="M50" s="1" t="s">
        <v>39</v>
      </c>
      <c r="N50" s="1"/>
      <c r="O50" s="1">
        <v>2.8077</v>
      </c>
      <c r="P50" s="1"/>
      <c r="Q50" s="1">
        <v>19.01</v>
      </c>
      <c r="R50" s="1">
        <v>0.001</v>
      </c>
      <c r="S50" s="1">
        <f t="shared" si="31"/>
        <v>0.9895887559</v>
      </c>
      <c r="T50" s="1">
        <f t="shared" si="32"/>
        <v>0.00007323638536</v>
      </c>
      <c r="U50" s="1">
        <v>27.0</v>
      </c>
      <c r="V50" s="1">
        <v>0.5</v>
      </c>
      <c r="W50" s="1">
        <v>8.0</v>
      </c>
      <c r="X50" s="1">
        <v>0.5</v>
      </c>
      <c r="Y50" s="2">
        <f t="shared" si="33"/>
        <v>0.2962962963</v>
      </c>
      <c r="Z50" s="2">
        <f t="shared" si="34"/>
        <v>0.01931430431</v>
      </c>
    </row>
    <row r="51">
      <c r="A51" s="1">
        <v>4.08</v>
      </c>
      <c r="B51" s="1"/>
      <c r="C51" s="1">
        <v>27.522</v>
      </c>
      <c r="D51" s="1">
        <v>0.001</v>
      </c>
      <c r="E51" s="1">
        <f t="shared" si="27"/>
        <v>1.009537085</v>
      </c>
      <c r="F51" s="1">
        <f t="shared" si="28"/>
        <v>0.00005212285607</v>
      </c>
      <c r="G51" s="1">
        <v>19.0</v>
      </c>
      <c r="H51" s="1">
        <v>0.5</v>
      </c>
      <c r="I51" s="1">
        <v>29.0</v>
      </c>
      <c r="J51" s="1">
        <v>0.5</v>
      </c>
      <c r="K51" s="2">
        <f t="shared" si="29"/>
        <v>1.526315789</v>
      </c>
      <c r="L51" s="2">
        <f t="shared" si="30"/>
        <v>0.04801921281</v>
      </c>
      <c r="M51" s="1"/>
      <c r="N51" s="1"/>
      <c r="O51" s="1">
        <v>3.2003</v>
      </c>
      <c r="P51" s="1"/>
      <c r="Q51" s="1">
        <v>19.21</v>
      </c>
      <c r="R51" s="1">
        <v>0.001</v>
      </c>
      <c r="S51" s="1">
        <f t="shared" si="31"/>
        <v>1</v>
      </c>
      <c r="T51" s="1">
        <f t="shared" si="32"/>
        <v>0.00007361861335</v>
      </c>
      <c r="U51" s="1">
        <v>27.0</v>
      </c>
      <c r="V51" s="1">
        <v>0.5</v>
      </c>
      <c r="W51" s="1">
        <v>11.0</v>
      </c>
      <c r="X51" s="1">
        <v>0.5</v>
      </c>
      <c r="Y51" s="2">
        <f t="shared" si="33"/>
        <v>0.4074074074</v>
      </c>
      <c r="Z51" s="2">
        <f t="shared" si="34"/>
        <v>0.01999640568</v>
      </c>
    </row>
    <row r="52">
      <c r="A52" s="1">
        <v>3.783</v>
      </c>
      <c r="B52" s="1"/>
      <c r="C52" s="1">
        <v>27.682</v>
      </c>
      <c r="D52" s="1">
        <v>0.001</v>
      </c>
      <c r="E52" s="1">
        <f t="shared" si="27"/>
        <v>1.01540606</v>
      </c>
      <c r="F52" s="1">
        <f t="shared" si="28"/>
        <v>0.00005227602258</v>
      </c>
      <c r="G52" s="1">
        <v>19.0</v>
      </c>
      <c r="H52" s="1">
        <v>0.5</v>
      </c>
      <c r="I52" s="1">
        <v>30.0</v>
      </c>
      <c r="J52" s="1">
        <v>0.5</v>
      </c>
      <c r="K52" s="2">
        <f t="shared" si="29"/>
        <v>1.578947368</v>
      </c>
      <c r="L52" s="2">
        <f t="shared" si="30"/>
        <v>0.04918360361</v>
      </c>
      <c r="M52" s="1"/>
      <c r="N52" s="1"/>
      <c r="O52" s="1">
        <v>3.058</v>
      </c>
      <c r="P52" s="1"/>
      <c r="Q52" s="1">
        <v>19.61</v>
      </c>
      <c r="R52" s="1">
        <v>0.001</v>
      </c>
      <c r="S52" s="1">
        <f t="shared" si="31"/>
        <v>1.020822488</v>
      </c>
      <c r="T52" s="1">
        <f t="shared" si="32"/>
        <v>0.00007438902339</v>
      </c>
      <c r="U52" s="1">
        <v>26.0</v>
      </c>
      <c r="V52" s="1">
        <v>0.5</v>
      </c>
      <c r="W52" s="1">
        <v>16.0</v>
      </c>
      <c r="X52" s="1">
        <v>0.5</v>
      </c>
      <c r="Y52" s="2">
        <f t="shared" si="33"/>
        <v>0.6153846154</v>
      </c>
      <c r="Z52" s="2">
        <f t="shared" si="34"/>
        <v>0.02258038095</v>
      </c>
    </row>
    <row r="53">
      <c r="A53" s="1">
        <v>3.3338</v>
      </c>
      <c r="B53" s="1"/>
      <c r="C53" s="1">
        <v>27.882</v>
      </c>
      <c r="D53" s="1">
        <v>0.001</v>
      </c>
      <c r="E53" s="1">
        <f t="shared" si="27"/>
        <v>1.022742279</v>
      </c>
      <c r="F53" s="1">
        <f t="shared" si="28"/>
        <v>0.00005246809412</v>
      </c>
      <c r="G53" s="1">
        <v>19.0</v>
      </c>
      <c r="H53" s="1">
        <v>0.5</v>
      </c>
      <c r="I53" s="1">
        <v>31.0</v>
      </c>
      <c r="J53" s="1">
        <v>0.5</v>
      </c>
      <c r="K53" s="2">
        <f t="shared" si="29"/>
        <v>1.631578947</v>
      </c>
      <c r="L53" s="2">
        <f t="shared" si="30"/>
        <v>0.0503591661</v>
      </c>
      <c r="M53" s="1"/>
      <c r="N53" s="1"/>
      <c r="O53" s="1">
        <v>2.7111</v>
      </c>
      <c r="P53" s="1"/>
      <c r="Q53" s="1">
        <v>19.79</v>
      </c>
      <c r="R53" s="1">
        <v>0.001</v>
      </c>
      <c r="S53" s="1">
        <f t="shared" si="31"/>
        <v>1.030192608</v>
      </c>
      <c r="T53" s="1">
        <f t="shared" si="32"/>
        <v>0.00007473824588</v>
      </c>
      <c r="U53" s="1">
        <v>26.0</v>
      </c>
      <c r="V53" s="1">
        <v>0.5</v>
      </c>
      <c r="W53" s="1">
        <v>17.0</v>
      </c>
      <c r="X53" s="1">
        <v>0.5</v>
      </c>
      <c r="Y53" s="2">
        <f t="shared" si="33"/>
        <v>0.6538461538</v>
      </c>
      <c r="Z53" s="2">
        <f t="shared" si="34"/>
        <v>0.02297666356</v>
      </c>
    </row>
    <row r="54">
      <c r="A54" s="1">
        <v>2.5248</v>
      </c>
      <c r="B54" s="1"/>
      <c r="C54" s="1">
        <v>28.282</v>
      </c>
      <c r="D54" s="1">
        <v>0.001</v>
      </c>
      <c r="E54" s="1">
        <f t="shared" si="27"/>
        <v>1.037414716</v>
      </c>
      <c r="F54" s="1">
        <f t="shared" si="28"/>
        <v>0.00005285425354</v>
      </c>
      <c r="G54" s="1">
        <v>19.0</v>
      </c>
      <c r="H54" s="1">
        <v>0.5</v>
      </c>
      <c r="I54" s="1">
        <v>32.0</v>
      </c>
      <c r="J54" s="1">
        <v>0.5</v>
      </c>
      <c r="K54" s="2">
        <f t="shared" si="29"/>
        <v>1.684210526</v>
      </c>
      <c r="L54" s="2">
        <f t="shared" si="30"/>
        <v>0.05154513592</v>
      </c>
      <c r="M54" s="1"/>
      <c r="N54" s="1"/>
      <c r="O54" s="1">
        <v>2.4346</v>
      </c>
      <c r="P54" s="1"/>
      <c r="Q54" s="1">
        <v>19.93</v>
      </c>
      <c r="R54" s="1">
        <v>0.001</v>
      </c>
      <c r="S54" s="1">
        <f t="shared" si="31"/>
        <v>1.037480479</v>
      </c>
      <c r="T54" s="1">
        <f t="shared" si="32"/>
        <v>0.00007501093221</v>
      </c>
      <c r="U54" s="1">
        <v>25.0</v>
      </c>
      <c r="V54" s="1">
        <v>0.5</v>
      </c>
      <c r="W54" s="1">
        <v>18.0</v>
      </c>
      <c r="X54" s="1">
        <v>0.5</v>
      </c>
      <c r="Y54" s="2">
        <f t="shared" si="33"/>
        <v>0.72</v>
      </c>
      <c r="Z54" s="2">
        <f t="shared" si="34"/>
        <v>0.02464467488</v>
      </c>
    </row>
    <row r="55">
      <c r="M55" s="1"/>
      <c r="N55" s="1"/>
      <c r="O55" s="1">
        <v>2.1105</v>
      </c>
      <c r="P55" s="1"/>
      <c r="Q55" s="1">
        <v>20.12</v>
      </c>
      <c r="R55" s="1">
        <v>0.001</v>
      </c>
      <c r="S55" s="1">
        <f t="shared" si="31"/>
        <v>1.047371161</v>
      </c>
      <c r="T55" s="1">
        <f t="shared" si="32"/>
        <v>0.00007538248271</v>
      </c>
      <c r="U55" s="1">
        <v>25.0</v>
      </c>
      <c r="V55" s="1">
        <v>0.5</v>
      </c>
      <c r="W55" s="1">
        <v>19.0</v>
      </c>
      <c r="X55" s="1">
        <v>0.5</v>
      </c>
      <c r="Y55" s="2">
        <f t="shared" si="33"/>
        <v>0.76</v>
      </c>
      <c r="Z55" s="2">
        <f t="shared" si="34"/>
        <v>0.02512050955</v>
      </c>
    </row>
    <row r="56">
      <c r="F56" s="1" t="s">
        <v>16</v>
      </c>
      <c r="G56" s="2">
        <f>E54-E47</f>
        <v>0.05135353239</v>
      </c>
      <c r="H56" s="2">
        <f>(E54-E44)/2</f>
        <v>0.0586897513</v>
      </c>
      <c r="M56" s="1"/>
      <c r="N56" s="1"/>
      <c r="O56" s="1">
        <v>1.8084</v>
      </c>
      <c r="P56" s="1"/>
      <c r="Q56" s="1">
        <v>20.31</v>
      </c>
      <c r="R56" s="1">
        <v>0.001</v>
      </c>
      <c r="S56" s="1">
        <f t="shared" si="31"/>
        <v>1.057261843</v>
      </c>
      <c r="T56" s="1">
        <f t="shared" si="32"/>
        <v>0.00007575571022</v>
      </c>
      <c r="U56" s="1">
        <v>25.0</v>
      </c>
      <c r="V56" s="1">
        <v>0.5</v>
      </c>
      <c r="W56" s="1">
        <v>20.0</v>
      </c>
      <c r="X56" s="1">
        <v>0.5</v>
      </c>
      <c r="Y56" s="2">
        <f t="shared" si="33"/>
        <v>0.8</v>
      </c>
      <c r="Z56" s="2">
        <f t="shared" si="34"/>
        <v>0.02561249695</v>
      </c>
    </row>
    <row r="57">
      <c r="M57" s="1"/>
      <c r="N57" s="1"/>
      <c r="O57" s="1">
        <v>1.5216</v>
      </c>
      <c r="P57" s="1"/>
      <c r="Q57" s="1">
        <v>20.55</v>
      </c>
      <c r="R57" s="1">
        <v>0.001</v>
      </c>
      <c r="S57" s="1">
        <f t="shared" si="31"/>
        <v>1.069755336</v>
      </c>
      <c r="T57" s="1">
        <f t="shared" si="32"/>
        <v>0.00007622951428</v>
      </c>
      <c r="U57" s="1">
        <v>25.0</v>
      </c>
      <c r="V57" s="1">
        <v>0.5</v>
      </c>
      <c r="W57" s="1">
        <v>21.0</v>
      </c>
      <c r="X57" s="1">
        <v>0.5</v>
      </c>
      <c r="Y57" s="2">
        <f t="shared" si="33"/>
        <v>0.84</v>
      </c>
      <c r="Z57" s="2">
        <f t="shared" si="34"/>
        <v>0.02611972435</v>
      </c>
    </row>
    <row r="58">
      <c r="A58" s="9" t="s">
        <v>51</v>
      </c>
      <c r="M58" s="1"/>
      <c r="N58" s="1"/>
      <c r="O58" s="1">
        <v>1.222</v>
      </c>
      <c r="P58" s="1"/>
      <c r="Q58" s="1">
        <v>20.89</v>
      </c>
      <c r="R58" s="1">
        <v>0.001</v>
      </c>
      <c r="S58" s="1">
        <f t="shared" si="31"/>
        <v>1.087454451</v>
      </c>
      <c r="T58" s="1">
        <f t="shared" si="32"/>
        <v>0.00007690515479</v>
      </c>
      <c r="U58" s="1">
        <v>24.0</v>
      </c>
      <c r="V58" s="1">
        <v>0.5</v>
      </c>
      <c r="W58" s="1">
        <v>21.0</v>
      </c>
      <c r="X58" s="1">
        <v>0.5</v>
      </c>
      <c r="Y58" s="2">
        <f t="shared" si="33"/>
        <v>0.875</v>
      </c>
      <c r="Z58" s="2">
        <f t="shared" si="34"/>
        <v>0.02768267139</v>
      </c>
    </row>
    <row r="59">
      <c r="A59" s="1" t="s">
        <v>24</v>
      </c>
      <c r="B59" s="1" t="s">
        <v>25</v>
      </c>
      <c r="C59" s="1" t="s">
        <v>8</v>
      </c>
      <c r="D59" s="1" t="s">
        <v>9</v>
      </c>
      <c r="M59" s="1"/>
      <c r="N59" s="1"/>
      <c r="O59" s="1">
        <v>0.9304</v>
      </c>
      <c r="P59" s="1"/>
      <c r="Q59" s="1">
        <v>21.39</v>
      </c>
      <c r="R59" s="1">
        <v>0.001</v>
      </c>
      <c r="S59" s="1">
        <f t="shared" si="31"/>
        <v>1.113482561</v>
      </c>
      <c r="T59" s="1">
        <f t="shared" si="32"/>
        <v>0.00007790789391</v>
      </c>
      <c r="U59" s="1">
        <v>24.0</v>
      </c>
      <c r="V59" s="1">
        <v>0.5</v>
      </c>
      <c r="W59" s="1">
        <v>21.0</v>
      </c>
      <c r="X59" s="1">
        <v>0.5</v>
      </c>
      <c r="Y59" s="2">
        <f t="shared" si="33"/>
        <v>0.875</v>
      </c>
      <c r="Z59" s="2">
        <f t="shared" si="34"/>
        <v>0.02768267139</v>
      </c>
    </row>
    <row r="60">
      <c r="A60" s="2">
        <v>4.62887557949876</v>
      </c>
      <c r="B60" s="2">
        <v>0.41379047020856674</v>
      </c>
      <c r="C60" s="1">
        <v>31.319</v>
      </c>
      <c r="D60" s="1">
        <v>0.001</v>
      </c>
    </row>
    <row r="61">
      <c r="A61" s="2">
        <v>5.334368482043536</v>
      </c>
      <c r="B61" s="2">
        <v>0.4479721968409597</v>
      </c>
      <c r="C61" s="1">
        <v>27.332</v>
      </c>
      <c r="D61" s="1">
        <v>0.001</v>
      </c>
      <c r="W61" s="1" t="s">
        <v>16</v>
      </c>
      <c r="X61" s="2">
        <f>S55-S49</f>
        <v>0.06350858928</v>
      </c>
      <c r="Y61" s="2">
        <f>(S59-S44)/2</f>
        <v>0.09760541385</v>
      </c>
    </row>
    <row r="62">
      <c r="A62" s="2">
        <v>4.046695998185591</v>
      </c>
      <c r="B62" s="2">
        <v>0.3819968940026945</v>
      </c>
      <c r="C62" s="1">
        <v>22.977</v>
      </c>
      <c r="D62" s="1">
        <v>0.001</v>
      </c>
    </row>
    <row r="63">
      <c r="A63" s="2">
        <v>3.912019144185418</v>
      </c>
      <c r="B63" s="2">
        <v>0.3746376260192457</v>
      </c>
      <c r="C63" s="1">
        <v>20.998</v>
      </c>
      <c r="D63" s="1">
        <v>0.001</v>
      </c>
    </row>
    <row r="64">
      <c r="A64" s="2">
        <v>3.7259445328997627</v>
      </c>
      <c r="B64" s="2">
        <v>0.3650387411747835</v>
      </c>
      <c r="C64" s="1">
        <v>19.35</v>
      </c>
      <c r="D64" s="1">
        <v>0.001</v>
      </c>
    </row>
    <row r="65">
      <c r="A65" s="2">
        <v>3.7438233880635297</v>
      </c>
      <c r="B65" s="2">
        <v>0.3654719686509469</v>
      </c>
      <c r="C65" s="1">
        <v>17.552</v>
      </c>
      <c r="D65" s="1">
        <v>0.001</v>
      </c>
    </row>
    <row r="66">
      <c r="A66" s="2">
        <v>3.581815364275986</v>
      </c>
      <c r="B66" s="2">
        <v>0.35714280729477793</v>
      </c>
      <c r="C66" s="1">
        <v>15.952</v>
      </c>
      <c r="D66" s="1">
        <v>0.001</v>
      </c>
    </row>
  </sheetData>
  <mergeCells count="6">
    <mergeCell ref="Y11:AG13"/>
    <mergeCell ref="A58:D58"/>
    <mergeCell ref="O11:U11"/>
    <mergeCell ref="O12:U12"/>
    <mergeCell ref="O13:U13"/>
    <mergeCell ref="Q15:AD15"/>
  </mergeCells>
  <drawing r:id="rId1"/>
</worksheet>
</file>