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U:\Calculators\New Calculator\"/>
    </mc:Choice>
  </mc:AlternateContent>
  <xr:revisionPtr revIDLastSave="0" documentId="8_{46045A68-5BA7-4E07-8878-D80C077FD1D5}" xr6:coauthVersionLast="47" xr6:coauthVersionMax="47" xr10:uidLastSave="{00000000-0000-0000-0000-000000000000}"/>
  <bookViews>
    <workbookView xWindow="0" yWindow="0" windowWidth="23040" windowHeight="9384" xr2:uid="{00000000-000D-0000-FFFF-FFFF00000000}"/>
  </bookViews>
  <sheets>
    <sheet name="For Tests" sheetId="1" r:id="rId1"/>
    <sheet name="For Sa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C43" i="2" l="1"/>
  <c r="C42" i="2" l="1"/>
  <c r="F42" i="2" s="1"/>
  <c r="F36" i="2"/>
  <c r="H36" i="2" s="1"/>
  <c r="I36" i="2" s="1"/>
  <c r="J36" i="2" s="1"/>
  <c r="E37" i="2"/>
  <c r="I10" i="2"/>
  <c r="I11" i="2"/>
  <c r="R19" i="2"/>
  <c r="AK91" i="2"/>
  <c r="AK90" i="2"/>
  <c r="AK89" i="2"/>
  <c r="R86" i="2" s="1"/>
  <c r="AK88" i="2"/>
  <c r="R85" i="2" s="1"/>
  <c r="R88" i="2"/>
  <c r="AK87" i="2"/>
  <c r="R87" i="2"/>
  <c r="AK86" i="2"/>
  <c r="R83" i="2" s="1"/>
  <c r="AK85" i="2"/>
  <c r="R82" i="2" s="1"/>
  <c r="AK84" i="2"/>
  <c r="R81" i="2" s="1"/>
  <c r="R84" i="2"/>
  <c r="AK83" i="2"/>
  <c r="AK82" i="2"/>
  <c r="AK81" i="2"/>
  <c r="R80" i="2"/>
  <c r="R79" i="2"/>
  <c r="AK74" i="2"/>
  <c r="R78" i="2" s="1"/>
  <c r="AK73" i="2"/>
  <c r="R77" i="2" s="1"/>
  <c r="AK72" i="2"/>
  <c r="R76" i="2" s="1"/>
  <c r="AK71" i="2"/>
  <c r="R75" i="2" s="1"/>
  <c r="AK70" i="2"/>
  <c r="R74" i="2" s="1"/>
  <c r="AK69" i="2"/>
  <c r="R73" i="2" s="1"/>
  <c r="AK68" i="2"/>
  <c r="R72" i="2" s="1"/>
  <c r="AK67" i="2"/>
  <c r="R71" i="2" s="1"/>
  <c r="AK66" i="2"/>
  <c r="R70" i="2" s="1"/>
  <c r="AK65" i="2"/>
  <c r="R69" i="2" s="1"/>
  <c r="AK64" i="2"/>
  <c r="AD60" i="2"/>
  <c r="AF60" i="2" s="1"/>
  <c r="AC60" i="2"/>
  <c r="AE60" i="2" s="1"/>
  <c r="AD59" i="2"/>
  <c r="AF59" i="2" s="1"/>
  <c r="AC59" i="2"/>
  <c r="AE59" i="2" s="1"/>
  <c r="AK57" i="2"/>
  <c r="AK56" i="2"/>
  <c r="AK55" i="2"/>
  <c r="AK54" i="2"/>
  <c r="AK53" i="2"/>
  <c r="AK52" i="2"/>
  <c r="R68" i="2" s="1"/>
  <c r="AK51" i="2"/>
  <c r="R67" i="2" s="1"/>
  <c r="AK50" i="2"/>
  <c r="R66" i="2" s="1"/>
  <c r="AK49" i="2"/>
  <c r="R65" i="2" s="1"/>
  <c r="AK48" i="2"/>
  <c r="R64" i="2" s="1"/>
  <c r="AK47" i="2"/>
  <c r="R63" i="2" s="1"/>
  <c r="AK46" i="2"/>
  <c r="AK45" i="2"/>
  <c r="AK44" i="2"/>
  <c r="AK37" i="2"/>
  <c r="AK36" i="2"/>
  <c r="AK35" i="2"/>
  <c r="R52" i="2" s="1"/>
  <c r="AK34" i="2"/>
  <c r="AD34" i="2"/>
  <c r="AF34" i="2" s="1"/>
  <c r="AC34" i="2"/>
  <c r="AE34" i="2" s="1"/>
  <c r="Z34" i="2"/>
  <c r="Y34" i="2"/>
  <c r="X34" i="2"/>
  <c r="W34" i="2"/>
  <c r="V34" i="2"/>
  <c r="U34" i="2"/>
  <c r="AK33" i="2"/>
  <c r="AD33" i="2"/>
  <c r="AF33" i="2" s="1"/>
  <c r="AC33" i="2"/>
  <c r="AE33" i="2" s="1"/>
  <c r="Z33" i="2"/>
  <c r="Y33" i="2"/>
  <c r="X33" i="2"/>
  <c r="W33" i="2"/>
  <c r="V33" i="2"/>
  <c r="U33" i="2"/>
  <c r="AK32" i="2"/>
  <c r="AK31" i="2"/>
  <c r="AK30" i="2"/>
  <c r="AK29" i="2"/>
  <c r="AK28" i="2"/>
  <c r="AK27" i="2"/>
  <c r="AK26" i="2"/>
  <c r="AK25" i="2"/>
  <c r="AK24" i="2"/>
  <c r="T24" i="2"/>
  <c r="S24" i="2"/>
  <c r="R24" i="2"/>
  <c r="Q24" i="2"/>
  <c r="X24" i="2" s="1"/>
  <c r="AK23" i="2"/>
  <c r="AK22" i="2"/>
  <c r="AK21" i="2"/>
  <c r="AK20" i="2"/>
  <c r="S20" i="2"/>
  <c r="S19" i="2"/>
  <c r="AK13" i="2"/>
  <c r="AK12" i="2"/>
  <c r="AK11" i="2"/>
  <c r="AK10" i="2"/>
  <c r="AK9" i="2"/>
  <c r="X9" i="2"/>
  <c r="S9" i="2"/>
  <c r="AK8" i="2"/>
  <c r="X3" i="2"/>
  <c r="Q1" i="2"/>
  <c r="R36" i="2" l="1"/>
  <c r="R38" i="2"/>
  <c r="R42" i="2"/>
  <c r="R46" i="2"/>
  <c r="R37" i="2"/>
  <c r="R41" i="2"/>
  <c r="R45" i="2"/>
  <c r="R35" i="2"/>
  <c r="R43" i="2"/>
  <c r="R47" i="2"/>
  <c r="AL13" i="2"/>
  <c r="F38" i="2"/>
  <c r="F41" i="2"/>
  <c r="F40" i="2"/>
  <c r="AM13" i="2"/>
  <c r="R51" i="2"/>
  <c r="F39" i="2"/>
  <c r="AM33" i="2"/>
  <c r="R40" i="2"/>
  <c r="R44" i="2"/>
  <c r="R48" i="2"/>
  <c r="F43" i="2"/>
  <c r="F37" i="2"/>
  <c r="H37" i="2" s="1"/>
  <c r="I37" i="2" s="1"/>
  <c r="J37" i="2" s="1"/>
  <c r="S2" i="2"/>
  <c r="R20" i="2"/>
  <c r="AL48" i="2" s="1"/>
  <c r="S64" i="2" s="1"/>
  <c r="P24" i="2"/>
  <c r="W24" i="2" s="1"/>
  <c r="AM8" i="2"/>
  <c r="AL8" i="2"/>
  <c r="X25" i="2"/>
  <c r="AM25" i="2"/>
  <c r="AM26" i="2"/>
  <c r="R50" i="2"/>
  <c r="AM9" i="2"/>
  <c r="AM10" i="2"/>
  <c r="AM11" i="2"/>
  <c r="AM12" i="2"/>
  <c r="AM20" i="2"/>
  <c r="AM21" i="2"/>
  <c r="AM22" i="2"/>
  <c r="AM23" i="2"/>
  <c r="AL31" i="2"/>
  <c r="R39" i="2"/>
  <c r="AM87" i="2"/>
  <c r="AM83" i="2"/>
  <c r="AM91" i="2"/>
  <c r="AM90" i="2"/>
  <c r="AM89" i="2"/>
  <c r="AM88" i="2"/>
  <c r="AM84" i="2"/>
  <c r="AM72" i="2"/>
  <c r="AM86" i="2"/>
  <c r="AA84" i="2" s="1"/>
  <c r="AM82" i="2"/>
  <c r="AA80" i="2" s="1"/>
  <c r="AM74" i="2"/>
  <c r="AM70" i="2"/>
  <c r="AM85" i="2"/>
  <c r="AA83" i="2" s="1"/>
  <c r="AM68" i="2"/>
  <c r="AM65" i="2"/>
  <c r="AM50" i="2"/>
  <c r="AM81" i="2"/>
  <c r="AM73" i="2"/>
  <c r="AM66" i="2"/>
  <c r="AM51" i="2"/>
  <c r="AM69" i="2"/>
  <c r="AM67" i="2"/>
  <c r="AA72" i="2" s="1"/>
  <c r="AM56" i="2"/>
  <c r="AM46" i="2"/>
  <c r="AM71" i="2"/>
  <c r="AM57" i="2"/>
  <c r="AM53" i="2"/>
  <c r="AM49" i="2"/>
  <c r="AA66" i="2" s="1"/>
  <c r="AM47" i="2"/>
  <c r="AM64" i="2"/>
  <c r="AM54" i="2"/>
  <c r="AM48" i="2"/>
  <c r="AA65" i="2" s="1"/>
  <c r="AM44" i="2"/>
  <c r="AM27" i="2"/>
  <c r="AM28" i="2"/>
  <c r="AM29" i="2"/>
  <c r="AM30" i="2"/>
  <c r="AM31" i="2"/>
  <c r="AM32" i="2"/>
  <c r="AA49" i="2" s="1"/>
  <c r="AM36" i="2"/>
  <c r="AM45" i="2"/>
  <c r="AM55" i="2"/>
  <c r="T60" i="2"/>
  <c r="T59" i="2"/>
  <c r="T34" i="2"/>
  <c r="AM35" i="2"/>
  <c r="AL9" i="2"/>
  <c r="AL10" i="2"/>
  <c r="AL11" i="2"/>
  <c r="AN11" i="2" s="1"/>
  <c r="AL12" i="2"/>
  <c r="AM24" i="2"/>
  <c r="AA41" i="2" s="1"/>
  <c r="R49" i="2"/>
  <c r="T33" i="2"/>
  <c r="AM34" i="2"/>
  <c r="AM37" i="2"/>
  <c r="AM52" i="2"/>
  <c r="R53" i="2"/>
  <c r="AC91" i="1"/>
  <c r="D88" i="1" s="1"/>
  <c r="AC90" i="1"/>
  <c r="AC89" i="1"/>
  <c r="D86" i="1" s="1"/>
  <c r="AC88" i="1"/>
  <c r="AC87" i="1"/>
  <c r="D87" i="1"/>
  <c r="AC86" i="1"/>
  <c r="AC85" i="1"/>
  <c r="D85" i="1"/>
  <c r="AC84" i="1"/>
  <c r="D84" i="1"/>
  <c r="AC83" i="1"/>
  <c r="D83" i="1"/>
  <c r="AC82" i="1"/>
  <c r="D82" i="1"/>
  <c r="AC81" i="1"/>
  <c r="D81" i="1"/>
  <c r="D80" i="1"/>
  <c r="D79" i="1"/>
  <c r="AC74" i="1"/>
  <c r="D78" i="1" s="1"/>
  <c r="AC73" i="1"/>
  <c r="D77" i="1" s="1"/>
  <c r="AC72" i="1"/>
  <c r="D76" i="1" s="1"/>
  <c r="AC71" i="1"/>
  <c r="D75" i="1" s="1"/>
  <c r="AC70" i="1"/>
  <c r="D74" i="1" s="1"/>
  <c r="AC69" i="1"/>
  <c r="D73" i="1" s="1"/>
  <c r="AC68" i="1"/>
  <c r="D72" i="1" s="1"/>
  <c r="AC67" i="1"/>
  <c r="D71" i="1" s="1"/>
  <c r="AC66" i="1"/>
  <c r="D70" i="1" s="1"/>
  <c r="AC65" i="1"/>
  <c r="D69" i="1" s="1"/>
  <c r="AC64" i="1"/>
  <c r="P60" i="1"/>
  <c r="R60" i="1" s="1"/>
  <c r="O60" i="1"/>
  <c r="Q60" i="1" s="1"/>
  <c r="P59" i="1"/>
  <c r="R59" i="1" s="1"/>
  <c r="O59" i="1"/>
  <c r="Q59" i="1" s="1"/>
  <c r="AC57" i="1"/>
  <c r="AC56" i="1"/>
  <c r="AC55" i="1"/>
  <c r="AC54" i="1"/>
  <c r="AC53" i="1"/>
  <c r="AC52" i="1"/>
  <c r="D68" i="1" s="1"/>
  <c r="AC51" i="1"/>
  <c r="D67" i="1" s="1"/>
  <c r="AC50" i="1"/>
  <c r="D66" i="1" s="1"/>
  <c r="AC49" i="1"/>
  <c r="D65" i="1" s="1"/>
  <c r="AC48" i="1"/>
  <c r="D64" i="1" s="1"/>
  <c r="AC47" i="1"/>
  <c r="D63" i="1" s="1"/>
  <c r="AC46" i="1"/>
  <c r="AC45" i="1"/>
  <c r="AC44" i="1"/>
  <c r="AC37" i="1"/>
  <c r="AC36" i="1"/>
  <c r="D53" i="1" s="1"/>
  <c r="AC35" i="1"/>
  <c r="D52" i="1" s="1"/>
  <c r="AC34" i="1"/>
  <c r="D51" i="1" s="1"/>
  <c r="P34" i="1"/>
  <c r="R34" i="1" s="1"/>
  <c r="O34" i="1"/>
  <c r="Q34" i="1" s="1"/>
  <c r="L34" i="1"/>
  <c r="K34" i="1"/>
  <c r="J34" i="1"/>
  <c r="I34" i="1"/>
  <c r="H34" i="1"/>
  <c r="G34" i="1"/>
  <c r="AC33" i="1"/>
  <c r="D50" i="1" s="1"/>
  <c r="P33" i="1"/>
  <c r="R33" i="1" s="1"/>
  <c r="O33" i="1"/>
  <c r="Q33" i="1" s="1"/>
  <c r="L33" i="1"/>
  <c r="K33" i="1"/>
  <c r="J33" i="1"/>
  <c r="I33" i="1"/>
  <c r="H33" i="1"/>
  <c r="G33" i="1"/>
  <c r="AC32" i="1"/>
  <c r="D49" i="1" s="1"/>
  <c r="AC31" i="1"/>
  <c r="D48" i="1" s="1"/>
  <c r="AC30" i="1"/>
  <c r="D47" i="1" s="1"/>
  <c r="AC29" i="1"/>
  <c r="D46" i="1" s="1"/>
  <c r="AC28" i="1"/>
  <c r="D45" i="1" s="1"/>
  <c r="AC27" i="1"/>
  <c r="D44" i="1" s="1"/>
  <c r="AC26" i="1"/>
  <c r="D43" i="1" s="1"/>
  <c r="AC25" i="1"/>
  <c r="D42" i="1" s="1"/>
  <c r="AC24" i="1"/>
  <c r="D41" i="1" s="1"/>
  <c r="F24" i="1"/>
  <c r="F34" i="1" s="1"/>
  <c r="E24" i="1"/>
  <c r="D24" i="1"/>
  <c r="C24" i="1"/>
  <c r="J24" i="1" s="1"/>
  <c r="B24" i="1"/>
  <c r="AC23" i="1"/>
  <c r="D40" i="1" s="1"/>
  <c r="AC22" i="1"/>
  <c r="D39" i="1" s="1"/>
  <c r="AC21" i="1"/>
  <c r="D38" i="1" s="1"/>
  <c r="AC20" i="1"/>
  <c r="D37" i="1" s="1"/>
  <c r="E20" i="1"/>
  <c r="AE84" i="1" s="1"/>
  <c r="D20" i="1"/>
  <c r="AD49" i="1" s="1"/>
  <c r="E19" i="1"/>
  <c r="D19" i="1"/>
  <c r="AC13" i="1"/>
  <c r="AC12" i="1"/>
  <c r="AC11" i="1"/>
  <c r="AC10" i="1"/>
  <c r="AC9" i="1"/>
  <c r="D36" i="1" s="1"/>
  <c r="J9" i="1"/>
  <c r="E9" i="1"/>
  <c r="AC8" i="1"/>
  <c r="J3" i="1"/>
  <c r="E2" i="1"/>
  <c r="C1" i="1"/>
  <c r="AA61" i="2" l="1"/>
  <c r="AD61" i="2" s="1"/>
  <c r="AN13" i="2"/>
  <c r="AA73" i="2"/>
  <c r="AA86" i="2"/>
  <c r="AB86" i="2" s="1"/>
  <c r="AA35" i="2"/>
  <c r="AB35" i="2" s="1"/>
  <c r="AA48" i="2"/>
  <c r="AC48" i="2" s="1"/>
  <c r="AA44" i="2"/>
  <c r="AA69" i="2"/>
  <c r="AE69" i="2" s="1"/>
  <c r="AA78" i="2"/>
  <c r="AF78" i="2" s="1"/>
  <c r="AL44" i="2"/>
  <c r="AN44" i="2" s="1"/>
  <c r="AA76" i="2"/>
  <c r="AB76" i="2" s="1"/>
  <c r="AN8" i="2"/>
  <c r="AL33" i="2"/>
  <c r="AN33" i="2" s="1"/>
  <c r="AL20" i="2"/>
  <c r="AN20" i="2" s="1"/>
  <c r="AL57" i="2"/>
  <c r="AN57" i="2" s="1"/>
  <c r="W25" i="2"/>
  <c r="AL23" i="2"/>
  <c r="AL34" i="2"/>
  <c r="AL51" i="2"/>
  <c r="S67" i="2" s="1"/>
  <c r="AL28" i="2"/>
  <c r="AN28" i="2" s="1"/>
  <c r="AL52" i="2"/>
  <c r="AN52" i="2" s="1"/>
  <c r="AL45" i="2"/>
  <c r="AN45" i="2" s="1"/>
  <c r="AL24" i="2"/>
  <c r="AN24" i="2" s="1"/>
  <c r="AL49" i="2"/>
  <c r="S65" i="2" s="1"/>
  <c r="AL68" i="2"/>
  <c r="S73" i="2" s="1"/>
  <c r="AL32" i="2"/>
  <c r="AN32" i="2" s="1"/>
  <c r="AL26" i="2"/>
  <c r="AL72" i="2"/>
  <c r="S77" i="2" s="1"/>
  <c r="AL65" i="2"/>
  <c r="S70" i="2" s="1"/>
  <c r="AL73" i="2"/>
  <c r="AN73" i="2" s="1"/>
  <c r="AL27" i="2"/>
  <c r="AN27" i="2" s="1"/>
  <c r="AL84" i="2"/>
  <c r="S81" i="2" s="1"/>
  <c r="AL50" i="2"/>
  <c r="S66" i="2" s="1"/>
  <c r="AL64" i="2"/>
  <c r="AN64" i="2" s="1"/>
  <c r="AL35" i="2"/>
  <c r="AN35" i="2" s="1"/>
  <c r="AL30" i="2"/>
  <c r="AN30" i="2" s="1"/>
  <c r="AL47" i="2"/>
  <c r="S63" i="2" s="1"/>
  <c r="AL46" i="2"/>
  <c r="AN46" i="2" s="1"/>
  <c r="AL66" i="2"/>
  <c r="AN66" i="2" s="1"/>
  <c r="AL55" i="2"/>
  <c r="AN55" i="2" s="1"/>
  <c r="AL83" i="2"/>
  <c r="S80" i="2" s="1"/>
  <c r="AL81" i="2"/>
  <c r="AN81" i="2" s="1"/>
  <c r="AL36" i="2"/>
  <c r="AN36" i="2" s="1"/>
  <c r="AL29" i="2"/>
  <c r="AN29" i="2" s="1"/>
  <c r="AL25" i="2"/>
  <c r="AL67" i="2"/>
  <c r="AN67" i="2" s="1"/>
  <c r="AL37" i="2"/>
  <c r="AN37" i="2" s="1"/>
  <c r="AL88" i="2"/>
  <c r="S85" i="2" s="1"/>
  <c r="AL53" i="2"/>
  <c r="AN53" i="2" s="1"/>
  <c r="AL69" i="2"/>
  <c r="S74" i="2" s="1"/>
  <c r="AL82" i="2"/>
  <c r="AN82" i="2" s="1"/>
  <c r="AL87" i="2"/>
  <c r="S84" i="2" s="1"/>
  <c r="AL54" i="2"/>
  <c r="AN54" i="2" s="1"/>
  <c r="AL89" i="2"/>
  <c r="AN89" i="2" s="1"/>
  <c r="AL71" i="2"/>
  <c r="S76" i="2" s="1"/>
  <c r="AL22" i="2"/>
  <c r="AN22" i="2" s="1"/>
  <c r="AL86" i="2"/>
  <c r="AN86" i="2" s="1"/>
  <c r="AL90" i="2"/>
  <c r="S87" i="2" s="1"/>
  <c r="AL70" i="2"/>
  <c r="S75" i="2" s="1"/>
  <c r="AL56" i="2"/>
  <c r="AN56" i="2" s="1"/>
  <c r="AL91" i="2"/>
  <c r="AN91" i="2" s="1"/>
  <c r="AL85" i="2"/>
  <c r="AN85" i="2" s="1"/>
  <c r="AL74" i="2"/>
  <c r="AN74" i="2" s="1"/>
  <c r="AL21" i="2"/>
  <c r="S38" i="2" s="1"/>
  <c r="AA42" i="2"/>
  <c r="AD42" i="2" s="1"/>
  <c r="AA51" i="2"/>
  <c r="AB51" i="2" s="1"/>
  <c r="AA81" i="2"/>
  <c r="AC81" i="2" s="1"/>
  <c r="AA37" i="2"/>
  <c r="AC37" i="2" s="1"/>
  <c r="AA53" i="2"/>
  <c r="AB53" i="2" s="1"/>
  <c r="AA46" i="2"/>
  <c r="AE46" i="2" s="1"/>
  <c r="AA63" i="2"/>
  <c r="AB63" i="2" s="1"/>
  <c r="AA88" i="2"/>
  <c r="AF88" i="2" s="1"/>
  <c r="AA39" i="2"/>
  <c r="AD39" i="2" s="1"/>
  <c r="AF51" i="2"/>
  <c r="AE48" i="2"/>
  <c r="AC78" i="2"/>
  <c r="AN23" i="2"/>
  <c r="S62" i="2"/>
  <c r="AN10" i="2"/>
  <c r="AA52" i="2"/>
  <c r="AA47" i="2"/>
  <c r="AA64" i="2"/>
  <c r="AF76" i="2"/>
  <c r="AE76" i="2"/>
  <c r="AC76" i="2"/>
  <c r="AD76" i="2"/>
  <c r="AA74" i="2"/>
  <c r="AA79" i="2"/>
  <c r="AE83" i="2"/>
  <c r="AD83" i="2"/>
  <c r="AF83" i="2"/>
  <c r="AB83" i="2"/>
  <c r="AC83" i="2"/>
  <c r="AF84" i="2"/>
  <c r="AB84" i="2"/>
  <c r="AE84" i="2"/>
  <c r="AC84" i="2"/>
  <c r="AD84" i="2"/>
  <c r="AA87" i="2"/>
  <c r="AA85" i="2"/>
  <c r="AA40" i="2"/>
  <c r="AD41" i="2"/>
  <c r="AC41" i="2"/>
  <c r="AF41" i="2"/>
  <c r="AB41" i="2"/>
  <c r="AE41" i="2"/>
  <c r="AF53" i="2"/>
  <c r="AC73" i="2"/>
  <c r="AF73" i="2"/>
  <c r="AB73" i="2"/>
  <c r="AD73" i="2"/>
  <c r="AE73" i="2"/>
  <c r="AB81" i="2"/>
  <c r="AD81" i="2"/>
  <c r="S61" i="2"/>
  <c r="S36" i="2"/>
  <c r="AN9" i="2"/>
  <c r="AE65" i="2"/>
  <c r="AD65" i="2"/>
  <c r="AC65" i="2"/>
  <c r="AF65" i="2"/>
  <c r="AB65" i="2"/>
  <c r="AA68" i="2"/>
  <c r="AA67" i="2"/>
  <c r="AA75" i="2"/>
  <c r="AA77" i="2"/>
  <c r="Z64" i="2"/>
  <c r="V64" i="2"/>
  <c r="Y64" i="2"/>
  <c r="U64" i="2"/>
  <c r="X64" i="2"/>
  <c r="T64" i="2"/>
  <c r="W64" i="2"/>
  <c r="AN31" i="2"/>
  <c r="AC39" i="2"/>
  <c r="AN71" i="2"/>
  <c r="AN48" i="2"/>
  <c r="S35" i="2"/>
  <c r="AB61" i="2"/>
  <c r="AC44" i="2"/>
  <c r="AF44" i="2"/>
  <c r="AB44" i="2"/>
  <c r="AE44" i="2"/>
  <c r="AD44" i="2"/>
  <c r="AF72" i="2"/>
  <c r="AB72" i="2"/>
  <c r="AE72" i="2"/>
  <c r="AC72" i="2"/>
  <c r="AD72" i="2"/>
  <c r="AF80" i="2"/>
  <c r="AB80" i="2"/>
  <c r="AE80" i="2"/>
  <c r="AC80" i="2"/>
  <c r="AD80" i="2"/>
  <c r="S53" i="2"/>
  <c r="AE42" i="2"/>
  <c r="AB42" i="2"/>
  <c r="AN34" i="2"/>
  <c r="AF66" i="2"/>
  <c r="AB66" i="2"/>
  <c r="AE66" i="2"/>
  <c r="AD66" i="2"/>
  <c r="AC66" i="2"/>
  <c r="AN12" i="2"/>
  <c r="AC49" i="2"/>
  <c r="AF49" i="2"/>
  <c r="AE49" i="2"/>
  <c r="AD49" i="2"/>
  <c r="AB49" i="2"/>
  <c r="AA45" i="2"/>
  <c r="AA71" i="2"/>
  <c r="AA70" i="2"/>
  <c r="AA82" i="2"/>
  <c r="AA38" i="2"/>
  <c r="AA62" i="2"/>
  <c r="AA36" i="2"/>
  <c r="AA43" i="2"/>
  <c r="AA50" i="2"/>
  <c r="F33" i="1"/>
  <c r="I25" i="1"/>
  <c r="D35" i="1"/>
  <c r="AE9" i="1"/>
  <c r="AE11" i="1"/>
  <c r="AD10" i="1"/>
  <c r="E62" i="1" s="1"/>
  <c r="AE23" i="1"/>
  <c r="J25" i="1"/>
  <c r="AE36" i="1"/>
  <c r="AE52" i="1"/>
  <c r="AE34" i="1"/>
  <c r="AE67" i="1"/>
  <c r="AE85" i="1"/>
  <c r="M82" i="1" s="1"/>
  <c r="AE91" i="1"/>
  <c r="AE37" i="1"/>
  <c r="AE24" i="1"/>
  <c r="AE69" i="1"/>
  <c r="AE68" i="1"/>
  <c r="AD13" i="1"/>
  <c r="AD24" i="1"/>
  <c r="AD54" i="1"/>
  <c r="AD30" i="1"/>
  <c r="AD34" i="1"/>
  <c r="AD56" i="1"/>
  <c r="AD67" i="1"/>
  <c r="AD85" i="1"/>
  <c r="E82" i="1" s="1"/>
  <c r="AD46" i="1"/>
  <c r="AD20" i="1"/>
  <c r="AD26" i="1"/>
  <c r="AD35" i="1"/>
  <c r="AD83" i="1"/>
  <c r="E80" i="1" s="1"/>
  <c r="AD12" i="1"/>
  <c r="AD9" i="1"/>
  <c r="AD21" i="1"/>
  <c r="AD36" i="1"/>
  <c r="AD44" i="1"/>
  <c r="AE20" i="1"/>
  <c r="AE8" i="1"/>
  <c r="AE13" i="1"/>
  <c r="AE21" i="1"/>
  <c r="AD33" i="1"/>
  <c r="AD8" i="1"/>
  <c r="AE33" i="1"/>
  <c r="M50" i="1" s="1"/>
  <c r="Q50" i="1" s="1"/>
  <c r="AD11" i="1"/>
  <c r="F60" i="1"/>
  <c r="F59" i="1"/>
  <c r="AE12" i="1"/>
  <c r="AE10" i="1"/>
  <c r="AD28" i="1"/>
  <c r="AD31" i="1"/>
  <c r="AD22" i="1"/>
  <c r="AE22" i="1"/>
  <c r="I24" i="1"/>
  <c r="AD32" i="1"/>
  <c r="AD47" i="1"/>
  <c r="AD23" i="1"/>
  <c r="E65" i="1"/>
  <c r="AD70" i="1"/>
  <c r="AD89" i="1"/>
  <c r="AE26" i="1"/>
  <c r="AE28" i="1"/>
  <c r="AE30" i="1"/>
  <c r="AE32" i="1"/>
  <c r="M49" i="1" s="1"/>
  <c r="AE35" i="1"/>
  <c r="AE47" i="1"/>
  <c r="AE49" i="1"/>
  <c r="AE51" i="1"/>
  <c r="AE56" i="1"/>
  <c r="AE70" i="1"/>
  <c r="AE83" i="1"/>
  <c r="M81" i="1" s="1"/>
  <c r="R81" i="1" s="1"/>
  <c r="AD86" i="1"/>
  <c r="AE89" i="1"/>
  <c r="AD68" i="1"/>
  <c r="AE86" i="1"/>
  <c r="AD71" i="1"/>
  <c r="AD84" i="1"/>
  <c r="AD25" i="1"/>
  <c r="AD27" i="1"/>
  <c r="AD29" i="1"/>
  <c r="AE44" i="1"/>
  <c r="AE46" i="1"/>
  <c r="AE54" i="1"/>
  <c r="AE66" i="1"/>
  <c r="AE74" i="1"/>
  <c r="AD82" i="1"/>
  <c r="AD74" i="1"/>
  <c r="AD66" i="1"/>
  <c r="AD51" i="1"/>
  <c r="AD81" i="1"/>
  <c r="AD73" i="1"/>
  <c r="AD65" i="1"/>
  <c r="AD48" i="1"/>
  <c r="AD90" i="1"/>
  <c r="AD88" i="1"/>
  <c r="AD72" i="1"/>
  <c r="AD64" i="1"/>
  <c r="AD57" i="1"/>
  <c r="AD55" i="1"/>
  <c r="AD53" i="1"/>
  <c r="AD45" i="1"/>
  <c r="AE81" i="1"/>
  <c r="AE73" i="1"/>
  <c r="AE65" i="1"/>
  <c r="M70" i="1" s="1"/>
  <c r="AE48" i="1"/>
  <c r="AE90" i="1"/>
  <c r="AE88" i="1"/>
  <c r="AE72" i="1"/>
  <c r="AE64" i="1"/>
  <c r="AE57" i="1"/>
  <c r="AE55" i="1"/>
  <c r="AE53" i="1"/>
  <c r="AE45" i="1"/>
  <c r="AE87" i="1"/>
  <c r="AE71" i="1"/>
  <c r="AE50" i="1"/>
  <c r="AE25" i="1"/>
  <c r="AE27" i="1"/>
  <c r="AE29" i="1"/>
  <c r="M46" i="1" s="1"/>
  <c r="AE31" i="1"/>
  <c r="AD37" i="1"/>
  <c r="AD50" i="1"/>
  <c r="AD52" i="1"/>
  <c r="AD69" i="1"/>
  <c r="AE82" i="1"/>
  <c r="AD87" i="1"/>
  <c r="AD91" i="1"/>
  <c r="AD37" i="2" l="1"/>
  <c r="G38" i="2"/>
  <c r="G39" i="2"/>
  <c r="G40" i="2"/>
  <c r="H40" i="2" s="1"/>
  <c r="I40" i="2" s="1"/>
  <c r="J40" i="2" s="1"/>
  <c r="AC88" i="2"/>
  <c r="AC69" i="2"/>
  <c r="AE86" i="2"/>
  <c r="S52" i="2"/>
  <c r="S79" i="2"/>
  <c r="S71" i="2"/>
  <c r="AE88" i="2"/>
  <c r="AF69" i="2"/>
  <c r="AC86" i="2"/>
  <c r="AC51" i="2"/>
  <c r="AB88" i="2"/>
  <c r="AD69" i="2"/>
  <c r="AF86" i="2"/>
  <c r="AD86" i="2"/>
  <c r="AE37" i="2"/>
  <c r="AD88" i="2"/>
  <c r="AB69" i="2"/>
  <c r="AF42" i="2"/>
  <c r="AF61" i="2"/>
  <c r="AE39" i="2"/>
  <c r="AE53" i="2"/>
  <c r="AC35" i="2"/>
  <c r="AB39" i="2"/>
  <c r="AC53" i="2"/>
  <c r="AD35" i="2"/>
  <c r="AC42" i="2"/>
  <c r="AC61" i="2"/>
  <c r="D29" i="2"/>
  <c r="AE61" i="2"/>
  <c r="AF39" i="2"/>
  <c r="AD53" i="2"/>
  <c r="AF35" i="2"/>
  <c r="AE78" i="2"/>
  <c r="H39" i="2"/>
  <c r="I39" i="2" s="1"/>
  <c r="J39" i="2" s="1"/>
  <c r="D28" i="2"/>
  <c r="AF37" i="2"/>
  <c r="AF63" i="2"/>
  <c r="AB48" i="2"/>
  <c r="AB37" i="2"/>
  <c r="AF81" i="2"/>
  <c r="AE35" i="2"/>
  <c r="H38" i="2"/>
  <c r="I38" i="2" s="1"/>
  <c r="J38" i="2" s="1"/>
  <c r="AB78" i="2"/>
  <c r="AD78" i="2"/>
  <c r="AF48" i="2"/>
  <c r="AN51" i="2"/>
  <c r="S44" i="2"/>
  <c r="D20" i="2" s="1"/>
  <c r="AC46" i="2"/>
  <c r="AE81" i="2"/>
  <c r="AD48" i="2"/>
  <c r="S40" i="2"/>
  <c r="D16" i="2" s="1"/>
  <c r="S68" i="2"/>
  <c r="Y68" i="2" s="1"/>
  <c r="AN68" i="2"/>
  <c r="S43" i="2"/>
  <c r="Z43" i="2" s="1"/>
  <c r="S83" i="2"/>
  <c r="G42" i="2" s="1"/>
  <c r="AN65" i="2"/>
  <c r="S50" i="2"/>
  <c r="D26" i="2" s="1"/>
  <c r="AN72" i="2"/>
  <c r="AN26" i="2"/>
  <c r="S41" i="2"/>
  <c r="D17" i="2" s="1"/>
  <c r="S78" i="2"/>
  <c r="S51" i="2"/>
  <c r="W51" i="2" s="1"/>
  <c r="S72" i="2"/>
  <c r="S69" i="2"/>
  <c r="X69" i="2" s="1"/>
  <c r="S49" i="2"/>
  <c r="D25" i="2" s="1"/>
  <c r="S48" i="2"/>
  <c r="D24" i="2" s="1"/>
  <c r="S88" i="2"/>
  <c r="G43" i="2" s="1"/>
  <c r="H43" i="2" s="1"/>
  <c r="I43" i="2" s="1"/>
  <c r="J43" i="2" s="1"/>
  <c r="S47" i="2"/>
  <c r="W47" i="2" s="1"/>
  <c r="AN88" i="2"/>
  <c r="AN84" i="2"/>
  <c r="AN49" i="2"/>
  <c r="S45" i="2"/>
  <c r="D21" i="2" s="1"/>
  <c r="AN83" i="2"/>
  <c r="AN50" i="2"/>
  <c r="AN47" i="2"/>
  <c r="AN25" i="2"/>
  <c r="S42" i="2"/>
  <c r="D18" i="2" s="1"/>
  <c r="AN69" i="2"/>
  <c r="Z38" i="2"/>
  <c r="Y38" i="2"/>
  <c r="AN21" i="2"/>
  <c r="S39" i="2"/>
  <c r="D15" i="2" s="1"/>
  <c r="S46" i="2"/>
  <c r="D22" i="2" s="1"/>
  <c r="AN87" i="2"/>
  <c r="S37" i="2"/>
  <c r="D13" i="2" s="1"/>
  <c r="I13" i="2" s="1"/>
  <c r="T38" i="2"/>
  <c r="W38" i="2"/>
  <c r="AN90" i="2"/>
  <c r="V38" i="2"/>
  <c r="U38" i="2"/>
  <c r="S86" i="2"/>
  <c r="S82" i="2"/>
  <c r="X38" i="2"/>
  <c r="AN70" i="2"/>
  <c r="AD63" i="2"/>
  <c r="AC63" i="2"/>
  <c r="D12" i="2"/>
  <c r="H12" i="2" s="1"/>
  <c r="AD51" i="2"/>
  <c r="D14" i="2"/>
  <c r="AE63" i="2"/>
  <c r="AE51" i="2"/>
  <c r="AF46" i="2"/>
  <c r="AD46" i="2"/>
  <c r="AB46" i="2"/>
  <c r="AD82" i="2"/>
  <c r="AC82" i="2"/>
  <c r="AE82" i="2"/>
  <c r="AF82" i="2"/>
  <c r="AB82" i="2"/>
  <c r="X66" i="2"/>
  <c r="T66" i="2"/>
  <c r="W66" i="2"/>
  <c r="Z66" i="2"/>
  <c r="V66" i="2"/>
  <c r="Y66" i="2"/>
  <c r="U66" i="2"/>
  <c r="Y44" i="2"/>
  <c r="T44" i="2"/>
  <c r="W44" i="2"/>
  <c r="Z61" i="2"/>
  <c r="V61" i="2"/>
  <c r="Y61" i="2"/>
  <c r="U61" i="2"/>
  <c r="X61" i="2"/>
  <c r="T61" i="2"/>
  <c r="W61" i="2"/>
  <c r="X84" i="2"/>
  <c r="T84" i="2"/>
  <c r="W84" i="2"/>
  <c r="Y84" i="2"/>
  <c r="U84" i="2"/>
  <c r="Z84" i="2"/>
  <c r="V84" i="2"/>
  <c r="AE50" i="2"/>
  <c r="AD50" i="2"/>
  <c r="AF50" i="2"/>
  <c r="AC50" i="2"/>
  <c r="AB50" i="2"/>
  <c r="X80" i="2"/>
  <c r="T80" i="2"/>
  <c r="W80" i="2"/>
  <c r="Y80" i="2"/>
  <c r="U80" i="2"/>
  <c r="Z80" i="2"/>
  <c r="V80" i="2"/>
  <c r="Y67" i="2"/>
  <c r="U67" i="2"/>
  <c r="X67" i="2"/>
  <c r="T67" i="2"/>
  <c r="W67" i="2"/>
  <c r="Z67" i="2"/>
  <c r="V67" i="2"/>
  <c r="Y73" i="2"/>
  <c r="U73" i="2"/>
  <c r="X73" i="2"/>
  <c r="T73" i="2"/>
  <c r="Z73" i="2"/>
  <c r="V73" i="2"/>
  <c r="W73" i="2"/>
  <c r="U72" i="2"/>
  <c r="X72" i="2"/>
  <c r="X35" i="2"/>
  <c r="T35" i="2"/>
  <c r="W35" i="2"/>
  <c r="Z35" i="2"/>
  <c r="V35" i="2"/>
  <c r="Y35" i="2"/>
  <c r="U35" i="2"/>
  <c r="AF43" i="2"/>
  <c r="AB43" i="2"/>
  <c r="AE43" i="2"/>
  <c r="AD43" i="2"/>
  <c r="AC43" i="2"/>
  <c r="X83" i="2"/>
  <c r="Y77" i="2"/>
  <c r="U77" i="2"/>
  <c r="X77" i="2"/>
  <c r="T77" i="2"/>
  <c r="Z77" i="2"/>
  <c r="V77" i="2"/>
  <c r="W77" i="2"/>
  <c r="AE38" i="2"/>
  <c r="AF38" i="2"/>
  <c r="AD38" i="2"/>
  <c r="AC38" i="2"/>
  <c r="AB38" i="2"/>
  <c r="AD45" i="2"/>
  <c r="AC45" i="2"/>
  <c r="AF45" i="2"/>
  <c r="AB45" i="2"/>
  <c r="AE45" i="2"/>
  <c r="X76" i="2"/>
  <c r="T76" i="2"/>
  <c r="W76" i="2"/>
  <c r="Y76" i="2"/>
  <c r="U76" i="2"/>
  <c r="Z76" i="2"/>
  <c r="V76" i="2"/>
  <c r="AC77" i="2"/>
  <c r="AF77" i="2"/>
  <c r="AB77" i="2"/>
  <c r="AD77" i="2"/>
  <c r="AE77" i="2"/>
  <c r="Y36" i="2"/>
  <c r="U36" i="2"/>
  <c r="W36" i="2"/>
  <c r="V36" i="2"/>
  <c r="Z36" i="2"/>
  <c r="T36" i="2"/>
  <c r="X36" i="2"/>
  <c r="AE87" i="2"/>
  <c r="AD87" i="2"/>
  <c r="AF87" i="2"/>
  <c r="AB87" i="2"/>
  <c r="AC87" i="2"/>
  <c r="AD74" i="2"/>
  <c r="AC74" i="2"/>
  <c r="AE74" i="2"/>
  <c r="AF74" i="2"/>
  <c r="AB74" i="2"/>
  <c r="Y40" i="2"/>
  <c r="Z40" i="2"/>
  <c r="AC70" i="2"/>
  <c r="AE70" i="2"/>
  <c r="AD70" i="2"/>
  <c r="AB70" i="2"/>
  <c r="AF70" i="2"/>
  <c r="W79" i="2"/>
  <c r="Z79" i="2"/>
  <c r="V79" i="2"/>
  <c r="X79" i="2"/>
  <c r="T79" i="2"/>
  <c r="Y79" i="2"/>
  <c r="U79" i="2"/>
  <c r="Z74" i="2"/>
  <c r="V74" i="2"/>
  <c r="Y74" i="2"/>
  <c r="U74" i="2"/>
  <c r="W74" i="2"/>
  <c r="T74" i="2"/>
  <c r="X74" i="2"/>
  <c r="W65" i="2"/>
  <c r="Z65" i="2"/>
  <c r="V65" i="2"/>
  <c r="Y65" i="2"/>
  <c r="U65" i="2"/>
  <c r="X65" i="2"/>
  <c r="T65" i="2"/>
  <c r="AC67" i="2"/>
  <c r="AF67" i="2"/>
  <c r="AB67" i="2"/>
  <c r="AE67" i="2"/>
  <c r="AD67" i="2"/>
  <c r="T88" i="2"/>
  <c r="Z88" i="2"/>
  <c r="W75" i="2"/>
  <c r="Z75" i="2"/>
  <c r="V75" i="2"/>
  <c r="X75" i="2"/>
  <c r="T75" i="2"/>
  <c r="Y75" i="2"/>
  <c r="U75" i="2"/>
  <c r="Y81" i="2"/>
  <c r="U81" i="2"/>
  <c r="X81" i="2"/>
  <c r="T81" i="2"/>
  <c r="Z81" i="2"/>
  <c r="V81" i="2"/>
  <c r="W81" i="2"/>
  <c r="AC40" i="2"/>
  <c r="AF40" i="2"/>
  <c r="AB40" i="2"/>
  <c r="AE40" i="2"/>
  <c r="AD40" i="2"/>
  <c r="Z49" i="2"/>
  <c r="AD64" i="2"/>
  <c r="AC64" i="2"/>
  <c r="AF64" i="2"/>
  <c r="AB64" i="2"/>
  <c r="AE64" i="2"/>
  <c r="AC36" i="2"/>
  <c r="AB36" i="2"/>
  <c r="AF36" i="2"/>
  <c r="AE36" i="2"/>
  <c r="AD36" i="2"/>
  <c r="W70" i="2"/>
  <c r="X70" i="2"/>
  <c r="V70" i="2"/>
  <c r="Z70" i="2"/>
  <c r="U70" i="2"/>
  <c r="T70" i="2"/>
  <c r="Y70" i="2"/>
  <c r="Z53" i="2"/>
  <c r="V53" i="2"/>
  <c r="Y53" i="2"/>
  <c r="U53" i="2"/>
  <c r="W53" i="2"/>
  <c r="T53" i="2"/>
  <c r="X53" i="2"/>
  <c r="AE75" i="2"/>
  <c r="AD75" i="2"/>
  <c r="AF75" i="2"/>
  <c r="AB75" i="2"/>
  <c r="AC75" i="2"/>
  <c r="Y63" i="2"/>
  <c r="U63" i="2"/>
  <c r="X63" i="2"/>
  <c r="T63" i="2"/>
  <c r="W63" i="2"/>
  <c r="Z63" i="2"/>
  <c r="V63" i="2"/>
  <c r="AC52" i="2"/>
  <c r="AF52" i="2"/>
  <c r="AB52" i="2"/>
  <c r="AE52" i="2"/>
  <c r="AD52" i="2"/>
  <c r="AF62" i="2"/>
  <c r="AB62" i="2"/>
  <c r="AE62" i="2"/>
  <c r="AD62" i="2"/>
  <c r="AC62" i="2"/>
  <c r="Z71" i="2"/>
  <c r="V71" i="2"/>
  <c r="X71" i="2"/>
  <c r="T71" i="2"/>
  <c r="Y71" i="2"/>
  <c r="W71" i="2"/>
  <c r="U71" i="2"/>
  <c r="W43" i="2"/>
  <c r="Y52" i="2"/>
  <c r="U52" i="2"/>
  <c r="X52" i="2"/>
  <c r="T52" i="2"/>
  <c r="Z52" i="2"/>
  <c r="W52" i="2"/>
  <c r="V52" i="2"/>
  <c r="W78" i="2"/>
  <c r="AD71" i="2"/>
  <c r="AF71" i="2"/>
  <c r="AB71" i="2"/>
  <c r="AE71" i="2"/>
  <c r="AC71" i="2"/>
  <c r="Z86" i="2"/>
  <c r="W86" i="2"/>
  <c r="Y85" i="2"/>
  <c r="U85" i="2"/>
  <c r="X85" i="2"/>
  <c r="T85" i="2"/>
  <c r="Z85" i="2"/>
  <c r="V85" i="2"/>
  <c r="W85" i="2"/>
  <c r="AC68" i="2"/>
  <c r="AE68" i="2"/>
  <c r="AD68" i="2"/>
  <c r="AB68" i="2"/>
  <c r="AF68" i="2"/>
  <c r="Z46" i="2"/>
  <c r="X46" i="2"/>
  <c r="W87" i="2"/>
  <c r="Z87" i="2"/>
  <c r="V87" i="2"/>
  <c r="X87" i="2"/>
  <c r="T87" i="2"/>
  <c r="Y87" i="2"/>
  <c r="U87" i="2"/>
  <c r="AC85" i="2"/>
  <c r="AF85" i="2"/>
  <c r="AB85" i="2"/>
  <c r="AD85" i="2"/>
  <c r="AE85" i="2"/>
  <c r="AE79" i="2"/>
  <c r="AD79" i="2"/>
  <c r="AF79" i="2"/>
  <c r="AB79" i="2"/>
  <c r="AC79" i="2"/>
  <c r="AF47" i="2"/>
  <c r="AB47" i="2"/>
  <c r="AE47" i="2"/>
  <c r="AD47" i="2"/>
  <c r="AC47" i="2"/>
  <c r="X62" i="2"/>
  <c r="T62" i="2"/>
  <c r="W62" i="2"/>
  <c r="Z62" i="2"/>
  <c r="V62" i="2"/>
  <c r="Y62" i="2"/>
  <c r="U62" i="2"/>
  <c r="T50" i="2"/>
  <c r="E50" i="1"/>
  <c r="H50" i="1" s="1"/>
  <c r="E46" i="1"/>
  <c r="J46" i="1" s="1"/>
  <c r="M78" i="1"/>
  <c r="P78" i="1" s="1"/>
  <c r="AF74" i="1"/>
  <c r="AF54" i="1"/>
  <c r="AF11" i="1"/>
  <c r="M39" i="1"/>
  <c r="N39" i="1" s="1"/>
  <c r="M44" i="1"/>
  <c r="Q44" i="1" s="1"/>
  <c r="M86" i="1"/>
  <c r="N86" i="1" s="1"/>
  <c r="M63" i="1"/>
  <c r="R63" i="1" s="1"/>
  <c r="AF12" i="1"/>
  <c r="AF34" i="1"/>
  <c r="E52" i="1"/>
  <c r="H52" i="1" s="1"/>
  <c r="M71" i="1"/>
  <c r="N71" i="1" s="1"/>
  <c r="AF67" i="1"/>
  <c r="AF36" i="1"/>
  <c r="E40" i="1"/>
  <c r="AF44" i="1"/>
  <c r="M88" i="1"/>
  <c r="R88" i="1" s="1"/>
  <c r="M76" i="1"/>
  <c r="Q76" i="1" s="1"/>
  <c r="M68" i="1"/>
  <c r="Q68" i="1" s="1"/>
  <c r="M80" i="1"/>
  <c r="R80" i="1" s="1"/>
  <c r="M42" i="1"/>
  <c r="R42" i="1" s="1"/>
  <c r="M69" i="1"/>
  <c r="Q69" i="1" s="1"/>
  <c r="E42" i="1"/>
  <c r="L42" i="1" s="1"/>
  <c r="E44" i="1"/>
  <c r="E49" i="1"/>
  <c r="M36" i="1"/>
  <c r="P36" i="1" s="1"/>
  <c r="E36" i="1"/>
  <c r="H36" i="1" s="1"/>
  <c r="E35" i="1"/>
  <c r="F35" i="1" s="1"/>
  <c r="M84" i="1"/>
  <c r="P84" i="1" s="1"/>
  <c r="M73" i="1"/>
  <c r="R73" i="1" s="1"/>
  <c r="M65" i="1"/>
  <c r="R65" i="1" s="1"/>
  <c r="M48" i="1"/>
  <c r="Q48" i="1" s="1"/>
  <c r="M67" i="1"/>
  <c r="N67" i="1" s="1"/>
  <c r="M52" i="1"/>
  <c r="O52" i="1" s="1"/>
  <c r="M40" i="1"/>
  <c r="R40" i="1" s="1"/>
  <c r="R82" i="1"/>
  <c r="N82" i="1"/>
  <c r="Q82" i="1"/>
  <c r="P82" i="1"/>
  <c r="O82" i="1"/>
  <c r="M87" i="1"/>
  <c r="M75" i="1"/>
  <c r="M64" i="1"/>
  <c r="M45" i="1"/>
  <c r="M35" i="1"/>
  <c r="M61" i="1"/>
  <c r="O50" i="1"/>
  <c r="P81" i="1"/>
  <c r="N84" i="1"/>
  <c r="M72" i="1"/>
  <c r="P46" i="1"/>
  <c r="O46" i="1"/>
  <c r="R46" i="1"/>
  <c r="N46" i="1"/>
  <c r="Q46" i="1"/>
  <c r="R78" i="1"/>
  <c r="N78" i="1"/>
  <c r="M77" i="1"/>
  <c r="Q70" i="1"/>
  <c r="P70" i="1"/>
  <c r="O70" i="1"/>
  <c r="R70" i="1"/>
  <c r="N70" i="1"/>
  <c r="M43" i="1"/>
  <c r="Q63" i="1"/>
  <c r="P73" i="1"/>
  <c r="M62" i="1"/>
  <c r="M51" i="1"/>
  <c r="R84" i="1"/>
  <c r="P49" i="1"/>
  <c r="O49" i="1"/>
  <c r="R49" i="1"/>
  <c r="N49" i="1"/>
  <c r="Q49" i="1"/>
  <c r="O39" i="1"/>
  <c r="R39" i="1"/>
  <c r="M38" i="1"/>
  <c r="AF20" i="1"/>
  <c r="M37" i="1"/>
  <c r="P39" i="1"/>
  <c r="Q81" i="1"/>
  <c r="O81" i="1"/>
  <c r="M74" i="1"/>
  <c r="AF55" i="1"/>
  <c r="M85" i="1"/>
  <c r="O88" i="1"/>
  <c r="M79" i="1"/>
  <c r="AF57" i="1"/>
  <c r="AF81" i="1"/>
  <c r="M66" i="1"/>
  <c r="M47" i="1"/>
  <c r="R50" i="1"/>
  <c r="P50" i="1"/>
  <c r="N50" i="1"/>
  <c r="O42" i="1"/>
  <c r="O63" i="1"/>
  <c r="N81" i="1"/>
  <c r="M41" i="1"/>
  <c r="M83" i="1"/>
  <c r="M53" i="1"/>
  <c r="E45" i="1"/>
  <c r="E53" i="1"/>
  <c r="E51" i="1"/>
  <c r="L51" i="1" s="1"/>
  <c r="E38" i="1"/>
  <c r="E47" i="1"/>
  <c r="E39" i="1"/>
  <c r="E43" i="1"/>
  <c r="E48" i="1"/>
  <c r="E37" i="1"/>
  <c r="H37" i="1" s="1"/>
  <c r="E41" i="1"/>
  <c r="AF13" i="1"/>
  <c r="AF21" i="1"/>
  <c r="AF46" i="1"/>
  <c r="AF85" i="1"/>
  <c r="AF30" i="1"/>
  <c r="E72" i="1"/>
  <c r="AF56" i="1"/>
  <c r="AF9" i="1"/>
  <c r="G80" i="1"/>
  <c r="F80" i="1"/>
  <c r="L80" i="1"/>
  <c r="K80" i="1"/>
  <c r="J80" i="1"/>
  <c r="I80" i="1"/>
  <c r="H80" i="1"/>
  <c r="I82" i="1"/>
  <c r="H82" i="1"/>
  <c r="K82" i="1"/>
  <c r="G82" i="1"/>
  <c r="F82" i="1"/>
  <c r="L82" i="1"/>
  <c r="J82" i="1"/>
  <c r="H65" i="1"/>
  <c r="G65" i="1"/>
  <c r="J65" i="1"/>
  <c r="F65" i="1"/>
  <c r="L65" i="1"/>
  <c r="K65" i="1"/>
  <c r="I65" i="1"/>
  <c r="E61" i="1"/>
  <c r="AF24" i="1"/>
  <c r="L62" i="1"/>
  <c r="K62" i="1"/>
  <c r="J62" i="1"/>
  <c r="G62" i="1"/>
  <c r="I62" i="1"/>
  <c r="H62" i="1"/>
  <c r="F62" i="1"/>
  <c r="AF26" i="1"/>
  <c r="AF72" i="1"/>
  <c r="E77" i="1"/>
  <c r="AF68" i="1"/>
  <c r="E73" i="1"/>
  <c r="AF37" i="1"/>
  <c r="AF64" i="1"/>
  <c r="E69" i="1"/>
  <c r="AF51" i="1"/>
  <c r="E67" i="1"/>
  <c r="AF35" i="1"/>
  <c r="E71" i="1"/>
  <c r="AF66" i="1"/>
  <c r="AF33" i="1"/>
  <c r="AF88" i="1"/>
  <c r="E85" i="1"/>
  <c r="AF8" i="1"/>
  <c r="AF86" i="1"/>
  <c r="E83" i="1"/>
  <c r="AF91" i="1"/>
  <c r="E88" i="1"/>
  <c r="AF87" i="1"/>
  <c r="E84" i="1"/>
  <c r="AF90" i="1"/>
  <c r="E87" i="1"/>
  <c r="E79" i="1"/>
  <c r="AF82" i="1"/>
  <c r="AF25" i="1"/>
  <c r="AF31" i="1"/>
  <c r="AF49" i="1"/>
  <c r="AF29" i="1"/>
  <c r="AF27" i="1"/>
  <c r="AF23" i="1"/>
  <c r="AF22" i="1"/>
  <c r="AF45" i="1"/>
  <c r="AF48" i="1"/>
  <c r="E64" i="1"/>
  <c r="AF84" i="1"/>
  <c r="E81" i="1"/>
  <c r="AF70" i="1"/>
  <c r="E75" i="1"/>
  <c r="AF47" i="1"/>
  <c r="E63" i="1"/>
  <c r="AF28" i="1"/>
  <c r="E74" i="1"/>
  <c r="AF69" i="1"/>
  <c r="AF53" i="1"/>
  <c r="E70" i="1"/>
  <c r="AF65" i="1"/>
  <c r="AF71" i="1"/>
  <c r="E76" i="1"/>
  <c r="AF32" i="1"/>
  <c r="AF10" i="1"/>
  <c r="E68" i="1"/>
  <c r="AF52" i="1"/>
  <c r="AF73" i="1"/>
  <c r="E78" i="1"/>
  <c r="E86" i="1"/>
  <c r="AF89" i="1"/>
  <c r="AF83" i="1"/>
  <c r="AF50" i="1"/>
  <c r="E66" i="1"/>
  <c r="H29" i="2" l="1"/>
  <c r="I29" i="2" s="1"/>
  <c r="L52" i="1"/>
  <c r="J52" i="1"/>
  <c r="I50" i="1"/>
  <c r="R44" i="1"/>
  <c r="J50" i="1"/>
  <c r="F50" i="1"/>
  <c r="O86" i="1"/>
  <c r="Q84" i="1"/>
  <c r="O78" i="1"/>
  <c r="N44" i="1"/>
  <c r="Q39" i="1"/>
  <c r="Q42" i="1"/>
  <c r="Q78" i="1"/>
  <c r="K50" i="1"/>
  <c r="G50" i="1"/>
  <c r="L50" i="1"/>
  <c r="H21" i="2"/>
  <c r="I21" i="2" s="1"/>
  <c r="G41" i="2"/>
  <c r="H41" i="2" s="1"/>
  <c r="I41" i="2" s="1"/>
  <c r="J41" i="2" s="1"/>
  <c r="H42" i="2"/>
  <c r="I42" i="2" s="1"/>
  <c r="J42" i="2" s="1"/>
  <c r="Y43" i="2"/>
  <c r="Z45" i="2"/>
  <c r="W41" i="2"/>
  <c r="T68" i="2"/>
  <c r="V41" i="2"/>
  <c r="Z68" i="2"/>
  <c r="Y47" i="2"/>
  <c r="T41" i="2"/>
  <c r="Z41" i="2"/>
  <c r="X68" i="2"/>
  <c r="T47" i="2"/>
  <c r="D23" i="2"/>
  <c r="H24" i="2" s="1"/>
  <c r="I24" i="2" s="1"/>
  <c r="H17" i="2"/>
  <c r="I17" i="2" s="1"/>
  <c r="X41" i="2"/>
  <c r="U68" i="2"/>
  <c r="X45" i="2"/>
  <c r="Y41" i="2"/>
  <c r="V68" i="2"/>
  <c r="H18" i="2"/>
  <c r="I18" i="2" s="1"/>
  <c r="U88" i="2"/>
  <c r="X88" i="2"/>
  <c r="Y46" i="2"/>
  <c r="T86" i="2"/>
  <c r="Y86" i="2"/>
  <c r="Y88" i="2"/>
  <c r="V40" i="2"/>
  <c r="X40" i="2"/>
  <c r="U83" i="2"/>
  <c r="Z83" i="2"/>
  <c r="T72" i="2"/>
  <c r="W72" i="2"/>
  <c r="U46" i="2"/>
  <c r="W46" i="2"/>
  <c r="U86" i="2"/>
  <c r="T40" i="2"/>
  <c r="Y83" i="2"/>
  <c r="V83" i="2"/>
  <c r="Z72" i="2"/>
  <c r="Y72" i="2"/>
  <c r="H16" i="2"/>
  <c r="I16" i="2" s="1"/>
  <c r="T46" i="2"/>
  <c r="V46" i="2"/>
  <c r="X86" i="2"/>
  <c r="V86" i="2"/>
  <c r="V88" i="2"/>
  <c r="W88" i="2"/>
  <c r="W40" i="2"/>
  <c r="U40" i="2"/>
  <c r="T83" i="2"/>
  <c r="W83" i="2"/>
  <c r="V72" i="2"/>
  <c r="U43" i="2"/>
  <c r="T43" i="2"/>
  <c r="Z51" i="2"/>
  <c r="V50" i="2"/>
  <c r="V43" i="2"/>
  <c r="X43" i="2"/>
  <c r="T51" i="2"/>
  <c r="Z44" i="2"/>
  <c r="X44" i="2"/>
  <c r="D19" i="2"/>
  <c r="H19" i="2" s="1"/>
  <c r="I19" i="2" s="1"/>
  <c r="U41" i="2"/>
  <c r="W68" i="2"/>
  <c r="V69" i="2"/>
  <c r="V44" i="2"/>
  <c r="U44" i="2"/>
  <c r="H26" i="2"/>
  <c r="I26" i="2" s="1"/>
  <c r="Y42" i="2"/>
  <c r="X50" i="2"/>
  <c r="W50" i="2"/>
  <c r="Z78" i="2"/>
  <c r="W49" i="2"/>
  <c r="V42" i="2"/>
  <c r="Y50" i="2"/>
  <c r="T49" i="2"/>
  <c r="H25" i="2"/>
  <c r="I25" i="2" s="1"/>
  <c r="X42" i="2"/>
  <c r="U50" i="2"/>
  <c r="Z50" i="2"/>
  <c r="U78" i="2"/>
  <c r="V49" i="2"/>
  <c r="I4" i="2"/>
  <c r="H15" i="2"/>
  <c r="I15" i="2" s="1"/>
  <c r="D27" i="2"/>
  <c r="H27" i="2" s="1"/>
  <c r="I27" i="2" s="1"/>
  <c r="T42" i="2"/>
  <c r="Z42" i="2"/>
  <c r="W48" i="2"/>
  <c r="T78" i="2"/>
  <c r="Y78" i="2"/>
  <c r="X49" i="2"/>
  <c r="Y49" i="2"/>
  <c r="V51" i="2"/>
  <c r="U37" i="2"/>
  <c r="U51" i="2"/>
  <c r="X51" i="2"/>
  <c r="U42" i="2"/>
  <c r="W42" i="2"/>
  <c r="Y48" i="2"/>
  <c r="X78" i="2"/>
  <c r="V78" i="2"/>
  <c r="U49" i="2"/>
  <c r="Y51" i="2"/>
  <c r="U45" i="2"/>
  <c r="V47" i="2"/>
  <c r="X47" i="2"/>
  <c r="T69" i="2"/>
  <c r="Z69" i="2"/>
  <c r="H22" i="2"/>
  <c r="I22" i="2" s="1"/>
  <c r="Y45" i="2"/>
  <c r="W82" i="2"/>
  <c r="Z47" i="2"/>
  <c r="Y69" i="2"/>
  <c r="W45" i="2"/>
  <c r="T45" i="2"/>
  <c r="V45" i="2"/>
  <c r="Z82" i="2"/>
  <c r="U47" i="2"/>
  <c r="W69" i="2"/>
  <c r="U69" i="2"/>
  <c r="Z48" i="2"/>
  <c r="U48" i="2"/>
  <c r="T48" i="2"/>
  <c r="U39" i="2"/>
  <c r="V48" i="2"/>
  <c r="X48" i="2"/>
  <c r="T39" i="2"/>
  <c r="Z39" i="2"/>
  <c r="W39" i="2"/>
  <c r="V39" i="2"/>
  <c r="X39" i="2"/>
  <c r="Y39" i="2"/>
  <c r="H23" i="2"/>
  <c r="I23" i="2" s="1"/>
  <c r="U82" i="2"/>
  <c r="T82" i="2"/>
  <c r="Y82" i="2"/>
  <c r="X82" i="2"/>
  <c r="V82" i="2"/>
  <c r="Z37" i="2"/>
  <c r="Y37" i="2"/>
  <c r="V37" i="2"/>
  <c r="H14" i="2"/>
  <c r="I14" i="2" s="1"/>
  <c r="W37" i="2"/>
  <c r="T37" i="2"/>
  <c r="X37" i="2"/>
  <c r="H20" i="2"/>
  <c r="I20" i="2" s="1"/>
  <c r="I12" i="2"/>
  <c r="G51" i="1"/>
  <c r="H46" i="1"/>
  <c r="G46" i="1"/>
  <c r="L46" i="1"/>
  <c r="K46" i="1"/>
  <c r="F52" i="1"/>
  <c r="G52" i="1"/>
  <c r="I52" i="1"/>
  <c r="P44" i="1"/>
  <c r="O44" i="1"/>
  <c r="R86" i="1"/>
  <c r="P86" i="1"/>
  <c r="H51" i="1"/>
  <c r="I46" i="1"/>
  <c r="J51" i="1"/>
  <c r="K51" i="1"/>
  <c r="F46" i="1"/>
  <c r="F51" i="1"/>
  <c r="K52" i="1"/>
  <c r="P63" i="1"/>
  <c r="Q86" i="1"/>
  <c r="N63" i="1"/>
  <c r="P65" i="1"/>
  <c r="O71" i="1"/>
  <c r="Q65" i="1"/>
  <c r="K42" i="1"/>
  <c r="K37" i="1"/>
  <c r="O76" i="1"/>
  <c r="O40" i="1"/>
  <c r="N52" i="1"/>
  <c r="R68" i="1"/>
  <c r="P40" i="1"/>
  <c r="R76" i="1"/>
  <c r="N36" i="1"/>
  <c r="R71" i="1"/>
  <c r="P67" i="1"/>
  <c r="O80" i="1"/>
  <c r="P71" i="1"/>
  <c r="O68" i="1"/>
  <c r="Q71" i="1"/>
  <c r="N68" i="1"/>
  <c r="Q40" i="1"/>
  <c r="I42" i="1"/>
  <c r="F42" i="1"/>
  <c r="I51" i="1"/>
  <c r="G42" i="1"/>
  <c r="F37" i="1"/>
  <c r="J42" i="1"/>
  <c r="G37" i="1"/>
  <c r="H42" i="1"/>
  <c r="J37" i="1"/>
  <c r="N69" i="1"/>
  <c r="N76" i="1"/>
  <c r="O73" i="1"/>
  <c r="P69" i="1"/>
  <c r="Q52" i="1"/>
  <c r="P52" i="1"/>
  <c r="R69" i="1"/>
  <c r="O36" i="1"/>
  <c r="P76" i="1"/>
  <c r="O69" i="1"/>
  <c r="N73" i="1"/>
  <c r="Q73" i="1"/>
  <c r="R52" i="1"/>
  <c r="R36" i="1"/>
  <c r="Q36" i="1"/>
  <c r="Q88" i="1"/>
  <c r="P88" i="1"/>
  <c r="R67" i="1"/>
  <c r="O67" i="1"/>
  <c r="N88" i="1"/>
  <c r="Q67" i="1"/>
  <c r="R48" i="1"/>
  <c r="N42" i="1"/>
  <c r="P42" i="1"/>
  <c r="O84" i="1"/>
  <c r="P80" i="1"/>
  <c r="Q80" i="1"/>
  <c r="P68" i="1"/>
  <c r="N40" i="1"/>
  <c r="P48" i="1"/>
  <c r="N80" i="1"/>
  <c r="N65" i="1"/>
  <c r="O48" i="1"/>
  <c r="N48" i="1"/>
  <c r="O65" i="1"/>
  <c r="L37" i="1"/>
  <c r="I37" i="1"/>
  <c r="L35" i="1"/>
  <c r="H35" i="1"/>
  <c r="L36" i="1"/>
  <c r="F36" i="1"/>
  <c r="I36" i="1"/>
  <c r="G36" i="1"/>
  <c r="J36" i="1"/>
  <c r="K36" i="1"/>
  <c r="J35" i="1"/>
  <c r="G35" i="1"/>
  <c r="K35" i="1"/>
  <c r="I35" i="1"/>
  <c r="Q62" i="1"/>
  <c r="O62" i="1"/>
  <c r="R62" i="1"/>
  <c r="N62" i="1"/>
  <c r="P62" i="1"/>
  <c r="N53" i="1"/>
  <c r="Q53" i="1"/>
  <c r="O53" i="1"/>
  <c r="P53" i="1"/>
  <c r="R53" i="1"/>
  <c r="Q47" i="1"/>
  <c r="R47" i="1"/>
  <c r="O47" i="1"/>
  <c r="P47" i="1"/>
  <c r="N47" i="1"/>
  <c r="R79" i="1"/>
  <c r="O79" i="1"/>
  <c r="P79" i="1"/>
  <c r="Q79" i="1"/>
  <c r="N79" i="1"/>
  <c r="Q61" i="1"/>
  <c r="P61" i="1"/>
  <c r="O61" i="1"/>
  <c r="R61" i="1"/>
  <c r="N61" i="1"/>
  <c r="O75" i="1"/>
  <c r="R75" i="1"/>
  <c r="N75" i="1"/>
  <c r="Q75" i="1"/>
  <c r="P75" i="1"/>
  <c r="O85" i="1"/>
  <c r="R85" i="1"/>
  <c r="N85" i="1"/>
  <c r="Q85" i="1"/>
  <c r="P85" i="1"/>
  <c r="Q77" i="1"/>
  <c r="P77" i="1"/>
  <c r="O77" i="1"/>
  <c r="R77" i="1"/>
  <c r="N77" i="1"/>
  <c r="Q83" i="1"/>
  <c r="P83" i="1"/>
  <c r="O83" i="1"/>
  <c r="R83" i="1"/>
  <c r="N83" i="1"/>
  <c r="Q66" i="1"/>
  <c r="P66" i="1"/>
  <c r="O66" i="1"/>
  <c r="R66" i="1"/>
  <c r="N66" i="1"/>
  <c r="N37" i="1"/>
  <c r="Q37" i="1"/>
  <c r="R37" i="1"/>
  <c r="O37" i="1"/>
  <c r="P37" i="1"/>
  <c r="Q51" i="1"/>
  <c r="P51" i="1"/>
  <c r="O51" i="1"/>
  <c r="R51" i="1"/>
  <c r="N51" i="1"/>
  <c r="P43" i="1"/>
  <c r="O43" i="1"/>
  <c r="R43" i="1"/>
  <c r="N43" i="1"/>
  <c r="Q43" i="1"/>
  <c r="Q35" i="1"/>
  <c r="R35" i="1"/>
  <c r="O35" i="1"/>
  <c r="N35" i="1"/>
  <c r="P35" i="1"/>
  <c r="Q87" i="1"/>
  <c r="P87" i="1"/>
  <c r="O87" i="1"/>
  <c r="R87" i="1"/>
  <c r="N87" i="1"/>
  <c r="O41" i="1"/>
  <c r="R41" i="1"/>
  <c r="N41" i="1"/>
  <c r="Q41" i="1"/>
  <c r="P41" i="1"/>
  <c r="P74" i="1"/>
  <c r="O74" i="1"/>
  <c r="R74" i="1"/>
  <c r="N74" i="1"/>
  <c r="Q74" i="1"/>
  <c r="R72" i="1"/>
  <c r="O72" i="1"/>
  <c r="N72" i="1"/>
  <c r="Q72" i="1"/>
  <c r="P72" i="1"/>
  <c r="N45" i="1"/>
  <c r="O45" i="1"/>
  <c r="Q45" i="1"/>
  <c r="P45" i="1"/>
  <c r="R45" i="1"/>
  <c r="O38" i="1"/>
  <c r="R38" i="1"/>
  <c r="N38" i="1"/>
  <c r="Q38" i="1"/>
  <c r="P38" i="1"/>
  <c r="Q64" i="1"/>
  <c r="R64" i="1"/>
  <c r="O64" i="1"/>
  <c r="P64" i="1"/>
  <c r="N64" i="1"/>
  <c r="L78" i="1"/>
  <c r="K78" i="1"/>
  <c r="J78" i="1"/>
  <c r="I78" i="1"/>
  <c r="H78" i="1"/>
  <c r="F78" i="1"/>
  <c r="G78" i="1"/>
  <c r="J83" i="1"/>
  <c r="L83" i="1"/>
  <c r="I83" i="1"/>
  <c r="H83" i="1"/>
  <c r="G83" i="1"/>
  <c r="F83" i="1"/>
  <c r="K83" i="1"/>
  <c r="H73" i="1"/>
  <c r="J73" i="1"/>
  <c r="G73" i="1"/>
  <c r="F73" i="1"/>
  <c r="L73" i="1"/>
  <c r="K73" i="1"/>
  <c r="I73" i="1"/>
  <c r="F79" i="1"/>
  <c r="L79" i="1"/>
  <c r="H79" i="1"/>
  <c r="K79" i="1"/>
  <c r="J79" i="1"/>
  <c r="I79" i="1"/>
  <c r="G79" i="1"/>
  <c r="L70" i="1"/>
  <c r="K70" i="1"/>
  <c r="J70" i="1"/>
  <c r="I70" i="1"/>
  <c r="H70" i="1"/>
  <c r="G70" i="1"/>
  <c r="F70" i="1"/>
  <c r="J75" i="1"/>
  <c r="I75" i="1"/>
  <c r="H75" i="1"/>
  <c r="G75" i="1"/>
  <c r="L75" i="1"/>
  <c r="F75" i="1"/>
  <c r="K75" i="1"/>
  <c r="K84" i="1"/>
  <c r="J84" i="1"/>
  <c r="I84" i="1"/>
  <c r="H84" i="1"/>
  <c r="G84" i="1"/>
  <c r="F84" i="1"/>
  <c r="L84" i="1"/>
  <c r="L86" i="1"/>
  <c r="K86" i="1"/>
  <c r="J86" i="1"/>
  <c r="I86" i="1"/>
  <c r="H86" i="1"/>
  <c r="F86" i="1"/>
  <c r="G86" i="1"/>
  <c r="I74" i="1"/>
  <c r="H74" i="1"/>
  <c r="K74" i="1"/>
  <c r="G74" i="1"/>
  <c r="F74" i="1"/>
  <c r="L74" i="1"/>
  <c r="J74" i="1"/>
  <c r="G41" i="1"/>
  <c r="F41" i="1"/>
  <c r="L41" i="1"/>
  <c r="K41" i="1"/>
  <c r="J41" i="1"/>
  <c r="H41" i="1"/>
  <c r="I41" i="1"/>
  <c r="K53" i="1"/>
  <c r="J53" i="1"/>
  <c r="I53" i="1"/>
  <c r="H53" i="1"/>
  <c r="G53" i="1"/>
  <c r="F53" i="1"/>
  <c r="L53" i="1"/>
  <c r="G72" i="1"/>
  <c r="F72" i="1"/>
  <c r="I72" i="1"/>
  <c r="L72" i="1"/>
  <c r="K72" i="1"/>
  <c r="J72" i="1"/>
  <c r="H72" i="1"/>
  <c r="I43" i="1"/>
  <c r="H43" i="1"/>
  <c r="G43" i="1"/>
  <c r="F43" i="1"/>
  <c r="K43" i="1"/>
  <c r="L43" i="1"/>
  <c r="J43" i="1"/>
  <c r="F71" i="1"/>
  <c r="L71" i="1"/>
  <c r="K71" i="1"/>
  <c r="J71" i="1"/>
  <c r="I71" i="1"/>
  <c r="G71" i="1"/>
  <c r="H71" i="1"/>
  <c r="J44" i="1"/>
  <c r="I44" i="1"/>
  <c r="H44" i="1"/>
  <c r="L44" i="1"/>
  <c r="G44" i="1"/>
  <c r="F44" i="1"/>
  <c r="K44" i="1"/>
  <c r="F63" i="1"/>
  <c r="L63" i="1"/>
  <c r="K63" i="1"/>
  <c r="J63" i="1"/>
  <c r="I63" i="1"/>
  <c r="G63" i="1"/>
  <c r="H63" i="1"/>
  <c r="K45" i="1"/>
  <c r="J45" i="1"/>
  <c r="I45" i="1"/>
  <c r="H45" i="1"/>
  <c r="G45" i="1"/>
  <c r="F45" i="1"/>
  <c r="L45" i="1"/>
  <c r="F87" i="1"/>
  <c r="L87" i="1"/>
  <c r="H87" i="1"/>
  <c r="K87" i="1"/>
  <c r="J87" i="1"/>
  <c r="I87" i="1"/>
  <c r="G87" i="1"/>
  <c r="J67" i="1"/>
  <c r="I67" i="1"/>
  <c r="H67" i="1"/>
  <c r="G67" i="1"/>
  <c r="F67" i="1"/>
  <c r="L67" i="1"/>
  <c r="K67" i="1"/>
  <c r="L77" i="1"/>
  <c r="K77" i="1"/>
  <c r="J77" i="1"/>
  <c r="I77" i="1"/>
  <c r="H77" i="1"/>
  <c r="F77" i="1"/>
  <c r="G77" i="1"/>
  <c r="I66" i="1"/>
  <c r="H66" i="1"/>
  <c r="G66" i="1"/>
  <c r="K66" i="1"/>
  <c r="F66" i="1"/>
  <c r="L66" i="1"/>
  <c r="J66" i="1"/>
  <c r="K68" i="1"/>
  <c r="J68" i="1"/>
  <c r="I68" i="1"/>
  <c r="H68" i="1"/>
  <c r="G68" i="1"/>
  <c r="F68" i="1"/>
  <c r="L68" i="1"/>
  <c r="L85" i="1"/>
  <c r="K85" i="1"/>
  <c r="J85" i="1"/>
  <c r="I85" i="1"/>
  <c r="H85" i="1"/>
  <c r="F85" i="1"/>
  <c r="G85" i="1"/>
  <c r="F48" i="1"/>
  <c r="L48" i="1"/>
  <c r="K48" i="1"/>
  <c r="J48" i="1"/>
  <c r="I48" i="1"/>
  <c r="G48" i="1"/>
  <c r="H48" i="1"/>
  <c r="L38" i="1"/>
  <c r="K38" i="1"/>
  <c r="J38" i="1"/>
  <c r="I38" i="1"/>
  <c r="H38" i="1"/>
  <c r="G38" i="1"/>
  <c r="F38" i="1"/>
  <c r="L69" i="1"/>
  <c r="K69" i="1"/>
  <c r="J69" i="1"/>
  <c r="I69" i="1"/>
  <c r="F69" i="1"/>
  <c r="H69" i="1"/>
  <c r="G69" i="1"/>
  <c r="F40" i="1"/>
  <c r="H40" i="1"/>
  <c r="L40" i="1"/>
  <c r="K40" i="1"/>
  <c r="J40" i="1"/>
  <c r="I40" i="1"/>
  <c r="G40" i="1"/>
  <c r="L39" i="1"/>
  <c r="K39" i="1"/>
  <c r="J39" i="1"/>
  <c r="I39" i="1"/>
  <c r="G39" i="1"/>
  <c r="H39" i="1"/>
  <c r="F39" i="1"/>
  <c r="G49" i="1"/>
  <c r="F49" i="1"/>
  <c r="I49" i="1"/>
  <c r="L49" i="1"/>
  <c r="K49" i="1"/>
  <c r="J49" i="1"/>
  <c r="H49" i="1"/>
  <c r="G64" i="1"/>
  <c r="I64" i="1"/>
  <c r="F64" i="1"/>
  <c r="L64" i="1"/>
  <c r="K64" i="1"/>
  <c r="J64" i="1"/>
  <c r="H64" i="1"/>
  <c r="K76" i="1"/>
  <c r="J76" i="1"/>
  <c r="I76" i="1"/>
  <c r="H76" i="1"/>
  <c r="G76" i="1"/>
  <c r="F76" i="1"/>
  <c r="L76" i="1"/>
  <c r="L47" i="1"/>
  <c r="K47" i="1"/>
  <c r="J47" i="1"/>
  <c r="I47" i="1"/>
  <c r="G47" i="1"/>
  <c r="H47" i="1"/>
  <c r="F47" i="1"/>
  <c r="H81" i="1"/>
  <c r="G81" i="1"/>
  <c r="F81" i="1"/>
  <c r="J81" i="1"/>
  <c r="L81" i="1"/>
  <c r="K81" i="1"/>
  <c r="I81" i="1"/>
  <c r="G88" i="1"/>
  <c r="F88" i="1"/>
  <c r="L88" i="1"/>
  <c r="K88" i="1"/>
  <c r="J88" i="1"/>
  <c r="I88" i="1"/>
  <c r="H88" i="1"/>
  <c r="L61" i="1"/>
  <c r="K61" i="1"/>
  <c r="J61" i="1"/>
  <c r="F61" i="1"/>
  <c r="I61" i="1"/>
  <c r="H61" i="1"/>
  <c r="G61" i="1"/>
  <c r="H28" i="2" l="1"/>
  <c r="I28" i="2" s="1"/>
  <c r="I30" i="2" s="1"/>
  <c r="I3" i="2" s="1"/>
</calcChain>
</file>

<file path=xl/sharedStrings.xml><?xml version="1.0" encoding="utf-8"?>
<sst xmlns="http://schemas.openxmlformats.org/spreadsheetml/2006/main" count="615" uniqueCount="147">
  <si>
    <r>
      <t xml:space="preserve">Broadband Horn Antenna, LB-225-NF,  </t>
    </r>
    <r>
      <rPr>
        <b/>
        <sz val="10"/>
        <rFont val="Arial"/>
        <family val="2"/>
      </rPr>
      <t>HL 4423</t>
    </r>
  </si>
  <si>
    <t>Distance, m</t>
  </si>
  <si>
    <t>EUT</t>
  </si>
  <si>
    <t>Y2</t>
  </si>
  <si>
    <t>Frequency,</t>
  </si>
  <si>
    <t xml:space="preserve">Antenna </t>
  </si>
  <si>
    <t xml:space="preserve">Exposed </t>
  </si>
  <si>
    <t>Number of antenna pozitions,</t>
  </si>
  <si>
    <t>beamwidth,</t>
  </si>
  <si>
    <t>area,</t>
  </si>
  <si>
    <t>Axis</t>
  </si>
  <si>
    <t>Total</t>
  </si>
  <si>
    <t>LISN</t>
  </si>
  <si>
    <t>Y1</t>
  </si>
  <si>
    <t>MHz</t>
  </si>
  <si>
    <t xml:space="preserve"> Deg.</t>
  </si>
  <si>
    <t>m</t>
  </si>
  <si>
    <t>Horizontal</t>
  </si>
  <si>
    <t>Vertical</t>
  </si>
  <si>
    <t>Ofset</t>
  </si>
  <si>
    <t>Table, m</t>
  </si>
  <si>
    <t>Cable</t>
  </si>
  <si>
    <t>Floor</t>
  </si>
  <si>
    <t>X1</t>
  </si>
  <si>
    <t>X2</t>
  </si>
  <si>
    <t>X3</t>
  </si>
  <si>
    <r>
      <t xml:space="preserve">Double ridged guide antenna EMCO 3117,  </t>
    </r>
    <r>
      <rPr>
        <b/>
        <sz val="10"/>
        <rFont val="Arial"/>
        <family val="2"/>
      </rPr>
      <t>HL 4114</t>
    </r>
  </si>
  <si>
    <t>W, m</t>
  </si>
  <si>
    <t>H, m</t>
  </si>
  <si>
    <t>Cable ofset, m</t>
  </si>
  <si>
    <t>D, m</t>
  </si>
  <si>
    <t>Setup W, m</t>
  </si>
  <si>
    <t>Table h, m</t>
  </si>
  <si>
    <t>dimentions</t>
  </si>
  <si>
    <t xml:space="preserve">Area to be </t>
  </si>
  <si>
    <t>200-1000 MHz</t>
  </si>
  <si>
    <t>expozed</t>
  </si>
  <si>
    <t>1 - 18 GHz</t>
  </si>
  <si>
    <t>EUT dimensions</t>
  </si>
  <si>
    <t>EUT Area to be exposed, m</t>
  </si>
  <si>
    <t>Ranges</t>
  </si>
  <si>
    <t>RE102</t>
  </si>
  <si>
    <t xml:space="preserve">Min Antenna </t>
  </si>
  <si>
    <t>Horizontal axis</t>
  </si>
  <si>
    <t>Vertical axis</t>
  </si>
  <si>
    <t>Antenna</t>
  </si>
  <si>
    <t>Frequency</t>
  </si>
  <si>
    <t>area, m</t>
  </si>
  <si>
    <t>N ant pos</t>
  </si>
  <si>
    <t>X1, m</t>
  </si>
  <si>
    <t>X2, m</t>
  </si>
  <si>
    <t>X3, m</t>
  </si>
  <si>
    <t>X4, m</t>
  </si>
  <si>
    <t>X5, m</t>
  </si>
  <si>
    <t>X6, m</t>
  </si>
  <si>
    <t>X7, m</t>
  </si>
  <si>
    <t>Y1, m</t>
  </si>
  <si>
    <t>Y2, m</t>
  </si>
  <si>
    <t>Y3, m</t>
  </si>
  <si>
    <t>Y4, m</t>
  </si>
  <si>
    <t>Y5, m</t>
  </si>
  <si>
    <t>HL 4605</t>
  </si>
  <si>
    <t xml:space="preserve"> 2 - 30 </t>
  </si>
  <si>
    <t>HL 0032</t>
  </si>
  <si>
    <t>30-200</t>
  </si>
  <si>
    <t>HL 4423</t>
  </si>
  <si>
    <t>200-500</t>
  </si>
  <si>
    <t>500-1000</t>
  </si>
  <si>
    <t>HL 4114</t>
  </si>
  <si>
    <t xml:space="preserve"> 1000 - 2000</t>
  </si>
  <si>
    <t>2000 - 3000</t>
  </si>
  <si>
    <t>3000 - 4000</t>
  </si>
  <si>
    <r>
      <t xml:space="preserve">Com-Power AH-8065 Horn Antenna, </t>
    </r>
    <r>
      <rPr>
        <b/>
        <sz val="10"/>
        <rFont val="Arial"/>
        <family val="2"/>
      </rPr>
      <t xml:space="preserve">HL 4939 </t>
    </r>
  </si>
  <si>
    <t>4000 - 5000</t>
  </si>
  <si>
    <t>5000 - 6000</t>
  </si>
  <si>
    <t>6000 - 7000</t>
  </si>
  <si>
    <t>7000 - 8000</t>
  </si>
  <si>
    <t>8000 - 9000</t>
  </si>
  <si>
    <t>9000 - 10000</t>
  </si>
  <si>
    <t>10000 - 11000</t>
  </si>
  <si>
    <t>11000 - 12000</t>
  </si>
  <si>
    <t>12000 - 13000</t>
  </si>
  <si>
    <t>13000 - 14000</t>
  </si>
  <si>
    <t>14000 - 15000</t>
  </si>
  <si>
    <t>15000 - 16000</t>
  </si>
  <si>
    <t>16000 - 17000</t>
  </si>
  <si>
    <t>17000 - 18000</t>
  </si>
  <si>
    <t>RS103</t>
  </si>
  <si>
    <t>Y1,m</t>
  </si>
  <si>
    <t>HL 0359</t>
  </si>
  <si>
    <t>-</t>
  </si>
  <si>
    <r>
      <t xml:space="preserve">Optimum gain linear horn antenna LHAO-350,  </t>
    </r>
    <r>
      <rPr>
        <b/>
        <sz val="10"/>
        <rFont val="Arial"/>
        <family val="2"/>
      </rPr>
      <t>HL 0765</t>
    </r>
  </si>
  <si>
    <t>HL 0357</t>
  </si>
  <si>
    <t>HL 4939</t>
  </si>
  <si>
    <t xml:space="preserve"> 1000 - 1500</t>
  </si>
  <si>
    <t>1500 - 2000</t>
  </si>
  <si>
    <t xml:space="preserve"> 2000 - 2500</t>
  </si>
  <si>
    <t>2500 - 3000</t>
  </si>
  <si>
    <t>3000 - 3500</t>
  </si>
  <si>
    <t xml:space="preserve"> 3500 - 4000</t>
  </si>
  <si>
    <t>HL 0765</t>
  </si>
  <si>
    <t>3500 - 3970</t>
  </si>
  <si>
    <t>3970 - 4440</t>
  </si>
  <si>
    <t xml:space="preserve">4440 - 4910 </t>
  </si>
  <si>
    <t>4910 - 5380</t>
  </si>
  <si>
    <t>5380 - 5850</t>
  </si>
  <si>
    <t>5850 - 6320</t>
  </si>
  <si>
    <t>6320 - 6790</t>
  </si>
  <si>
    <t>6790 - 7260</t>
  </si>
  <si>
    <r>
      <t xml:space="preserve">Optimum gain linear horn antenna LHAO-750,  </t>
    </r>
    <r>
      <rPr>
        <b/>
        <sz val="10"/>
        <rFont val="Arial"/>
        <family val="2"/>
      </rPr>
      <t>HL 0764</t>
    </r>
  </si>
  <si>
    <t>7260 - 7730</t>
  </si>
  <si>
    <t>7730 - 8200</t>
  </si>
  <si>
    <t>HL 0764</t>
  </si>
  <si>
    <t>7500 - 8550</t>
  </si>
  <si>
    <t>8550 - 9600</t>
  </si>
  <si>
    <t>9600 - 10650</t>
  </si>
  <si>
    <t>10650 - 11700</t>
  </si>
  <si>
    <t>11700 - 12750</t>
  </si>
  <si>
    <t>12750 - 13800</t>
  </si>
  <si>
    <t>13800 - 14850</t>
  </si>
  <si>
    <t>14850 - 15900</t>
  </si>
  <si>
    <t>15900 - 16950</t>
  </si>
  <si>
    <t>16950 - 18000</t>
  </si>
  <si>
    <t>Test</t>
  </si>
  <si>
    <t>Test hours</t>
  </si>
  <si>
    <t>Width, m</t>
  </si>
  <si>
    <t>Depth, m</t>
  </si>
  <si>
    <t>Height, m</t>
  </si>
  <si>
    <t>Dwell time sec. (standard 3 sec)</t>
  </si>
  <si>
    <t>Please fill yellow filds</t>
  </si>
  <si>
    <t>Setup</t>
  </si>
  <si>
    <t>Calibration</t>
  </si>
  <si>
    <t>Ambient</t>
  </si>
  <si>
    <t>Tests</t>
  </si>
  <si>
    <t>0.01 - 30</t>
  </si>
  <si>
    <t xml:space="preserve">HL </t>
  </si>
  <si>
    <t>30 - 200</t>
  </si>
  <si>
    <t>500 - 1000</t>
  </si>
  <si>
    <t>Real test time = sweep time * 3</t>
  </si>
  <si>
    <t>Dwell time, s</t>
  </si>
  <si>
    <t>Real test</t>
  </si>
  <si>
    <t>F start</t>
  </si>
  <si>
    <t>F fin</t>
  </si>
  <si>
    <t>Step, %</t>
  </si>
  <si>
    <t>Sweep time, min</t>
  </si>
  <si>
    <t>Sweep Numbers</t>
  </si>
  <si>
    <t>Sweep time,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</si>
</sst>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1">
    <xf numFmtId="0" fontId="0" fillId="0" borderId="0" xfId="0"/>
    <xf numFmtId="0" fontId="0" fillId="0" borderId="1" xfId="0" applyBorder="1"/>
    <xf numFmtId="0" fontId="2" fillId="0" borderId="0" xfId="0" applyFont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/>
    <xf numFmtId="0" fontId="0" fillId="4" borderId="9" xfId="0" applyFill="1" applyBorder="1"/>
    <xf numFmtId="0" fontId="0" fillId="0" borderId="10" xfId="0" applyBorder="1"/>
    <xf numFmtId="0" fontId="4" fillId="0" borderId="11" xfId="0" applyFont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top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6" xfId="0" applyFill="1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9" xfId="0" applyBorder="1"/>
    <xf numFmtId="0" fontId="0" fillId="4" borderId="13" xfId="0" applyFill="1" applyBorder="1"/>
    <xf numFmtId="0" fontId="0" fillId="4" borderId="14" xfId="0" applyFill="1" applyBorder="1"/>
    <xf numFmtId="0" fontId="0" fillId="4" borderId="3" xfId="0" applyFill="1" applyBorder="1"/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1" fontId="0" fillId="7" borderId="16" xfId="0" applyNumberFormat="1" applyFill="1" applyBorder="1" applyAlignment="1">
      <alignment horizontal="center"/>
    </xf>
    <xf numFmtId="1" fontId="0" fillId="7" borderId="20" xfId="0" applyNumberFormat="1" applyFill="1" applyBorder="1" applyAlignment="1">
      <alignment horizontal="center"/>
    </xf>
    <xf numFmtId="0" fontId="0" fillId="0" borderId="30" xfId="0" applyBorder="1"/>
    <xf numFmtId="0" fontId="0" fillId="0" borderId="32" xfId="0" applyBorder="1"/>
    <xf numFmtId="0" fontId="0" fillId="0" borderId="21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" fontId="0" fillId="7" borderId="21" xfId="0" applyNumberFormat="1" applyFill="1" applyBorder="1" applyAlignment="1">
      <alignment horizontal="center"/>
    </xf>
    <xf numFmtId="1" fontId="0" fillId="7" borderId="22" xfId="0" applyNumberFormat="1" applyFill="1" applyBorder="1" applyAlignment="1">
      <alignment horizontal="center"/>
    </xf>
    <xf numFmtId="1" fontId="0" fillId="7" borderId="34" xfId="0" applyNumberForma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2" xfId="0" applyBorder="1"/>
    <xf numFmtId="0" fontId="0" fillId="0" borderId="39" xfId="0" applyBorder="1" applyAlignment="1">
      <alignment horizontal="center"/>
    </xf>
    <xf numFmtId="2" fontId="0" fillId="0" borderId="40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" fontId="0" fillId="7" borderId="39" xfId="0" applyNumberFormat="1" applyFill="1" applyBorder="1" applyAlignment="1">
      <alignment horizontal="center"/>
    </xf>
    <xf numFmtId="1" fontId="0" fillId="7" borderId="40" xfId="0" applyNumberFormat="1" applyFill="1" applyBorder="1" applyAlignment="1">
      <alignment horizontal="center"/>
    </xf>
    <xf numFmtId="1" fontId="0" fillId="7" borderId="42" xfId="0" applyNumberFormat="1" applyFill="1" applyBorder="1" applyAlignment="1">
      <alignment horizontal="center"/>
    </xf>
    <xf numFmtId="0" fontId="0" fillId="0" borderId="43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top"/>
    </xf>
    <xf numFmtId="0" fontId="0" fillId="9" borderId="45" xfId="0" applyFill="1" applyBorder="1" applyAlignment="1">
      <alignment horizontal="center"/>
    </xf>
    <xf numFmtId="2" fontId="0" fillId="9" borderId="46" xfId="0" applyNumberFormat="1" applyFill="1" applyBorder="1" applyAlignment="1">
      <alignment horizontal="center"/>
    </xf>
    <xf numFmtId="164" fontId="0" fillId="9" borderId="47" xfId="0" applyNumberFormat="1" applyFill="1" applyBorder="1" applyAlignment="1">
      <alignment horizontal="center"/>
    </xf>
    <xf numFmtId="1" fontId="0" fillId="7" borderId="45" xfId="0" applyNumberFormat="1" applyFill="1" applyBorder="1" applyAlignment="1">
      <alignment horizontal="center"/>
    </xf>
    <xf numFmtId="1" fontId="0" fillId="7" borderId="46" xfId="0" applyNumberFormat="1" applyFill="1" applyBorder="1" applyAlignment="1">
      <alignment horizontal="center"/>
    </xf>
    <xf numFmtId="1" fontId="0" fillId="7" borderId="48" xfId="0" applyNumberForma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2" fontId="0" fillId="9" borderId="22" xfId="0" applyNumberFormat="1" applyFill="1" applyBorder="1" applyAlignment="1">
      <alignment horizontal="center"/>
    </xf>
    <xf numFmtId="164" fontId="0" fillId="9" borderId="23" xfId="0" applyNumberFormat="1" applyFill="1" applyBorder="1" applyAlignment="1">
      <alignment horizontal="center"/>
    </xf>
    <xf numFmtId="0" fontId="0" fillId="2" borderId="49" xfId="0" applyFill="1" applyBorder="1" applyAlignment="1">
      <alignment vertical="center"/>
    </xf>
    <xf numFmtId="0" fontId="0" fillId="9" borderId="11" xfId="0" applyFill="1" applyBorder="1" applyAlignment="1">
      <alignment horizontal="center"/>
    </xf>
    <xf numFmtId="2" fontId="0" fillId="9" borderId="27" xfId="0" applyNumberFormat="1" applyFill="1" applyBorder="1" applyAlignment="1">
      <alignment horizontal="center"/>
    </xf>
    <xf numFmtId="164" fontId="0" fillId="9" borderId="28" xfId="0" applyNumberFormat="1" applyFill="1" applyBorder="1" applyAlignment="1">
      <alignment horizontal="center"/>
    </xf>
    <xf numFmtId="1" fontId="0" fillId="7" borderId="11" xfId="0" applyNumberFormat="1" applyFill="1" applyBorder="1" applyAlignment="1">
      <alignment horizontal="center"/>
    </xf>
    <xf numFmtId="1" fontId="0" fillId="7" borderId="27" xfId="0" applyNumberFormat="1" applyFill="1" applyBorder="1" applyAlignment="1">
      <alignment horizontal="center"/>
    </xf>
    <xf numFmtId="1" fontId="0" fillId="7" borderId="50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10" borderId="11" xfId="0" applyNumberFormat="1" applyFill="1" applyBorder="1" applyAlignment="1" applyProtection="1">
      <alignment horizontal="center" vertical="center"/>
      <protection locked="0"/>
    </xf>
    <xf numFmtId="164" fontId="0" fillId="10" borderId="27" xfId="0" applyNumberFormat="1" applyFill="1" applyBorder="1" applyAlignment="1" applyProtection="1">
      <alignment horizontal="center" vertical="center"/>
      <protection locked="0"/>
    </xf>
    <xf numFmtId="164" fontId="2" fillId="1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0" fillId="0" borderId="16" xfId="0" applyBorder="1" applyAlignment="1">
      <alignment vertical="center"/>
    </xf>
    <xf numFmtId="164" fontId="0" fillId="0" borderId="53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/>
    </xf>
    <xf numFmtId="0" fontId="3" fillId="0" borderId="55" xfId="0" applyFont="1" applyBorder="1" applyAlignment="1">
      <alignment vertical="center"/>
    </xf>
    <xf numFmtId="0" fontId="0" fillId="0" borderId="27" xfId="0" applyBorder="1" applyAlignment="1">
      <alignment vertical="center"/>
    </xf>
    <xf numFmtId="164" fontId="0" fillId="0" borderId="5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1" fontId="0" fillId="7" borderId="51" xfId="0" applyNumberFormat="1" applyFill="1" applyBorder="1" applyAlignment="1">
      <alignment horizontal="center"/>
    </xf>
    <xf numFmtId="0" fontId="0" fillId="11" borderId="0" xfId="0" applyFill="1"/>
    <xf numFmtId="1" fontId="0" fillId="0" borderId="22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" fontId="0" fillId="7" borderId="57" xfId="0" applyNumberForma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51" xfId="0" applyFont="1" applyFill="1" applyBorder="1" applyAlignment="1">
      <alignment horizontal="center"/>
    </xf>
    <xf numFmtId="0" fontId="0" fillId="0" borderId="13" xfId="0" applyBorder="1"/>
    <xf numFmtId="0" fontId="2" fillId="0" borderId="27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164" fontId="2" fillId="0" borderId="58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0" fontId="0" fillId="0" borderId="59" xfId="0" applyBorder="1" applyAlignment="1">
      <alignment horizontal="left" vertical="center"/>
    </xf>
    <xf numFmtId="0" fontId="3" fillId="0" borderId="0" xfId="0" applyFont="1"/>
    <xf numFmtId="0" fontId="3" fillId="3" borderId="0" xfId="0" applyFont="1" applyFill="1"/>
    <xf numFmtId="0" fontId="3" fillId="12" borderId="52" xfId="0" applyFont="1" applyFill="1" applyBorder="1" applyAlignment="1">
      <alignment horizontal="center" vertical="center"/>
    </xf>
    <xf numFmtId="0" fontId="2" fillId="0" borderId="15" xfId="0" applyFont="1" applyBorder="1"/>
    <xf numFmtId="17" fontId="2" fillId="0" borderId="16" xfId="0" applyNumberFormat="1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0" borderId="39" xfId="0" applyFont="1" applyBorder="1"/>
    <xf numFmtId="0" fontId="2" fillId="0" borderId="40" xfId="0" applyFont="1" applyBorder="1" applyAlignment="1">
      <alignment horizontal="center"/>
    </xf>
    <xf numFmtId="164" fontId="0" fillId="0" borderId="40" xfId="0" applyNumberFormat="1" applyBorder="1" applyAlignment="1">
      <alignment horizontal="center" vertical="center"/>
    </xf>
    <xf numFmtId="164" fontId="0" fillId="0" borderId="60" xfId="0" applyNumberFormat="1" applyBorder="1" applyAlignment="1">
      <alignment horizontal="center" vertical="center"/>
    </xf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5" xfId="0" applyFont="1" applyBorder="1"/>
    <xf numFmtId="17" fontId="2" fillId="0" borderId="46" xfId="0" applyNumberFormat="1" applyFont="1" applyBorder="1" applyAlignment="1">
      <alignment horizontal="center"/>
    </xf>
    <xf numFmtId="164" fontId="2" fillId="0" borderId="54" xfId="0" applyNumberFormat="1" applyFont="1" applyBorder="1" applyAlignment="1">
      <alignment horizontal="center"/>
    </xf>
    <xf numFmtId="164" fontId="0" fillId="0" borderId="46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164" fontId="2" fillId="0" borderId="57" xfId="0" applyNumberFormat="1" applyFont="1" applyBorder="1" applyAlignment="1">
      <alignment horizontal="center"/>
    </xf>
    <xf numFmtId="164" fontId="0" fillId="0" borderId="22" xfId="0" applyNumberFormat="1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0" fillId="9" borderId="15" xfId="0" applyFill="1" applyBorder="1" applyAlignment="1">
      <alignment horizontal="center"/>
    </xf>
    <xf numFmtId="2" fontId="0" fillId="9" borderId="16" xfId="0" applyNumberFormat="1" applyFill="1" applyBorder="1" applyAlignment="1">
      <alignment horizontal="center" vertical="center"/>
    </xf>
    <xf numFmtId="164" fontId="0" fillId="9" borderId="16" xfId="0" applyNumberFormat="1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2" fontId="0" fillId="9" borderId="40" xfId="0" applyNumberFormat="1" applyFill="1" applyBorder="1" applyAlignment="1">
      <alignment horizontal="center"/>
    </xf>
    <xf numFmtId="164" fontId="0" fillId="9" borderId="40" xfId="0" applyNumberFormat="1" applyFill="1" applyBorder="1" applyAlignment="1">
      <alignment horizontal="center"/>
    </xf>
    <xf numFmtId="1" fontId="0" fillId="7" borderId="60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2" fontId="0" fillId="0" borderId="46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" fontId="0" fillId="7" borderId="54" xfId="0" applyNumberFormat="1" applyFill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2" fillId="0" borderId="11" xfId="0" applyFont="1" applyBorder="1"/>
    <xf numFmtId="0" fontId="2" fillId="0" borderId="27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0" fillId="9" borderId="46" xfId="0" applyNumberFormat="1" applyFill="1" applyBorder="1" applyAlignment="1">
      <alignment horizontal="center"/>
    </xf>
    <xf numFmtId="164" fontId="0" fillId="9" borderId="22" xfId="0" applyNumberForma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164" fontId="0" fillId="9" borderId="27" xfId="0" applyNumberFormat="1" applyFill="1" applyBorder="1" applyAlignment="1">
      <alignment horizontal="center"/>
    </xf>
    <xf numFmtId="0" fontId="3" fillId="12" borderId="65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/>
    </xf>
    <xf numFmtId="0" fontId="2" fillId="0" borderId="4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7" fontId="2" fillId="0" borderId="22" xfId="0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164" fontId="0" fillId="0" borderId="17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66" xfId="0" applyNumberFormat="1" applyBorder="1" applyAlignment="1">
      <alignment horizontal="center" vertical="center"/>
    </xf>
    <xf numFmtId="164" fontId="0" fillId="0" borderId="69" xfId="0" applyNumberFormat="1" applyBorder="1" applyAlignment="1">
      <alignment horizontal="center" vertical="center"/>
    </xf>
    <xf numFmtId="164" fontId="0" fillId="0" borderId="56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1" fontId="0" fillId="0" borderId="72" xfId="0" applyNumberFormat="1" applyBorder="1" applyAlignment="1">
      <alignment horizontal="center" vertical="center"/>
    </xf>
    <xf numFmtId="1" fontId="0" fillId="0" borderId="71" xfId="0" applyNumberFormat="1" applyBorder="1" applyAlignment="1">
      <alignment horizontal="center" vertical="center"/>
    </xf>
    <xf numFmtId="1" fontId="0" fillId="0" borderId="73" xfId="0" applyNumberFormat="1" applyBorder="1" applyAlignment="1">
      <alignment horizontal="center" vertical="center"/>
    </xf>
    <xf numFmtId="1" fontId="0" fillId="0" borderId="74" xfId="0" applyNumberFormat="1" applyBorder="1" applyAlignment="1">
      <alignment horizontal="center" vertical="center"/>
    </xf>
    <xf numFmtId="1" fontId="0" fillId="0" borderId="58" xfId="0" applyNumberForma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64" fontId="2" fillId="0" borderId="47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0" fillId="0" borderId="47" xfId="0" applyNumberFormat="1" applyBorder="1" applyAlignment="1">
      <alignment horizontal="center" vertical="center"/>
    </xf>
    <xf numFmtId="164" fontId="0" fillId="0" borderId="76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64" fontId="0" fillId="0" borderId="67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57" xfId="0" applyBorder="1" applyAlignment="1">
      <alignment horizontal="center" vertical="center"/>
    </xf>
    <xf numFmtId="0" fontId="3" fillId="12" borderId="68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2" borderId="77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29" xfId="0" applyFont="1" applyFill="1" applyBorder="1" applyAlignment="1">
      <alignment horizontal="center"/>
    </xf>
    <xf numFmtId="0" fontId="0" fillId="0" borderId="7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3" fillId="12" borderId="79" xfId="0" applyFont="1" applyFill="1" applyBorder="1" applyAlignment="1">
      <alignment horizontal="center" vertical="center"/>
    </xf>
    <xf numFmtId="0" fontId="3" fillId="12" borderId="80" xfId="0" applyFont="1" applyFill="1" applyBorder="1" applyAlignment="1">
      <alignment horizontal="center" vertical="center"/>
    </xf>
    <xf numFmtId="0" fontId="3" fillId="12" borderId="81" xfId="0" applyFont="1" applyFill="1" applyBorder="1" applyAlignment="1">
      <alignment horizontal="center" vertical="center"/>
    </xf>
    <xf numFmtId="0" fontId="3" fillId="12" borderId="79" xfId="0" applyFont="1" applyFill="1" applyBorder="1" applyAlignment="1">
      <alignment horizontal="center"/>
    </xf>
    <xf numFmtId="0" fontId="3" fillId="12" borderId="80" xfId="0" applyFont="1" applyFill="1" applyBorder="1" applyAlignment="1">
      <alignment horizontal="center"/>
    </xf>
    <xf numFmtId="0" fontId="3" fillId="12" borderId="81" xfId="0" applyFont="1" applyFill="1" applyBorder="1" applyAlignment="1">
      <alignment horizontal="center"/>
    </xf>
    <xf numFmtId="0" fontId="3" fillId="12" borderId="82" xfId="0" applyFont="1" applyFill="1" applyBorder="1" applyAlignment="1">
      <alignment horizontal="center"/>
    </xf>
    <xf numFmtId="0" fontId="3" fillId="12" borderId="33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164" fontId="2" fillId="0" borderId="63" xfId="0" applyNumberFormat="1" applyFont="1" applyBorder="1" applyAlignment="1">
      <alignment horizontal="center" vertical="center"/>
    </xf>
    <xf numFmtId="164" fontId="2" fillId="0" borderId="60" xfId="0" applyNumberFormat="1" applyFont="1" applyBorder="1" applyAlignment="1">
      <alignment horizontal="center" vertical="center"/>
    </xf>
    <xf numFmtId="164" fontId="2" fillId="0" borderId="60" xfId="0" applyNumberFormat="1" applyFont="1" applyBorder="1" applyAlignment="1">
      <alignment horizontal="center"/>
    </xf>
    <xf numFmtId="0" fontId="1" fillId="0" borderId="0" xfId="1"/>
    <xf numFmtId="0" fontId="1" fillId="0" borderId="22" xfId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1" fillId="0" borderId="54" xfId="1" applyBorder="1" applyAlignment="1">
      <alignment horizontal="center" vertical="center"/>
    </xf>
    <xf numFmtId="0" fontId="1" fillId="0" borderId="40" xfId="1" applyBorder="1" applyAlignment="1">
      <alignment horizontal="center" vertical="center"/>
    </xf>
    <xf numFmtId="0" fontId="2" fillId="0" borderId="45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17" fontId="1" fillId="0" borderId="51" xfId="1" applyNumberFormat="1" applyBorder="1" applyAlignment="1">
      <alignment horizontal="center"/>
    </xf>
    <xf numFmtId="0" fontId="1" fillId="0" borderId="84" xfId="1" applyBorder="1" applyAlignment="1">
      <alignment horizontal="left" vertical="center"/>
    </xf>
    <xf numFmtId="0" fontId="1" fillId="0" borderId="60" xfId="1" applyBorder="1" applyAlignment="1">
      <alignment horizontal="center"/>
    </xf>
    <xf numFmtId="0" fontId="2" fillId="0" borderId="39" xfId="1" applyFont="1" applyBorder="1" applyAlignment="1">
      <alignment horizontal="left" vertical="center"/>
    </xf>
    <xf numFmtId="17" fontId="2" fillId="0" borderId="54" xfId="1" applyNumberFormat="1" applyFont="1" applyBorder="1" applyAlignment="1">
      <alignment horizontal="center"/>
    </xf>
    <xf numFmtId="0" fontId="2" fillId="0" borderId="57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" fillId="0" borderId="15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51" xfId="1" applyBorder="1" applyAlignment="1">
      <alignment horizontal="center" vertical="center"/>
    </xf>
    <xf numFmtId="0" fontId="1" fillId="0" borderId="39" xfId="1" applyBorder="1" applyAlignment="1">
      <alignment horizontal="center" vertical="center"/>
    </xf>
    <xf numFmtId="0" fontId="1" fillId="0" borderId="60" xfId="1" applyBorder="1" applyAlignment="1">
      <alignment horizontal="center" vertical="center"/>
    </xf>
    <xf numFmtId="0" fontId="1" fillId="0" borderId="45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27" xfId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51" xfId="0" applyFont="1" applyBorder="1" applyAlignment="1">
      <alignment horizontal="center" vertical="center"/>
    </xf>
    <xf numFmtId="0" fontId="0" fillId="0" borderId="11" xfId="0" applyBorder="1"/>
    <xf numFmtId="2" fontId="5" fillId="0" borderId="12" xfId="0" applyNumberFormat="1" applyFont="1" applyBorder="1" applyAlignment="1">
      <alignment horizontal="center" vertical="center"/>
    </xf>
    <xf numFmtId="0" fontId="3" fillId="12" borderId="86" xfId="0" applyFont="1" applyFill="1" applyBorder="1" applyAlignment="1">
      <alignment horizontal="center" vertical="center"/>
    </xf>
    <xf numFmtId="0" fontId="0" fillId="0" borderId="15" xfId="0" applyBorder="1"/>
    <xf numFmtId="2" fontId="5" fillId="0" borderId="51" xfId="0" applyNumberFormat="1" applyFont="1" applyBorder="1" applyAlignment="1">
      <alignment horizontal="center" vertical="center"/>
    </xf>
    <xf numFmtId="0" fontId="0" fillId="15" borderId="0" xfId="0" applyFill="1"/>
    <xf numFmtId="0" fontId="0" fillId="0" borderId="83" xfId="0" applyBorder="1" applyAlignment="1">
      <alignment horizontal="right"/>
    </xf>
    <xf numFmtId="0" fontId="0" fillId="10" borderId="81" xfId="0" applyFill="1" applyBorder="1" applyAlignment="1">
      <alignment horizontal="center" vertical="center"/>
    </xf>
    <xf numFmtId="0" fontId="0" fillId="3" borderId="0" xfId="0" applyFill="1"/>
    <xf numFmtId="0" fontId="0" fillId="16" borderId="68" xfId="0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1" fillId="0" borderId="57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2" fontId="5" fillId="0" borderId="49" xfId="1" applyNumberFormat="1" applyFont="1" applyBorder="1" applyAlignment="1">
      <alignment horizontal="center" vertical="center"/>
    </xf>
    <xf numFmtId="0" fontId="0" fillId="14" borderId="68" xfId="0" applyFill="1" applyBorder="1" applyAlignment="1">
      <alignment horizontal="center" vertical="center"/>
    </xf>
    <xf numFmtId="0" fontId="0" fillId="16" borderId="85" xfId="0" applyFill="1" applyBorder="1" applyAlignment="1">
      <alignment horizontal="center"/>
    </xf>
    <xf numFmtId="0" fontId="0" fillId="14" borderId="33" xfId="0" applyFill="1" applyBorder="1" applyAlignment="1">
      <alignment horizontal="center" vertical="center"/>
    </xf>
    <xf numFmtId="165" fontId="0" fillId="14" borderId="70" xfId="0" applyNumberFormat="1" applyFill="1" applyBorder="1" applyAlignment="1">
      <alignment horizontal="center" vertical="center"/>
    </xf>
    <xf numFmtId="165" fontId="0" fillId="14" borderId="71" xfId="0" applyNumberFormat="1" applyFill="1" applyBorder="1" applyAlignment="1">
      <alignment horizontal="center" vertical="center"/>
    </xf>
    <xf numFmtId="165" fontId="0" fillId="14" borderId="73" xfId="0" applyNumberFormat="1" applyFill="1" applyBorder="1" applyAlignment="1">
      <alignment horizontal="center" vertical="center"/>
    </xf>
    <xf numFmtId="0" fontId="0" fillId="5" borderId="0" xfId="0" applyFill="1"/>
    <xf numFmtId="0" fontId="5" fillId="17" borderId="0" xfId="0" applyFont="1" applyFill="1"/>
    <xf numFmtId="0" fontId="0" fillId="15" borderId="55" xfId="0" applyFill="1" applyBorder="1"/>
    <xf numFmtId="0" fontId="0" fillId="15" borderId="77" xfId="0" applyFill="1" applyBorder="1"/>
    <xf numFmtId="0" fontId="0" fillId="10" borderId="77" xfId="0" applyFill="1" applyBorder="1" applyAlignment="1">
      <alignment horizontal="center" vertical="center"/>
    </xf>
    <xf numFmtId="0" fontId="0" fillId="15" borderId="29" xfId="0" applyFill="1" applyBorder="1"/>
    <xf numFmtId="0" fontId="2" fillId="0" borderId="66" xfId="0" applyFont="1" applyBorder="1" applyAlignment="1">
      <alignment horizontal="center" vertical="center"/>
    </xf>
    <xf numFmtId="164" fontId="0" fillId="10" borderId="67" xfId="0" applyNumberFormat="1" applyFill="1" applyBorder="1" applyAlignment="1" applyProtection="1">
      <alignment horizontal="center" vertical="center"/>
      <protection locked="0"/>
    </xf>
    <xf numFmtId="164" fontId="0" fillId="10" borderId="40" xfId="0" applyNumberFormat="1" applyFill="1" applyBorder="1" applyAlignment="1" applyProtection="1">
      <alignment horizontal="center" vertical="center"/>
      <protection locked="0"/>
    </xf>
    <xf numFmtId="164" fontId="0" fillId="10" borderId="60" xfId="0" applyNumberFormat="1" applyFill="1" applyBorder="1" applyAlignment="1" applyProtection="1">
      <alignment horizontal="center" vertical="center"/>
      <protection locked="0"/>
    </xf>
    <xf numFmtId="0" fontId="0" fillId="3" borderId="40" xfId="0" applyFill="1" applyBorder="1" applyAlignment="1">
      <alignment horizontal="center" vertical="center"/>
    </xf>
    <xf numFmtId="165" fontId="0" fillId="14" borderId="46" xfId="0" applyNumberFormat="1" applyFill="1" applyBorder="1" applyAlignment="1">
      <alignment horizontal="center" vertical="center"/>
    </xf>
    <xf numFmtId="165" fontId="0" fillId="14" borderId="72" xfId="0" applyNumberFormat="1" applyFill="1" applyBorder="1" applyAlignment="1">
      <alignment horizontal="center" vertical="center"/>
    </xf>
    <xf numFmtId="165" fontId="0" fillId="14" borderId="40" xfId="0" applyNumberFormat="1" applyFill="1" applyBorder="1" applyAlignment="1">
      <alignment horizontal="center" vertical="center"/>
    </xf>
    <xf numFmtId="165" fontId="0" fillId="14" borderId="58" xfId="0" applyNumberFormat="1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165" fontId="0" fillId="14" borderId="16" xfId="0" applyNumberFormat="1" applyFill="1" applyBorder="1" applyAlignment="1">
      <alignment horizontal="center" vertical="center"/>
    </xf>
    <xf numFmtId="1" fontId="0" fillId="14" borderId="16" xfId="0" applyNumberFormat="1" applyFill="1" applyBorder="1" applyAlignment="1">
      <alignment horizontal="center" vertical="center"/>
    </xf>
    <xf numFmtId="165" fontId="0" fillId="14" borderId="17" xfId="0" applyNumberFormat="1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1" fontId="0" fillId="14" borderId="40" xfId="0" applyNumberFormat="1" applyFill="1" applyBorder="1" applyAlignment="1">
      <alignment horizontal="center" vertical="center"/>
    </xf>
    <xf numFmtId="165" fontId="0" fillId="14" borderId="41" xfId="0" applyNumberFormat="1" applyFill="1" applyBorder="1" applyAlignment="1">
      <alignment horizontal="center" vertical="center"/>
    </xf>
    <xf numFmtId="165" fontId="0" fillId="3" borderId="40" xfId="0" applyNumberFormat="1" applyFill="1" applyBorder="1" applyAlignment="1">
      <alignment horizontal="center" vertical="center"/>
    </xf>
    <xf numFmtId="1" fontId="0" fillId="3" borderId="40" xfId="0" applyNumberFormat="1" applyFill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165" fontId="0" fillId="3" borderId="62" xfId="0" applyNumberFormat="1" applyFill="1" applyBorder="1" applyAlignment="1">
      <alignment horizontal="center" vertical="center"/>
    </xf>
    <xf numFmtId="1" fontId="0" fillId="3" borderId="62" xfId="0" applyNumberFormat="1" applyFill="1" applyBorder="1" applyAlignment="1">
      <alignment horizontal="center" vertical="center"/>
    </xf>
    <xf numFmtId="165" fontId="0" fillId="3" borderId="75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165" fontId="0" fillId="14" borderId="47" xfId="0" applyNumberFormat="1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165" fontId="0" fillId="14" borderId="27" xfId="0" applyNumberFormat="1" applyFill="1" applyBorder="1" applyAlignment="1">
      <alignment horizontal="center" vertical="center"/>
    </xf>
    <xf numFmtId="1" fontId="0" fillId="14" borderId="27" xfId="0" applyNumberFormat="1" applyFill="1" applyBorder="1" applyAlignment="1">
      <alignment horizontal="center" vertical="center"/>
    </xf>
    <xf numFmtId="165" fontId="0" fillId="14" borderId="28" xfId="0" applyNumberFormat="1" applyFill="1" applyBorder="1" applyAlignment="1">
      <alignment horizontal="center" vertical="center"/>
    </xf>
    <xf numFmtId="0" fontId="0" fillId="14" borderId="66" xfId="0" applyFill="1" applyBorder="1" applyAlignment="1">
      <alignment horizontal="center" vertical="center"/>
    </xf>
    <xf numFmtId="0" fontId="0" fillId="14" borderId="67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8" borderId="71" xfId="0" applyFont="1" applyFill="1" applyBorder="1" applyAlignment="1">
      <alignment horizontal="center" vertical="center"/>
    </xf>
    <xf numFmtId="0" fontId="2" fillId="18" borderId="72" xfId="0" applyFont="1" applyFill="1" applyBorder="1" applyAlignment="1">
      <alignment horizontal="center" vertical="center"/>
    </xf>
    <xf numFmtId="0" fontId="2" fillId="18" borderId="73" xfId="0" applyFont="1" applyFill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20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164" fontId="0" fillId="8" borderId="33" xfId="0" applyNumberFormat="1" applyFill="1" applyBorder="1" applyAlignment="1">
      <alignment horizontal="center" vertical="center"/>
    </xf>
    <xf numFmtId="164" fontId="0" fillId="8" borderId="38" xfId="0" applyNumberFormat="1" applyFill="1" applyBorder="1" applyAlignment="1">
      <alignment horizontal="center" vertical="center"/>
    </xf>
    <xf numFmtId="164" fontId="0" fillId="8" borderId="44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1"/>
  <sheetViews>
    <sheetView tabSelected="1" topLeftCell="A7" zoomScaleNormal="100" workbookViewId="0">
      <selection activeCell="D19" sqref="D19"/>
    </sheetView>
  </sheetViews>
  <sheetFormatPr defaultRowHeight="14.45"/>
  <cols>
    <col min="2" max="2" width="10.7109375" customWidth="1"/>
    <col min="3" max="3" width="13.42578125" bestFit="1" customWidth="1"/>
    <col min="4" max="4" width="12.28515625" bestFit="1" customWidth="1"/>
    <col min="5" max="5" width="13.5703125" bestFit="1" customWidth="1"/>
    <col min="6" max="6" width="12.7109375" bestFit="1" customWidth="1"/>
    <col min="7" max="7" width="6.42578125" customWidth="1"/>
    <col min="8" max="8" width="12.7109375" bestFit="1" customWidth="1"/>
    <col min="9" max="9" width="10.7109375" bestFit="1" customWidth="1"/>
    <col min="10" max="10" width="7.140625" bestFit="1" customWidth="1"/>
    <col min="11" max="12" width="10.28515625" customWidth="1"/>
    <col min="13" max="13" width="9.5703125" bestFit="1" customWidth="1"/>
    <col min="14" max="22" width="8" customWidth="1"/>
    <col min="23" max="23" width="8.140625" bestFit="1" customWidth="1"/>
    <col min="24" max="24" width="7.28515625" customWidth="1"/>
    <col min="25" max="25" width="8.140625" bestFit="1" customWidth="1"/>
    <col min="26" max="26" width="7.28515625" customWidth="1"/>
    <col min="27" max="27" width="10.28515625" customWidth="1"/>
    <col min="28" max="28" width="13.28515625" customWidth="1"/>
    <col min="29" max="29" width="11.7109375" customWidth="1"/>
    <col min="30" max="30" width="9.5703125" customWidth="1"/>
    <col min="31" max="32" width="8.85546875" customWidth="1"/>
    <col min="33" max="33" width="2.7109375" customWidth="1"/>
    <col min="268" max="268" width="10.7109375" customWidth="1"/>
    <col min="269" max="269" width="13.42578125" bestFit="1" customWidth="1"/>
    <col min="270" max="270" width="12.28515625" bestFit="1" customWidth="1"/>
    <col min="271" max="271" width="9.42578125" customWidth="1"/>
    <col min="272" max="272" width="11.28515625" bestFit="1" customWidth="1"/>
    <col min="273" max="273" width="5.85546875" bestFit="1" customWidth="1"/>
    <col min="274" max="274" width="12.7109375" bestFit="1" customWidth="1"/>
    <col min="275" max="275" width="10.7109375" bestFit="1" customWidth="1"/>
    <col min="276" max="276" width="7.140625" bestFit="1" customWidth="1"/>
    <col min="277" max="278" width="10.28515625" customWidth="1"/>
    <col min="279" max="279" width="7.140625" customWidth="1"/>
    <col min="280" max="280" width="8" customWidth="1"/>
    <col min="281" max="281" width="8.140625" bestFit="1" customWidth="1"/>
    <col min="282" max="282" width="7.28515625" customWidth="1"/>
    <col min="283" max="283" width="10.28515625" bestFit="1" customWidth="1"/>
    <col min="284" max="284" width="13.28515625" customWidth="1"/>
    <col min="285" max="285" width="11.7109375" customWidth="1"/>
    <col min="286" max="286" width="9.5703125" bestFit="1" customWidth="1"/>
    <col min="289" max="289" width="2.7109375" customWidth="1"/>
    <col min="524" max="524" width="10.7109375" customWidth="1"/>
    <col min="525" max="525" width="13.42578125" bestFit="1" customWidth="1"/>
    <col min="526" max="526" width="12.28515625" bestFit="1" customWidth="1"/>
    <col min="527" max="527" width="9.42578125" customWidth="1"/>
    <col min="528" max="528" width="11.28515625" bestFit="1" customWidth="1"/>
    <col min="529" max="529" width="5.85546875" bestFit="1" customWidth="1"/>
    <col min="530" max="530" width="12.7109375" bestFit="1" customWidth="1"/>
    <col min="531" max="531" width="10.7109375" bestFit="1" customWidth="1"/>
    <col min="532" max="532" width="7.140625" bestFit="1" customWidth="1"/>
    <col min="533" max="534" width="10.28515625" customWidth="1"/>
    <col min="535" max="535" width="7.140625" customWidth="1"/>
    <col min="536" max="536" width="8" customWidth="1"/>
    <col min="537" max="537" width="8.140625" bestFit="1" customWidth="1"/>
    <col min="538" max="538" width="7.28515625" customWidth="1"/>
    <col min="539" max="539" width="10.28515625" bestFit="1" customWidth="1"/>
    <col min="540" max="540" width="13.28515625" customWidth="1"/>
    <col min="541" max="541" width="11.7109375" customWidth="1"/>
    <col min="542" max="542" width="9.5703125" bestFit="1" customWidth="1"/>
    <col min="545" max="545" width="2.7109375" customWidth="1"/>
    <col min="780" max="780" width="10.7109375" customWidth="1"/>
    <col min="781" max="781" width="13.42578125" bestFit="1" customWidth="1"/>
    <col min="782" max="782" width="12.28515625" bestFit="1" customWidth="1"/>
    <col min="783" max="783" width="9.42578125" customWidth="1"/>
    <col min="784" max="784" width="11.28515625" bestFit="1" customWidth="1"/>
    <col min="785" max="785" width="5.85546875" bestFit="1" customWidth="1"/>
    <col min="786" max="786" width="12.7109375" bestFit="1" customWidth="1"/>
    <col min="787" max="787" width="10.7109375" bestFit="1" customWidth="1"/>
    <col min="788" max="788" width="7.140625" bestFit="1" customWidth="1"/>
    <col min="789" max="790" width="10.28515625" customWidth="1"/>
    <col min="791" max="791" width="7.140625" customWidth="1"/>
    <col min="792" max="792" width="8" customWidth="1"/>
    <col min="793" max="793" width="8.140625" bestFit="1" customWidth="1"/>
    <col min="794" max="794" width="7.28515625" customWidth="1"/>
    <col min="795" max="795" width="10.28515625" bestFit="1" customWidth="1"/>
    <col min="796" max="796" width="13.28515625" customWidth="1"/>
    <col min="797" max="797" width="11.7109375" customWidth="1"/>
    <col min="798" max="798" width="9.5703125" bestFit="1" customWidth="1"/>
    <col min="801" max="801" width="2.7109375" customWidth="1"/>
    <col min="1036" max="1036" width="10.7109375" customWidth="1"/>
    <col min="1037" max="1037" width="13.42578125" bestFit="1" customWidth="1"/>
    <col min="1038" max="1038" width="12.28515625" bestFit="1" customWidth="1"/>
    <col min="1039" max="1039" width="9.42578125" customWidth="1"/>
    <col min="1040" max="1040" width="11.28515625" bestFit="1" customWidth="1"/>
    <col min="1041" max="1041" width="5.85546875" bestFit="1" customWidth="1"/>
    <col min="1042" max="1042" width="12.7109375" bestFit="1" customWidth="1"/>
    <col min="1043" max="1043" width="10.7109375" bestFit="1" customWidth="1"/>
    <col min="1044" max="1044" width="7.140625" bestFit="1" customWidth="1"/>
    <col min="1045" max="1046" width="10.28515625" customWidth="1"/>
    <col min="1047" max="1047" width="7.140625" customWidth="1"/>
    <col min="1048" max="1048" width="8" customWidth="1"/>
    <col min="1049" max="1049" width="8.140625" bestFit="1" customWidth="1"/>
    <col min="1050" max="1050" width="7.28515625" customWidth="1"/>
    <col min="1051" max="1051" width="10.28515625" bestFit="1" customWidth="1"/>
    <col min="1052" max="1052" width="13.28515625" customWidth="1"/>
    <col min="1053" max="1053" width="11.7109375" customWidth="1"/>
    <col min="1054" max="1054" width="9.5703125" bestFit="1" customWidth="1"/>
    <col min="1057" max="1057" width="2.7109375" customWidth="1"/>
    <col min="1292" max="1292" width="10.7109375" customWidth="1"/>
    <col min="1293" max="1293" width="13.42578125" bestFit="1" customWidth="1"/>
    <col min="1294" max="1294" width="12.28515625" bestFit="1" customWidth="1"/>
    <col min="1295" max="1295" width="9.42578125" customWidth="1"/>
    <col min="1296" max="1296" width="11.28515625" bestFit="1" customWidth="1"/>
    <col min="1297" max="1297" width="5.85546875" bestFit="1" customWidth="1"/>
    <col min="1298" max="1298" width="12.7109375" bestFit="1" customWidth="1"/>
    <col min="1299" max="1299" width="10.7109375" bestFit="1" customWidth="1"/>
    <col min="1300" max="1300" width="7.140625" bestFit="1" customWidth="1"/>
    <col min="1301" max="1302" width="10.28515625" customWidth="1"/>
    <col min="1303" max="1303" width="7.140625" customWidth="1"/>
    <col min="1304" max="1304" width="8" customWidth="1"/>
    <col min="1305" max="1305" width="8.140625" bestFit="1" customWidth="1"/>
    <col min="1306" max="1306" width="7.28515625" customWidth="1"/>
    <col min="1307" max="1307" width="10.28515625" bestFit="1" customWidth="1"/>
    <col min="1308" max="1308" width="13.28515625" customWidth="1"/>
    <col min="1309" max="1309" width="11.7109375" customWidth="1"/>
    <col min="1310" max="1310" width="9.5703125" bestFit="1" customWidth="1"/>
    <col min="1313" max="1313" width="2.7109375" customWidth="1"/>
    <col min="1548" max="1548" width="10.7109375" customWidth="1"/>
    <col min="1549" max="1549" width="13.42578125" bestFit="1" customWidth="1"/>
    <col min="1550" max="1550" width="12.28515625" bestFit="1" customWidth="1"/>
    <col min="1551" max="1551" width="9.42578125" customWidth="1"/>
    <col min="1552" max="1552" width="11.28515625" bestFit="1" customWidth="1"/>
    <col min="1553" max="1553" width="5.85546875" bestFit="1" customWidth="1"/>
    <col min="1554" max="1554" width="12.7109375" bestFit="1" customWidth="1"/>
    <col min="1555" max="1555" width="10.7109375" bestFit="1" customWidth="1"/>
    <col min="1556" max="1556" width="7.140625" bestFit="1" customWidth="1"/>
    <col min="1557" max="1558" width="10.28515625" customWidth="1"/>
    <col min="1559" max="1559" width="7.140625" customWidth="1"/>
    <col min="1560" max="1560" width="8" customWidth="1"/>
    <col min="1561" max="1561" width="8.140625" bestFit="1" customWidth="1"/>
    <col min="1562" max="1562" width="7.28515625" customWidth="1"/>
    <col min="1563" max="1563" width="10.28515625" bestFit="1" customWidth="1"/>
    <col min="1564" max="1564" width="13.28515625" customWidth="1"/>
    <col min="1565" max="1565" width="11.7109375" customWidth="1"/>
    <col min="1566" max="1566" width="9.5703125" bestFit="1" customWidth="1"/>
    <col min="1569" max="1569" width="2.7109375" customWidth="1"/>
    <col min="1804" max="1804" width="10.7109375" customWidth="1"/>
    <col min="1805" max="1805" width="13.42578125" bestFit="1" customWidth="1"/>
    <col min="1806" max="1806" width="12.28515625" bestFit="1" customWidth="1"/>
    <col min="1807" max="1807" width="9.42578125" customWidth="1"/>
    <col min="1808" max="1808" width="11.28515625" bestFit="1" customWidth="1"/>
    <col min="1809" max="1809" width="5.85546875" bestFit="1" customWidth="1"/>
    <col min="1810" max="1810" width="12.7109375" bestFit="1" customWidth="1"/>
    <col min="1811" max="1811" width="10.7109375" bestFit="1" customWidth="1"/>
    <col min="1812" max="1812" width="7.140625" bestFit="1" customWidth="1"/>
    <col min="1813" max="1814" width="10.28515625" customWidth="1"/>
    <col min="1815" max="1815" width="7.140625" customWidth="1"/>
    <col min="1816" max="1816" width="8" customWidth="1"/>
    <col min="1817" max="1817" width="8.140625" bestFit="1" customWidth="1"/>
    <col min="1818" max="1818" width="7.28515625" customWidth="1"/>
    <col min="1819" max="1819" width="10.28515625" bestFit="1" customWidth="1"/>
    <col min="1820" max="1820" width="13.28515625" customWidth="1"/>
    <col min="1821" max="1821" width="11.7109375" customWidth="1"/>
    <col min="1822" max="1822" width="9.5703125" bestFit="1" customWidth="1"/>
    <col min="1825" max="1825" width="2.7109375" customWidth="1"/>
    <col min="2060" max="2060" width="10.7109375" customWidth="1"/>
    <col min="2061" max="2061" width="13.42578125" bestFit="1" customWidth="1"/>
    <col min="2062" max="2062" width="12.28515625" bestFit="1" customWidth="1"/>
    <col min="2063" max="2063" width="9.42578125" customWidth="1"/>
    <col min="2064" max="2064" width="11.28515625" bestFit="1" customWidth="1"/>
    <col min="2065" max="2065" width="5.85546875" bestFit="1" customWidth="1"/>
    <col min="2066" max="2066" width="12.7109375" bestFit="1" customWidth="1"/>
    <col min="2067" max="2067" width="10.7109375" bestFit="1" customWidth="1"/>
    <col min="2068" max="2068" width="7.140625" bestFit="1" customWidth="1"/>
    <col min="2069" max="2070" width="10.28515625" customWidth="1"/>
    <col min="2071" max="2071" width="7.140625" customWidth="1"/>
    <col min="2072" max="2072" width="8" customWidth="1"/>
    <col min="2073" max="2073" width="8.140625" bestFit="1" customWidth="1"/>
    <col min="2074" max="2074" width="7.28515625" customWidth="1"/>
    <col min="2075" max="2075" width="10.28515625" bestFit="1" customWidth="1"/>
    <col min="2076" max="2076" width="13.28515625" customWidth="1"/>
    <col min="2077" max="2077" width="11.7109375" customWidth="1"/>
    <col min="2078" max="2078" width="9.5703125" bestFit="1" customWidth="1"/>
    <col min="2081" max="2081" width="2.7109375" customWidth="1"/>
    <col min="2316" max="2316" width="10.7109375" customWidth="1"/>
    <col min="2317" max="2317" width="13.42578125" bestFit="1" customWidth="1"/>
    <col min="2318" max="2318" width="12.28515625" bestFit="1" customWidth="1"/>
    <col min="2319" max="2319" width="9.42578125" customWidth="1"/>
    <col min="2320" max="2320" width="11.28515625" bestFit="1" customWidth="1"/>
    <col min="2321" max="2321" width="5.85546875" bestFit="1" customWidth="1"/>
    <col min="2322" max="2322" width="12.7109375" bestFit="1" customWidth="1"/>
    <col min="2323" max="2323" width="10.7109375" bestFit="1" customWidth="1"/>
    <col min="2324" max="2324" width="7.140625" bestFit="1" customWidth="1"/>
    <col min="2325" max="2326" width="10.28515625" customWidth="1"/>
    <col min="2327" max="2327" width="7.140625" customWidth="1"/>
    <col min="2328" max="2328" width="8" customWidth="1"/>
    <col min="2329" max="2329" width="8.140625" bestFit="1" customWidth="1"/>
    <col min="2330" max="2330" width="7.28515625" customWidth="1"/>
    <col min="2331" max="2331" width="10.28515625" bestFit="1" customWidth="1"/>
    <col min="2332" max="2332" width="13.28515625" customWidth="1"/>
    <col min="2333" max="2333" width="11.7109375" customWidth="1"/>
    <col min="2334" max="2334" width="9.5703125" bestFit="1" customWidth="1"/>
    <col min="2337" max="2337" width="2.7109375" customWidth="1"/>
    <col min="2572" max="2572" width="10.7109375" customWidth="1"/>
    <col min="2573" max="2573" width="13.42578125" bestFit="1" customWidth="1"/>
    <col min="2574" max="2574" width="12.28515625" bestFit="1" customWidth="1"/>
    <col min="2575" max="2575" width="9.42578125" customWidth="1"/>
    <col min="2576" max="2576" width="11.28515625" bestFit="1" customWidth="1"/>
    <col min="2577" max="2577" width="5.85546875" bestFit="1" customWidth="1"/>
    <col min="2578" max="2578" width="12.7109375" bestFit="1" customWidth="1"/>
    <col min="2579" max="2579" width="10.7109375" bestFit="1" customWidth="1"/>
    <col min="2580" max="2580" width="7.140625" bestFit="1" customWidth="1"/>
    <col min="2581" max="2582" width="10.28515625" customWidth="1"/>
    <col min="2583" max="2583" width="7.140625" customWidth="1"/>
    <col min="2584" max="2584" width="8" customWidth="1"/>
    <col min="2585" max="2585" width="8.140625" bestFit="1" customWidth="1"/>
    <col min="2586" max="2586" width="7.28515625" customWidth="1"/>
    <col min="2587" max="2587" width="10.28515625" bestFit="1" customWidth="1"/>
    <col min="2588" max="2588" width="13.28515625" customWidth="1"/>
    <col min="2589" max="2589" width="11.7109375" customWidth="1"/>
    <col min="2590" max="2590" width="9.5703125" bestFit="1" customWidth="1"/>
    <col min="2593" max="2593" width="2.7109375" customWidth="1"/>
    <col min="2828" max="2828" width="10.7109375" customWidth="1"/>
    <col min="2829" max="2829" width="13.42578125" bestFit="1" customWidth="1"/>
    <col min="2830" max="2830" width="12.28515625" bestFit="1" customWidth="1"/>
    <col min="2831" max="2831" width="9.42578125" customWidth="1"/>
    <col min="2832" max="2832" width="11.28515625" bestFit="1" customWidth="1"/>
    <col min="2833" max="2833" width="5.85546875" bestFit="1" customWidth="1"/>
    <col min="2834" max="2834" width="12.7109375" bestFit="1" customWidth="1"/>
    <col min="2835" max="2835" width="10.7109375" bestFit="1" customWidth="1"/>
    <col min="2836" max="2836" width="7.140625" bestFit="1" customWidth="1"/>
    <col min="2837" max="2838" width="10.28515625" customWidth="1"/>
    <col min="2839" max="2839" width="7.140625" customWidth="1"/>
    <col min="2840" max="2840" width="8" customWidth="1"/>
    <col min="2841" max="2841" width="8.140625" bestFit="1" customWidth="1"/>
    <col min="2842" max="2842" width="7.28515625" customWidth="1"/>
    <col min="2843" max="2843" width="10.28515625" bestFit="1" customWidth="1"/>
    <col min="2844" max="2844" width="13.28515625" customWidth="1"/>
    <col min="2845" max="2845" width="11.7109375" customWidth="1"/>
    <col min="2846" max="2846" width="9.5703125" bestFit="1" customWidth="1"/>
    <col min="2849" max="2849" width="2.7109375" customWidth="1"/>
    <col min="3084" max="3084" width="10.7109375" customWidth="1"/>
    <col min="3085" max="3085" width="13.42578125" bestFit="1" customWidth="1"/>
    <col min="3086" max="3086" width="12.28515625" bestFit="1" customWidth="1"/>
    <col min="3087" max="3087" width="9.42578125" customWidth="1"/>
    <col min="3088" max="3088" width="11.28515625" bestFit="1" customWidth="1"/>
    <col min="3089" max="3089" width="5.85546875" bestFit="1" customWidth="1"/>
    <col min="3090" max="3090" width="12.7109375" bestFit="1" customWidth="1"/>
    <col min="3091" max="3091" width="10.7109375" bestFit="1" customWidth="1"/>
    <col min="3092" max="3092" width="7.140625" bestFit="1" customWidth="1"/>
    <col min="3093" max="3094" width="10.28515625" customWidth="1"/>
    <col min="3095" max="3095" width="7.140625" customWidth="1"/>
    <col min="3096" max="3096" width="8" customWidth="1"/>
    <col min="3097" max="3097" width="8.140625" bestFit="1" customWidth="1"/>
    <col min="3098" max="3098" width="7.28515625" customWidth="1"/>
    <col min="3099" max="3099" width="10.28515625" bestFit="1" customWidth="1"/>
    <col min="3100" max="3100" width="13.28515625" customWidth="1"/>
    <col min="3101" max="3101" width="11.7109375" customWidth="1"/>
    <col min="3102" max="3102" width="9.5703125" bestFit="1" customWidth="1"/>
    <col min="3105" max="3105" width="2.7109375" customWidth="1"/>
    <col min="3340" max="3340" width="10.7109375" customWidth="1"/>
    <col min="3341" max="3341" width="13.42578125" bestFit="1" customWidth="1"/>
    <col min="3342" max="3342" width="12.28515625" bestFit="1" customWidth="1"/>
    <col min="3343" max="3343" width="9.42578125" customWidth="1"/>
    <col min="3344" max="3344" width="11.28515625" bestFit="1" customWidth="1"/>
    <col min="3345" max="3345" width="5.85546875" bestFit="1" customWidth="1"/>
    <col min="3346" max="3346" width="12.7109375" bestFit="1" customWidth="1"/>
    <col min="3347" max="3347" width="10.7109375" bestFit="1" customWidth="1"/>
    <col min="3348" max="3348" width="7.140625" bestFit="1" customWidth="1"/>
    <col min="3349" max="3350" width="10.28515625" customWidth="1"/>
    <col min="3351" max="3351" width="7.140625" customWidth="1"/>
    <col min="3352" max="3352" width="8" customWidth="1"/>
    <col min="3353" max="3353" width="8.140625" bestFit="1" customWidth="1"/>
    <col min="3354" max="3354" width="7.28515625" customWidth="1"/>
    <col min="3355" max="3355" width="10.28515625" bestFit="1" customWidth="1"/>
    <col min="3356" max="3356" width="13.28515625" customWidth="1"/>
    <col min="3357" max="3357" width="11.7109375" customWidth="1"/>
    <col min="3358" max="3358" width="9.5703125" bestFit="1" customWidth="1"/>
    <col min="3361" max="3361" width="2.7109375" customWidth="1"/>
    <col min="3596" max="3596" width="10.7109375" customWidth="1"/>
    <col min="3597" max="3597" width="13.42578125" bestFit="1" customWidth="1"/>
    <col min="3598" max="3598" width="12.28515625" bestFit="1" customWidth="1"/>
    <col min="3599" max="3599" width="9.42578125" customWidth="1"/>
    <col min="3600" max="3600" width="11.28515625" bestFit="1" customWidth="1"/>
    <col min="3601" max="3601" width="5.85546875" bestFit="1" customWidth="1"/>
    <col min="3602" max="3602" width="12.7109375" bestFit="1" customWidth="1"/>
    <col min="3603" max="3603" width="10.7109375" bestFit="1" customWidth="1"/>
    <col min="3604" max="3604" width="7.140625" bestFit="1" customWidth="1"/>
    <col min="3605" max="3606" width="10.28515625" customWidth="1"/>
    <col min="3607" max="3607" width="7.140625" customWidth="1"/>
    <col min="3608" max="3608" width="8" customWidth="1"/>
    <col min="3609" max="3609" width="8.140625" bestFit="1" customWidth="1"/>
    <col min="3610" max="3610" width="7.28515625" customWidth="1"/>
    <col min="3611" max="3611" width="10.28515625" bestFit="1" customWidth="1"/>
    <col min="3612" max="3612" width="13.28515625" customWidth="1"/>
    <col min="3613" max="3613" width="11.7109375" customWidth="1"/>
    <col min="3614" max="3614" width="9.5703125" bestFit="1" customWidth="1"/>
    <col min="3617" max="3617" width="2.7109375" customWidth="1"/>
    <col min="3852" max="3852" width="10.7109375" customWidth="1"/>
    <col min="3853" max="3853" width="13.42578125" bestFit="1" customWidth="1"/>
    <col min="3854" max="3854" width="12.28515625" bestFit="1" customWidth="1"/>
    <col min="3855" max="3855" width="9.42578125" customWidth="1"/>
    <col min="3856" max="3856" width="11.28515625" bestFit="1" customWidth="1"/>
    <col min="3857" max="3857" width="5.85546875" bestFit="1" customWidth="1"/>
    <col min="3858" max="3858" width="12.7109375" bestFit="1" customWidth="1"/>
    <col min="3859" max="3859" width="10.7109375" bestFit="1" customWidth="1"/>
    <col min="3860" max="3860" width="7.140625" bestFit="1" customWidth="1"/>
    <col min="3861" max="3862" width="10.28515625" customWidth="1"/>
    <col min="3863" max="3863" width="7.140625" customWidth="1"/>
    <col min="3864" max="3864" width="8" customWidth="1"/>
    <col min="3865" max="3865" width="8.140625" bestFit="1" customWidth="1"/>
    <col min="3866" max="3866" width="7.28515625" customWidth="1"/>
    <col min="3867" max="3867" width="10.28515625" bestFit="1" customWidth="1"/>
    <col min="3868" max="3868" width="13.28515625" customWidth="1"/>
    <col min="3869" max="3869" width="11.7109375" customWidth="1"/>
    <col min="3870" max="3870" width="9.5703125" bestFit="1" customWidth="1"/>
    <col min="3873" max="3873" width="2.7109375" customWidth="1"/>
    <col min="4108" max="4108" width="10.7109375" customWidth="1"/>
    <col min="4109" max="4109" width="13.42578125" bestFit="1" customWidth="1"/>
    <col min="4110" max="4110" width="12.28515625" bestFit="1" customWidth="1"/>
    <col min="4111" max="4111" width="9.42578125" customWidth="1"/>
    <col min="4112" max="4112" width="11.28515625" bestFit="1" customWidth="1"/>
    <col min="4113" max="4113" width="5.85546875" bestFit="1" customWidth="1"/>
    <col min="4114" max="4114" width="12.7109375" bestFit="1" customWidth="1"/>
    <col min="4115" max="4115" width="10.7109375" bestFit="1" customWidth="1"/>
    <col min="4116" max="4116" width="7.140625" bestFit="1" customWidth="1"/>
    <col min="4117" max="4118" width="10.28515625" customWidth="1"/>
    <col min="4119" max="4119" width="7.140625" customWidth="1"/>
    <col min="4120" max="4120" width="8" customWidth="1"/>
    <col min="4121" max="4121" width="8.140625" bestFit="1" customWidth="1"/>
    <col min="4122" max="4122" width="7.28515625" customWidth="1"/>
    <col min="4123" max="4123" width="10.28515625" bestFit="1" customWidth="1"/>
    <col min="4124" max="4124" width="13.28515625" customWidth="1"/>
    <col min="4125" max="4125" width="11.7109375" customWidth="1"/>
    <col min="4126" max="4126" width="9.5703125" bestFit="1" customWidth="1"/>
    <col min="4129" max="4129" width="2.7109375" customWidth="1"/>
    <col min="4364" max="4364" width="10.7109375" customWidth="1"/>
    <col min="4365" max="4365" width="13.42578125" bestFit="1" customWidth="1"/>
    <col min="4366" max="4366" width="12.28515625" bestFit="1" customWidth="1"/>
    <col min="4367" max="4367" width="9.42578125" customWidth="1"/>
    <col min="4368" max="4368" width="11.28515625" bestFit="1" customWidth="1"/>
    <col min="4369" max="4369" width="5.85546875" bestFit="1" customWidth="1"/>
    <col min="4370" max="4370" width="12.7109375" bestFit="1" customWidth="1"/>
    <col min="4371" max="4371" width="10.7109375" bestFit="1" customWidth="1"/>
    <col min="4372" max="4372" width="7.140625" bestFit="1" customWidth="1"/>
    <col min="4373" max="4374" width="10.28515625" customWidth="1"/>
    <col min="4375" max="4375" width="7.140625" customWidth="1"/>
    <col min="4376" max="4376" width="8" customWidth="1"/>
    <col min="4377" max="4377" width="8.140625" bestFit="1" customWidth="1"/>
    <col min="4378" max="4378" width="7.28515625" customWidth="1"/>
    <col min="4379" max="4379" width="10.28515625" bestFit="1" customWidth="1"/>
    <col min="4380" max="4380" width="13.28515625" customWidth="1"/>
    <col min="4381" max="4381" width="11.7109375" customWidth="1"/>
    <col min="4382" max="4382" width="9.5703125" bestFit="1" customWidth="1"/>
    <col min="4385" max="4385" width="2.7109375" customWidth="1"/>
    <col min="4620" max="4620" width="10.7109375" customWidth="1"/>
    <col min="4621" max="4621" width="13.42578125" bestFit="1" customWidth="1"/>
    <col min="4622" max="4622" width="12.28515625" bestFit="1" customWidth="1"/>
    <col min="4623" max="4623" width="9.42578125" customWidth="1"/>
    <col min="4624" max="4624" width="11.28515625" bestFit="1" customWidth="1"/>
    <col min="4625" max="4625" width="5.85546875" bestFit="1" customWidth="1"/>
    <col min="4626" max="4626" width="12.7109375" bestFit="1" customWidth="1"/>
    <col min="4627" max="4627" width="10.7109375" bestFit="1" customWidth="1"/>
    <col min="4628" max="4628" width="7.140625" bestFit="1" customWidth="1"/>
    <col min="4629" max="4630" width="10.28515625" customWidth="1"/>
    <col min="4631" max="4631" width="7.140625" customWidth="1"/>
    <col min="4632" max="4632" width="8" customWidth="1"/>
    <col min="4633" max="4633" width="8.140625" bestFit="1" customWidth="1"/>
    <col min="4634" max="4634" width="7.28515625" customWidth="1"/>
    <col min="4635" max="4635" width="10.28515625" bestFit="1" customWidth="1"/>
    <col min="4636" max="4636" width="13.28515625" customWidth="1"/>
    <col min="4637" max="4637" width="11.7109375" customWidth="1"/>
    <col min="4638" max="4638" width="9.5703125" bestFit="1" customWidth="1"/>
    <col min="4641" max="4641" width="2.7109375" customWidth="1"/>
    <col min="4876" max="4876" width="10.7109375" customWidth="1"/>
    <col min="4877" max="4877" width="13.42578125" bestFit="1" customWidth="1"/>
    <col min="4878" max="4878" width="12.28515625" bestFit="1" customWidth="1"/>
    <col min="4879" max="4879" width="9.42578125" customWidth="1"/>
    <col min="4880" max="4880" width="11.28515625" bestFit="1" customWidth="1"/>
    <col min="4881" max="4881" width="5.85546875" bestFit="1" customWidth="1"/>
    <col min="4882" max="4882" width="12.7109375" bestFit="1" customWidth="1"/>
    <col min="4883" max="4883" width="10.7109375" bestFit="1" customWidth="1"/>
    <col min="4884" max="4884" width="7.140625" bestFit="1" customWidth="1"/>
    <col min="4885" max="4886" width="10.28515625" customWidth="1"/>
    <col min="4887" max="4887" width="7.140625" customWidth="1"/>
    <col min="4888" max="4888" width="8" customWidth="1"/>
    <col min="4889" max="4889" width="8.140625" bestFit="1" customWidth="1"/>
    <col min="4890" max="4890" width="7.28515625" customWidth="1"/>
    <col min="4891" max="4891" width="10.28515625" bestFit="1" customWidth="1"/>
    <col min="4892" max="4892" width="13.28515625" customWidth="1"/>
    <col min="4893" max="4893" width="11.7109375" customWidth="1"/>
    <col min="4894" max="4894" width="9.5703125" bestFit="1" customWidth="1"/>
    <col min="4897" max="4897" width="2.7109375" customWidth="1"/>
    <col min="5132" max="5132" width="10.7109375" customWidth="1"/>
    <col min="5133" max="5133" width="13.42578125" bestFit="1" customWidth="1"/>
    <col min="5134" max="5134" width="12.28515625" bestFit="1" customWidth="1"/>
    <col min="5135" max="5135" width="9.42578125" customWidth="1"/>
    <col min="5136" max="5136" width="11.28515625" bestFit="1" customWidth="1"/>
    <col min="5137" max="5137" width="5.85546875" bestFit="1" customWidth="1"/>
    <col min="5138" max="5138" width="12.7109375" bestFit="1" customWidth="1"/>
    <col min="5139" max="5139" width="10.7109375" bestFit="1" customWidth="1"/>
    <col min="5140" max="5140" width="7.140625" bestFit="1" customWidth="1"/>
    <col min="5141" max="5142" width="10.28515625" customWidth="1"/>
    <col min="5143" max="5143" width="7.140625" customWidth="1"/>
    <col min="5144" max="5144" width="8" customWidth="1"/>
    <col min="5145" max="5145" width="8.140625" bestFit="1" customWidth="1"/>
    <col min="5146" max="5146" width="7.28515625" customWidth="1"/>
    <col min="5147" max="5147" width="10.28515625" bestFit="1" customWidth="1"/>
    <col min="5148" max="5148" width="13.28515625" customWidth="1"/>
    <col min="5149" max="5149" width="11.7109375" customWidth="1"/>
    <col min="5150" max="5150" width="9.5703125" bestFit="1" customWidth="1"/>
    <col min="5153" max="5153" width="2.7109375" customWidth="1"/>
    <col min="5388" max="5388" width="10.7109375" customWidth="1"/>
    <col min="5389" max="5389" width="13.42578125" bestFit="1" customWidth="1"/>
    <col min="5390" max="5390" width="12.28515625" bestFit="1" customWidth="1"/>
    <col min="5391" max="5391" width="9.42578125" customWidth="1"/>
    <col min="5392" max="5392" width="11.28515625" bestFit="1" customWidth="1"/>
    <col min="5393" max="5393" width="5.85546875" bestFit="1" customWidth="1"/>
    <col min="5394" max="5394" width="12.7109375" bestFit="1" customWidth="1"/>
    <col min="5395" max="5395" width="10.7109375" bestFit="1" customWidth="1"/>
    <col min="5396" max="5396" width="7.140625" bestFit="1" customWidth="1"/>
    <col min="5397" max="5398" width="10.28515625" customWidth="1"/>
    <col min="5399" max="5399" width="7.140625" customWidth="1"/>
    <col min="5400" max="5400" width="8" customWidth="1"/>
    <col min="5401" max="5401" width="8.140625" bestFit="1" customWidth="1"/>
    <col min="5402" max="5402" width="7.28515625" customWidth="1"/>
    <col min="5403" max="5403" width="10.28515625" bestFit="1" customWidth="1"/>
    <col min="5404" max="5404" width="13.28515625" customWidth="1"/>
    <col min="5405" max="5405" width="11.7109375" customWidth="1"/>
    <col min="5406" max="5406" width="9.5703125" bestFit="1" customWidth="1"/>
    <col min="5409" max="5409" width="2.7109375" customWidth="1"/>
    <col min="5644" max="5644" width="10.7109375" customWidth="1"/>
    <col min="5645" max="5645" width="13.42578125" bestFit="1" customWidth="1"/>
    <col min="5646" max="5646" width="12.28515625" bestFit="1" customWidth="1"/>
    <col min="5647" max="5647" width="9.42578125" customWidth="1"/>
    <col min="5648" max="5648" width="11.28515625" bestFit="1" customWidth="1"/>
    <col min="5649" max="5649" width="5.85546875" bestFit="1" customWidth="1"/>
    <col min="5650" max="5650" width="12.7109375" bestFit="1" customWidth="1"/>
    <col min="5651" max="5651" width="10.7109375" bestFit="1" customWidth="1"/>
    <col min="5652" max="5652" width="7.140625" bestFit="1" customWidth="1"/>
    <col min="5653" max="5654" width="10.28515625" customWidth="1"/>
    <col min="5655" max="5655" width="7.140625" customWidth="1"/>
    <col min="5656" max="5656" width="8" customWidth="1"/>
    <col min="5657" max="5657" width="8.140625" bestFit="1" customWidth="1"/>
    <col min="5658" max="5658" width="7.28515625" customWidth="1"/>
    <col min="5659" max="5659" width="10.28515625" bestFit="1" customWidth="1"/>
    <col min="5660" max="5660" width="13.28515625" customWidth="1"/>
    <col min="5661" max="5661" width="11.7109375" customWidth="1"/>
    <col min="5662" max="5662" width="9.5703125" bestFit="1" customWidth="1"/>
    <col min="5665" max="5665" width="2.7109375" customWidth="1"/>
    <col min="5900" max="5900" width="10.7109375" customWidth="1"/>
    <col min="5901" max="5901" width="13.42578125" bestFit="1" customWidth="1"/>
    <col min="5902" max="5902" width="12.28515625" bestFit="1" customWidth="1"/>
    <col min="5903" max="5903" width="9.42578125" customWidth="1"/>
    <col min="5904" max="5904" width="11.28515625" bestFit="1" customWidth="1"/>
    <col min="5905" max="5905" width="5.85546875" bestFit="1" customWidth="1"/>
    <col min="5906" max="5906" width="12.7109375" bestFit="1" customWidth="1"/>
    <col min="5907" max="5907" width="10.7109375" bestFit="1" customWidth="1"/>
    <col min="5908" max="5908" width="7.140625" bestFit="1" customWidth="1"/>
    <col min="5909" max="5910" width="10.28515625" customWidth="1"/>
    <col min="5911" max="5911" width="7.140625" customWidth="1"/>
    <col min="5912" max="5912" width="8" customWidth="1"/>
    <col min="5913" max="5913" width="8.140625" bestFit="1" customWidth="1"/>
    <col min="5914" max="5914" width="7.28515625" customWidth="1"/>
    <col min="5915" max="5915" width="10.28515625" bestFit="1" customWidth="1"/>
    <col min="5916" max="5916" width="13.28515625" customWidth="1"/>
    <col min="5917" max="5917" width="11.7109375" customWidth="1"/>
    <col min="5918" max="5918" width="9.5703125" bestFit="1" customWidth="1"/>
    <col min="5921" max="5921" width="2.7109375" customWidth="1"/>
    <col min="6156" max="6156" width="10.7109375" customWidth="1"/>
    <col min="6157" max="6157" width="13.42578125" bestFit="1" customWidth="1"/>
    <col min="6158" max="6158" width="12.28515625" bestFit="1" customWidth="1"/>
    <col min="6159" max="6159" width="9.42578125" customWidth="1"/>
    <col min="6160" max="6160" width="11.28515625" bestFit="1" customWidth="1"/>
    <col min="6161" max="6161" width="5.85546875" bestFit="1" customWidth="1"/>
    <col min="6162" max="6162" width="12.7109375" bestFit="1" customWidth="1"/>
    <col min="6163" max="6163" width="10.7109375" bestFit="1" customWidth="1"/>
    <col min="6164" max="6164" width="7.140625" bestFit="1" customWidth="1"/>
    <col min="6165" max="6166" width="10.28515625" customWidth="1"/>
    <col min="6167" max="6167" width="7.140625" customWidth="1"/>
    <col min="6168" max="6168" width="8" customWidth="1"/>
    <col min="6169" max="6169" width="8.140625" bestFit="1" customWidth="1"/>
    <col min="6170" max="6170" width="7.28515625" customWidth="1"/>
    <col min="6171" max="6171" width="10.28515625" bestFit="1" customWidth="1"/>
    <col min="6172" max="6172" width="13.28515625" customWidth="1"/>
    <col min="6173" max="6173" width="11.7109375" customWidth="1"/>
    <col min="6174" max="6174" width="9.5703125" bestFit="1" customWidth="1"/>
    <col min="6177" max="6177" width="2.7109375" customWidth="1"/>
    <col min="6412" max="6412" width="10.7109375" customWidth="1"/>
    <col min="6413" max="6413" width="13.42578125" bestFit="1" customWidth="1"/>
    <col min="6414" max="6414" width="12.28515625" bestFit="1" customWidth="1"/>
    <col min="6415" max="6415" width="9.42578125" customWidth="1"/>
    <col min="6416" max="6416" width="11.28515625" bestFit="1" customWidth="1"/>
    <col min="6417" max="6417" width="5.85546875" bestFit="1" customWidth="1"/>
    <col min="6418" max="6418" width="12.7109375" bestFit="1" customWidth="1"/>
    <col min="6419" max="6419" width="10.7109375" bestFit="1" customWidth="1"/>
    <col min="6420" max="6420" width="7.140625" bestFit="1" customWidth="1"/>
    <col min="6421" max="6422" width="10.28515625" customWidth="1"/>
    <col min="6423" max="6423" width="7.140625" customWidth="1"/>
    <col min="6424" max="6424" width="8" customWidth="1"/>
    <col min="6425" max="6425" width="8.140625" bestFit="1" customWidth="1"/>
    <col min="6426" max="6426" width="7.28515625" customWidth="1"/>
    <col min="6427" max="6427" width="10.28515625" bestFit="1" customWidth="1"/>
    <col min="6428" max="6428" width="13.28515625" customWidth="1"/>
    <col min="6429" max="6429" width="11.7109375" customWidth="1"/>
    <col min="6430" max="6430" width="9.5703125" bestFit="1" customWidth="1"/>
    <col min="6433" max="6433" width="2.7109375" customWidth="1"/>
    <col min="6668" max="6668" width="10.7109375" customWidth="1"/>
    <col min="6669" max="6669" width="13.42578125" bestFit="1" customWidth="1"/>
    <col min="6670" max="6670" width="12.28515625" bestFit="1" customWidth="1"/>
    <col min="6671" max="6671" width="9.42578125" customWidth="1"/>
    <col min="6672" max="6672" width="11.28515625" bestFit="1" customWidth="1"/>
    <col min="6673" max="6673" width="5.85546875" bestFit="1" customWidth="1"/>
    <col min="6674" max="6674" width="12.7109375" bestFit="1" customWidth="1"/>
    <col min="6675" max="6675" width="10.7109375" bestFit="1" customWidth="1"/>
    <col min="6676" max="6676" width="7.140625" bestFit="1" customWidth="1"/>
    <col min="6677" max="6678" width="10.28515625" customWidth="1"/>
    <col min="6679" max="6679" width="7.140625" customWidth="1"/>
    <col min="6680" max="6680" width="8" customWidth="1"/>
    <col min="6681" max="6681" width="8.140625" bestFit="1" customWidth="1"/>
    <col min="6682" max="6682" width="7.28515625" customWidth="1"/>
    <col min="6683" max="6683" width="10.28515625" bestFit="1" customWidth="1"/>
    <col min="6684" max="6684" width="13.28515625" customWidth="1"/>
    <col min="6685" max="6685" width="11.7109375" customWidth="1"/>
    <col min="6686" max="6686" width="9.5703125" bestFit="1" customWidth="1"/>
    <col min="6689" max="6689" width="2.7109375" customWidth="1"/>
    <col min="6924" max="6924" width="10.7109375" customWidth="1"/>
    <col min="6925" max="6925" width="13.42578125" bestFit="1" customWidth="1"/>
    <col min="6926" max="6926" width="12.28515625" bestFit="1" customWidth="1"/>
    <col min="6927" max="6927" width="9.42578125" customWidth="1"/>
    <col min="6928" max="6928" width="11.28515625" bestFit="1" customWidth="1"/>
    <col min="6929" max="6929" width="5.85546875" bestFit="1" customWidth="1"/>
    <col min="6930" max="6930" width="12.7109375" bestFit="1" customWidth="1"/>
    <col min="6931" max="6931" width="10.7109375" bestFit="1" customWidth="1"/>
    <col min="6932" max="6932" width="7.140625" bestFit="1" customWidth="1"/>
    <col min="6933" max="6934" width="10.28515625" customWidth="1"/>
    <col min="6935" max="6935" width="7.140625" customWidth="1"/>
    <col min="6936" max="6936" width="8" customWidth="1"/>
    <col min="6937" max="6937" width="8.140625" bestFit="1" customWidth="1"/>
    <col min="6938" max="6938" width="7.28515625" customWidth="1"/>
    <col min="6939" max="6939" width="10.28515625" bestFit="1" customWidth="1"/>
    <col min="6940" max="6940" width="13.28515625" customWidth="1"/>
    <col min="6941" max="6941" width="11.7109375" customWidth="1"/>
    <col min="6942" max="6942" width="9.5703125" bestFit="1" customWidth="1"/>
    <col min="6945" max="6945" width="2.7109375" customWidth="1"/>
    <col min="7180" max="7180" width="10.7109375" customWidth="1"/>
    <col min="7181" max="7181" width="13.42578125" bestFit="1" customWidth="1"/>
    <col min="7182" max="7182" width="12.28515625" bestFit="1" customWidth="1"/>
    <col min="7183" max="7183" width="9.42578125" customWidth="1"/>
    <col min="7184" max="7184" width="11.28515625" bestFit="1" customWidth="1"/>
    <col min="7185" max="7185" width="5.85546875" bestFit="1" customWidth="1"/>
    <col min="7186" max="7186" width="12.7109375" bestFit="1" customWidth="1"/>
    <col min="7187" max="7187" width="10.7109375" bestFit="1" customWidth="1"/>
    <col min="7188" max="7188" width="7.140625" bestFit="1" customWidth="1"/>
    <col min="7189" max="7190" width="10.28515625" customWidth="1"/>
    <col min="7191" max="7191" width="7.140625" customWidth="1"/>
    <col min="7192" max="7192" width="8" customWidth="1"/>
    <col min="7193" max="7193" width="8.140625" bestFit="1" customWidth="1"/>
    <col min="7194" max="7194" width="7.28515625" customWidth="1"/>
    <col min="7195" max="7195" width="10.28515625" bestFit="1" customWidth="1"/>
    <col min="7196" max="7196" width="13.28515625" customWidth="1"/>
    <col min="7197" max="7197" width="11.7109375" customWidth="1"/>
    <col min="7198" max="7198" width="9.5703125" bestFit="1" customWidth="1"/>
    <col min="7201" max="7201" width="2.7109375" customWidth="1"/>
    <col min="7436" max="7436" width="10.7109375" customWidth="1"/>
    <col min="7437" max="7437" width="13.42578125" bestFit="1" customWidth="1"/>
    <col min="7438" max="7438" width="12.28515625" bestFit="1" customWidth="1"/>
    <col min="7439" max="7439" width="9.42578125" customWidth="1"/>
    <col min="7440" max="7440" width="11.28515625" bestFit="1" customWidth="1"/>
    <col min="7441" max="7441" width="5.85546875" bestFit="1" customWidth="1"/>
    <col min="7442" max="7442" width="12.7109375" bestFit="1" customWidth="1"/>
    <col min="7443" max="7443" width="10.7109375" bestFit="1" customWidth="1"/>
    <col min="7444" max="7444" width="7.140625" bestFit="1" customWidth="1"/>
    <col min="7445" max="7446" width="10.28515625" customWidth="1"/>
    <col min="7447" max="7447" width="7.140625" customWidth="1"/>
    <col min="7448" max="7448" width="8" customWidth="1"/>
    <col min="7449" max="7449" width="8.140625" bestFit="1" customWidth="1"/>
    <col min="7450" max="7450" width="7.28515625" customWidth="1"/>
    <col min="7451" max="7451" width="10.28515625" bestFit="1" customWidth="1"/>
    <col min="7452" max="7452" width="13.28515625" customWidth="1"/>
    <col min="7453" max="7453" width="11.7109375" customWidth="1"/>
    <col min="7454" max="7454" width="9.5703125" bestFit="1" customWidth="1"/>
    <col min="7457" max="7457" width="2.7109375" customWidth="1"/>
    <col min="7692" max="7692" width="10.7109375" customWidth="1"/>
    <col min="7693" max="7693" width="13.42578125" bestFit="1" customWidth="1"/>
    <col min="7694" max="7694" width="12.28515625" bestFit="1" customWidth="1"/>
    <col min="7695" max="7695" width="9.42578125" customWidth="1"/>
    <col min="7696" max="7696" width="11.28515625" bestFit="1" customWidth="1"/>
    <col min="7697" max="7697" width="5.85546875" bestFit="1" customWidth="1"/>
    <col min="7698" max="7698" width="12.7109375" bestFit="1" customWidth="1"/>
    <col min="7699" max="7699" width="10.7109375" bestFit="1" customWidth="1"/>
    <col min="7700" max="7700" width="7.140625" bestFit="1" customWidth="1"/>
    <col min="7701" max="7702" width="10.28515625" customWidth="1"/>
    <col min="7703" max="7703" width="7.140625" customWidth="1"/>
    <col min="7704" max="7704" width="8" customWidth="1"/>
    <col min="7705" max="7705" width="8.140625" bestFit="1" customWidth="1"/>
    <col min="7706" max="7706" width="7.28515625" customWidth="1"/>
    <col min="7707" max="7707" width="10.28515625" bestFit="1" customWidth="1"/>
    <col min="7708" max="7708" width="13.28515625" customWidth="1"/>
    <col min="7709" max="7709" width="11.7109375" customWidth="1"/>
    <col min="7710" max="7710" width="9.5703125" bestFit="1" customWidth="1"/>
    <col min="7713" max="7713" width="2.7109375" customWidth="1"/>
    <col min="7948" max="7948" width="10.7109375" customWidth="1"/>
    <col min="7949" max="7949" width="13.42578125" bestFit="1" customWidth="1"/>
    <col min="7950" max="7950" width="12.28515625" bestFit="1" customWidth="1"/>
    <col min="7951" max="7951" width="9.42578125" customWidth="1"/>
    <col min="7952" max="7952" width="11.28515625" bestFit="1" customWidth="1"/>
    <col min="7953" max="7953" width="5.85546875" bestFit="1" customWidth="1"/>
    <col min="7954" max="7954" width="12.7109375" bestFit="1" customWidth="1"/>
    <col min="7955" max="7955" width="10.7109375" bestFit="1" customWidth="1"/>
    <col min="7956" max="7956" width="7.140625" bestFit="1" customWidth="1"/>
    <col min="7957" max="7958" width="10.28515625" customWidth="1"/>
    <col min="7959" max="7959" width="7.140625" customWidth="1"/>
    <col min="7960" max="7960" width="8" customWidth="1"/>
    <col min="7961" max="7961" width="8.140625" bestFit="1" customWidth="1"/>
    <col min="7962" max="7962" width="7.28515625" customWidth="1"/>
    <col min="7963" max="7963" width="10.28515625" bestFit="1" customWidth="1"/>
    <col min="7964" max="7964" width="13.28515625" customWidth="1"/>
    <col min="7965" max="7965" width="11.7109375" customWidth="1"/>
    <col min="7966" max="7966" width="9.5703125" bestFit="1" customWidth="1"/>
    <col min="7969" max="7969" width="2.7109375" customWidth="1"/>
    <col min="8204" max="8204" width="10.7109375" customWidth="1"/>
    <col min="8205" max="8205" width="13.42578125" bestFit="1" customWidth="1"/>
    <col min="8206" max="8206" width="12.28515625" bestFit="1" customWidth="1"/>
    <col min="8207" max="8207" width="9.42578125" customWidth="1"/>
    <col min="8208" max="8208" width="11.28515625" bestFit="1" customWidth="1"/>
    <col min="8209" max="8209" width="5.85546875" bestFit="1" customWidth="1"/>
    <col min="8210" max="8210" width="12.7109375" bestFit="1" customWidth="1"/>
    <col min="8211" max="8211" width="10.7109375" bestFit="1" customWidth="1"/>
    <col min="8212" max="8212" width="7.140625" bestFit="1" customWidth="1"/>
    <col min="8213" max="8214" width="10.28515625" customWidth="1"/>
    <col min="8215" max="8215" width="7.140625" customWidth="1"/>
    <col min="8216" max="8216" width="8" customWidth="1"/>
    <col min="8217" max="8217" width="8.140625" bestFit="1" customWidth="1"/>
    <col min="8218" max="8218" width="7.28515625" customWidth="1"/>
    <col min="8219" max="8219" width="10.28515625" bestFit="1" customWidth="1"/>
    <col min="8220" max="8220" width="13.28515625" customWidth="1"/>
    <col min="8221" max="8221" width="11.7109375" customWidth="1"/>
    <col min="8222" max="8222" width="9.5703125" bestFit="1" customWidth="1"/>
    <col min="8225" max="8225" width="2.7109375" customWidth="1"/>
    <col min="8460" max="8460" width="10.7109375" customWidth="1"/>
    <col min="8461" max="8461" width="13.42578125" bestFit="1" customWidth="1"/>
    <col min="8462" max="8462" width="12.28515625" bestFit="1" customWidth="1"/>
    <col min="8463" max="8463" width="9.42578125" customWidth="1"/>
    <col min="8464" max="8464" width="11.28515625" bestFit="1" customWidth="1"/>
    <col min="8465" max="8465" width="5.85546875" bestFit="1" customWidth="1"/>
    <col min="8466" max="8466" width="12.7109375" bestFit="1" customWidth="1"/>
    <col min="8467" max="8467" width="10.7109375" bestFit="1" customWidth="1"/>
    <col min="8468" max="8468" width="7.140625" bestFit="1" customWidth="1"/>
    <col min="8469" max="8470" width="10.28515625" customWidth="1"/>
    <col min="8471" max="8471" width="7.140625" customWidth="1"/>
    <col min="8472" max="8472" width="8" customWidth="1"/>
    <col min="8473" max="8473" width="8.140625" bestFit="1" customWidth="1"/>
    <col min="8474" max="8474" width="7.28515625" customWidth="1"/>
    <col min="8475" max="8475" width="10.28515625" bestFit="1" customWidth="1"/>
    <col min="8476" max="8476" width="13.28515625" customWidth="1"/>
    <col min="8477" max="8477" width="11.7109375" customWidth="1"/>
    <col min="8478" max="8478" width="9.5703125" bestFit="1" customWidth="1"/>
    <col min="8481" max="8481" width="2.7109375" customWidth="1"/>
    <col min="8716" max="8716" width="10.7109375" customWidth="1"/>
    <col min="8717" max="8717" width="13.42578125" bestFit="1" customWidth="1"/>
    <col min="8718" max="8718" width="12.28515625" bestFit="1" customWidth="1"/>
    <col min="8719" max="8719" width="9.42578125" customWidth="1"/>
    <col min="8720" max="8720" width="11.28515625" bestFit="1" customWidth="1"/>
    <col min="8721" max="8721" width="5.85546875" bestFit="1" customWidth="1"/>
    <col min="8722" max="8722" width="12.7109375" bestFit="1" customWidth="1"/>
    <col min="8723" max="8723" width="10.7109375" bestFit="1" customWidth="1"/>
    <col min="8724" max="8724" width="7.140625" bestFit="1" customWidth="1"/>
    <col min="8725" max="8726" width="10.28515625" customWidth="1"/>
    <col min="8727" max="8727" width="7.140625" customWidth="1"/>
    <col min="8728" max="8728" width="8" customWidth="1"/>
    <col min="8729" max="8729" width="8.140625" bestFit="1" customWidth="1"/>
    <col min="8730" max="8730" width="7.28515625" customWidth="1"/>
    <col min="8731" max="8731" width="10.28515625" bestFit="1" customWidth="1"/>
    <col min="8732" max="8732" width="13.28515625" customWidth="1"/>
    <col min="8733" max="8733" width="11.7109375" customWidth="1"/>
    <col min="8734" max="8734" width="9.5703125" bestFit="1" customWidth="1"/>
    <col min="8737" max="8737" width="2.7109375" customWidth="1"/>
    <col min="8972" max="8972" width="10.7109375" customWidth="1"/>
    <col min="8973" max="8973" width="13.42578125" bestFit="1" customWidth="1"/>
    <col min="8974" max="8974" width="12.28515625" bestFit="1" customWidth="1"/>
    <col min="8975" max="8975" width="9.42578125" customWidth="1"/>
    <col min="8976" max="8976" width="11.28515625" bestFit="1" customWidth="1"/>
    <col min="8977" max="8977" width="5.85546875" bestFit="1" customWidth="1"/>
    <col min="8978" max="8978" width="12.7109375" bestFit="1" customWidth="1"/>
    <col min="8979" max="8979" width="10.7109375" bestFit="1" customWidth="1"/>
    <col min="8980" max="8980" width="7.140625" bestFit="1" customWidth="1"/>
    <col min="8981" max="8982" width="10.28515625" customWidth="1"/>
    <col min="8983" max="8983" width="7.140625" customWidth="1"/>
    <col min="8984" max="8984" width="8" customWidth="1"/>
    <col min="8985" max="8985" width="8.140625" bestFit="1" customWidth="1"/>
    <col min="8986" max="8986" width="7.28515625" customWidth="1"/>
    <col min="8987" max="8987" width="10.28515625" bestFit="1" customWidth="1"/>
    <col min="8988" max="8988" width="13.28515625" customWidth="1"/>
    <col min="8989" max="8989" width="11.7109375" customWidth="1"/>
    <col min="8990" max="8990" width="9.5703125" bestFit="1" customWidth="1"/>
    <col min="8993" max="8993" width="2.7109375" customWidth="1"/>
    <col min="9228" max="9228" width="10.7109375" customWidth="1"/>
    <col min="9229" max="9229" width="13.42578125" bestFit="1" customWidth="1"/>
    <col min="9230" max="9230" width="12.28515625" bestFit="1" customWidth="1"/>
    <col min="9231" max="9231" width="9.42578125" customWidth="1"/>
    <col min="9232" max="9232" width="11.28515625" bestFit="1" customWidth="1"/>
    <col min="9233" max="9233" width="5.85546875" bestFit="1" customWidth="1"/>
    <col min="9234" max="9234" width="12.7109375" bestFit="1" customWidth="1"/>
    <col min="9235" max="9235" width="10.7109375" bestFit="1" customWidth="1"/>
    <col min="9236" max="9236" width="7.140625" bestFit="1" customWidth="1"/>
    <col min="9237" max="9238" width="10.28515625" customWidth="1"/>
    <col min="9239" max="9239" width="7.140625" customWidth="1"/>
    <col min="9240" max="9240" width="8" customWidth="1"/>
    <col min="9241" max="9241" width="8.140625" bestFit="1" customWidth="1"/>
    <col min="9242" max="9242" width="7.28515625" customWidth="1"/>
    <col min="9243" max="9243" width="10.28515625" bestFit="1" customWidth="1"/>
    <col min="9244" max="9244" width="13.28515625" customWidth="1"/>
    <col min="9245" max="9245" width="11.7109375" customWidth="1"/>
    <col min="9246" max="9246" width="9.5703125" bestFit="1" customWidth="1"/>
    <col min="9249" max="9249" width="2.7109375" customWidth="1"/>
    <col min="9484" max="9484" width="10.7109375" customWidth="1"/>
    <col min="9485" max="9485" width="13.42578125" bestFit="1" customWidth="1"/>
    <col min="9486" max="9486" width="12.28515625" bestFit="1" customWidth="1"/>
    <col min="9487" max="9487" width="9.42578125" customWidth="1"/>
    <col min="9488" max="9488" width="11.28515625" bestFit="1" customWidth="1"/>
    <col min="9489" max="9489" width="5.85546875" bestFit="1" customWidth="1"/>
    <col min="9490" max="9490" width="12.7109375" bestFit="1" customWidth="1"/>
    <col min="9491" max="9491" width="10.7109375" bestFit="1" customWidth="1"/>
    <col min="9492" max="9492" width="7.140625" bestFit="1" customWidth="1"/>
    <col min="9493" max="9494" width="10.28515625" customWidth="1"/>
    <col min="9495" max="9495" width="7.140625" customWidth="1"/>
    <col min="9496" max="9496" width="8" customWidth="1"/>
    <col min="9497" max="9497" width="8.140625" bestFit="1" customWidth="1"/>
    <col min="9498" max="9498" width="7.28515625" customWidth="1"/>
    <col min="9499" max="9499" width="10.28515625" bestFit="1" customWidth="1"/>
    <col min="9500" max="9500" width="13.28515625" customWidth="1"/>
    <col min="9501" max="9501" width="11.7109375" customWidth="1"/>
    <col min="9502" max="9502" width="9.5703125" bestFit="1" customWidth="1"/>
    <col min="9505" max="9505" width="2.7109375" customWidth="1"/>
    <col min="9740" max="9740" width="10.7109375" customWidth="1"/>
    <col min="9741" max="9741" width="13.42578125" bestFit="1" customWidth="1"/>
    <col min="9742" max="9742" width="12.28515625" bestFit="1" customWidth="1"/>
    <col min="9743" max="9743" width="9.42578125" customWidth="1"/>
    <col min="9744" max="9744" width="11.28515625" bestFit="1" customWidth="1"/>
    <col min="9745" max="9745" width="5.85546875" bestFit="1" customWidth="1"/>
    <col min="9746" max="9746" width="12.7109375" bestFit="1" customWidth="1"/>
    <col min="9747" max="9747" width="10.7109375" bestFit="1" customWidth="1"/>
    <col min="9748" max="9748" width="7.140625" bestFit="1" customWidth="1"/>
    <col min="9749" max="9750" width="10.28515625" customWidth="1"/>
    <col min="9751" max="9751" width="7.140625" customWidth="1"/>
    <col min="9752" max="9752" width="8" customWidth="1"/>
    <col min="9753" max="9753" width="8.140625" bestFit="1" customWidth="1"/>
    <col min="9754" max="9754" width="7.28515625" customWidth="1"/>
    <col min="9755" max="9755" width="10.28515625" bestFit="1" customWidth="1"/>
    <col min="9756" max="9756" width="13.28515625" customWidth="1"/>
    <col min="9757" max="9757" width="11.7109375" customWidth="1"/>
    <col min="9758" max="9758" width="9.5703125" bestFit="1" customWidth="1"/>
    <col min="9761" max="9761" width="2.7109375" customWidth="1"/>
    <col min="9996" max="9996" width="10.7109375" customWidth="1"/>
    <col min="9997" max="9997" width="13.42578125" bestFit="1" customWidth="1"/>
    <col min="9998" max="9998" width="12.28515625" bestFit="1" customWidth="1"/>
    <col min="9999" max="9999" width="9.42578125" customWidth="1"/>
    <col min="10000" max="10000" width="11.28515625" bestFit="1" customWidth="1"/>
    <col min="10001" max="10001" width="5.85546875" bestFit="1" customWidth="1"/>
    <col min="10002" max="10002" width="12.7109375" bestFit="1" customWidth="1"/>
    <col min="10003" max="10003" width="10.7109375" bestFit="1" customWidth="1"/>
    <col min="10004" max="10004" width="7.140625" bestFit="1" customWidth="1"/>
    <col min="10005" max="10006" width="10.28515625" customWidth="1"/>
    <col min="10007" max="10007" width="7.140625" customWidth="1"/>
    <col min="10008" max="10008" width="8" customWidth="1"/>
    <col min="10009" max="10009" width="8.140625" bestFit="1" customWidth="1"/>
    <col min="10010" max="10010" width="7.28515625" customWidth="1"/>
    <col min="10011" max="10011" width="10.28515625" bestFit="1" customWidth="1"/>
    <col min="10012" max="10012" width="13.28515625" customWidth="1"/>
    <col min="10013" max="10013" width="11.7109375" customWidth="1"/>
    <col min="10014" max="10014" width="9.5703125" bestFit="1" customWidth="1"/>
    <col min="10017" max="10017" width="2.7109375" customWidth="1"/>
    <col min="10252" max="10252" width="10.7109375" customWidth="1"/>
    <col min="10253" max="10253" width="13.42578125" bestFit="1" customWidth="1"/>
    <col min="10254" max="10254" width="12.28515625" bestFit="1" customWidth="1"/>
    <col min="10255" max="10255" width="9.42578125" customWidth="1"/>
    <col min="10256" max="10256" width="11.28515625" bestFit="1" customWidth="1"/>
    <col min="10257" max="10257" width="5.85546875" bestFit="1" customWidth="1"/>
    <col min="10258" max="10258" width="12.7109375" bestFit="1" customWidth="1"/>
    <col min="10259" max="10259" width="10.7109375" bestFit="1" customWidth="1"/>
    <col min="10260" max="10260" width="7.140625" bestFit="1" customWidth="1"/>
    <col min="10261" max="10262" width="10.28515625" customWidth="1"/>
    <col min="10263" max="10263" width="7.140625" customWidth="1"/>
    <col min="10264" max="10264" width="8" customWidth="1"/>
    <col min="10265" max="10265" width="8.140625" bestFit="1" customWidth="1"/>
    <col min="10266" max="10266" width="7.28515625" customWidth="1"/>
    <col min="10267" max="10267" width="10.28515625" bestFit="1" customWidth="1"/>
    <col min="10268" max="10268" width="13.28515625" customWidth="1"/>
    <col min="10269" max="10269" width="11.7109375" customWidth="1"/>
    <col min="10270" max="10270" width="9.5703125" bestFit="1" customWidth="1"/>
    <col min="10273" max="10273" width="2.7109375" customWidth="1"/>
    <col min="10508" max="10508" width="10.7109375" customWidth="1"/>
    <col min="10509" max="10509" width="13.42578125" bestFit="1" customWidth="1"/>
    <col min="10510" max="10510" width="12.28515625" bestFit="1" customWidth="1"/>
    <col min="10511" max="10511" width="9.42578125" customWidth="1"/>
    <col min="10512" max="10512" width="11.28515625" bestFit="1" customWidth="1"/>
    <col min="10513" max="10513" width="5.85546875" bestFit="1" customWidth="1"/>
    <col min="10514" max="10514" width="12.7109375" bestFit="1" customWidth="1"/>
    <col min="10515" max="10515" width="10.7109375" bestFit="1" customWidth="1"/>
    <col min="10516" max="10516" width="7.140625" bestFit="1" customWidth="1"/>
    <col min="10517" max="10518" width="10.28515625" customWidth="1"/>
    <col min="10519" max="10519" width="7.140625" customWidth="1"/>
    <col min="10520" max="10520" width="8" customWidth="1"/>
    <col min="10521" max="10521" width="8.140625" bestFit="1" customWidth="1"/>
    <col min="10522" max="10522" width="7.28515625" customWidth="1"/>
    <col min="10523" max="10523" width="10.28515625" bestFit="1" customWidth="1"/>
    <col min="10524" max="10524" width="13.28515625" customWidth="1"/>
    <col min="10525" max="10525" width="11.7109375" customWidth="1"/>
    <col min="10526" max="10526" width="9.5703125" bestFit="1" customWidth="1"/>
    <col min="10529" max="10529" width="2.7109375" customWidth="1"/>
    <col min="10764" max="10764" width="10.7109375" customWidth="1"/>
    <col min="10765" max="10765" width="13.42578125" bestFit="1" customWidth="1"/>
    <col min="10766" max="10766" width="12.28515625" bestFit="1" customWidth="1"/>
    <col min="10767" max="10767" width="9.42578125" customWidth="1"/>
    <col min="10768" max="10768" width="11.28515625" bestFit="1" customWidth="1"/>
    <col min="10769" max="10769" width="5.85546875" bestFit="1" customWidth="1"/>
    <col min="10770" max="10770" width="12.7109375" bestFit="1" customWidth="1"/>
    <col min="10771" max="10771" width="10.7109375" bestFit="1" customWidth="1"/>
    <col min="10772" max="10772" width="7.140625" bestFit="1" customWidth="1"/>
    <col min="10773" max="10774" width="10.28515625" customWidth="1"/>
    <col min="10775" max="10775" width="7.140625" customWidth="1"/>
    <col min="10776" max="10776" width="8" customWidth="1"/>
    <col min="10777" max="10777" width="8.140625" bestFit="1" customWidth="1"/>
    <col min="10778" max="10778" width="7.28515625" customWidth="1"/>
    <col min="10779" max="10779" width="10.28515625" bestFit="1" customWidth="1"/>
    <col min="10780" max="10780" width="13.28515625" customWidth="1"/>
    <col min="10781" max="10781" width="11.7109375" customWidth="1"/>
    <col min="10782" max="10782" width="9.5703125" bestFit="1" customWidth="1"/>
    <col min="10785" max="10785" width="2.7109375" customWidth="1"/>
    <col min="11020" max="11020" width="10.7109375" customWidth="1"/>
    <col min="11021" max="11021" width="13.42578125" bestFit="1" customWidth="1"/>
    <col min="11022" max="11022" width="12.28515625" bestFit="1" customWidth="1"/>
    <col min="11023" max="11023" width="9.42578125" customWidth="1"/>
    <col min="11024" max="11024" width="11.28515625" bestFit="1" customWidth="1"/>
    <col min="11025" max="11025" width="5.85546875" bestFit="1" customWidth="1"/>
    <col min="11026" max="11026" width="12.7109375" bestFit="1" customWidth="1"/>
    <col min="11027" max="11027" width="10.7109375" bestFit="1" customWidth="1"/>
    <col min="11028" max="11028" width="7.140625" bestFit="1" customWidth="1"/>
    <col min="11029" max="11030" width="10.28515625" customWidth="1"/>
    <col min="11031" max="11031" width="7.140625" customWidth="1"/>
    <col min="11032" max="11032" width="8" customWidth="1"/>
    <col min="11033" max="11033" width="8.140625" bestFit="1" customWidth="1"/>
    <col min="11034" max="11034" width="7.28515625" customWidth="1"/>
    <col min="11035" max="11035" width="10.28515625" bestFit="1" customWidth="1"/>
    <col min="11036" max="11036" width="13.28515625" customWidth="1"/>
    <col min="11037" max="11037" width="11.7109375" customWidth="1"/>
    <col min="11038" max="11038" width="9.5703125" bestFit="1" customWidth="1"/>
    <col min="11041" max="11041" width="2.7109375" customWidth="1"/>
    <col min="11276" max="11276" width="10.7109375" customWidth="1"/>
    <col min="11277" max="11277" width="13.42578125" bestFit="1" customWidth="1"/>
    <col min="11278" max="11278" width="12.28515625" bestFit="1" customWidth="1"/>
    <col min="11279" max="11279" width="9.42578125" customWidth="1"/>
    <col min="11280" max="11280" width="11.28515625" bestFit="1" customWidth="1"/>
    <col min="11281" max="11281" width="5.85546875" bestFit="1" customWidth="1"/>
    <col min="11282" max="11282" width="12.7109375" bestFit="1" customWidth="1"/>
    <col min="11283" max="11283" width="10.7109375" bestFit="1" customWidth="1"/>
    <col min="11284" max="11284" width="7.140625" bestFit="1" customWidth="1"/>
    <col min="11285" max="11286" width="10.28515625" customWidth="1"/>
    <col min="11287" max="11287" width="7.140625" customWidth="1"/>
    <col min="11288" max="11288" width="8" customWidth="1"/>
    <col min="11289" max="11289" width="8.140625" bestFit="1" customWidth="1"/>
    <col min="11290" max="11290" width="7.28515625" customWidth="1"/>
    <col min="11291" max="11291" width="10.28515625" bestFit="1" customWidth="1"/>
    <col min="11292" max="11292" width="13.28515625" customWidth="1"/>
    <col min="11293" max="11293" width="11.7109375" customWidth="1"/>
    <col min="11294" max="11294" width="9.5703125" bestFit="1" customWidth="1"/>
    <col min="11297" max="11297" width="2.7109375" customWidth="1"/>
    <col min="11532" max="11532" width="10.7109375" customWidth="1"/>
    <col min="11533" max="11533" width="13.42578125" bestFit="1" customWidth="1"/>
    <col min="11534" max="11534" width="12.28515625" bestFit="1" customWidth="1"/>
    <col min="11535" max="11535" width="9.42578125" customWidth="1"/>
    <col min="11536" max="11536" width="11.28515625" bestFit="1" customWidth="1"/>
    <col min="11537" max="11537" width="5.85546875" bestFit="1" customWidth="1"/>
    <col min="11538" max="11538" width="12.7109375" bestFit="1" customWidth="1"/>
    <col min="11539" max="11539" width="10.7109375" bestFit="1" customWidth="1"/>
    <col min="11540" max="11540" width="7.140625" bestFit="1" customWidth="1"/>
    <col min="11541" max="11542" width="10.28515625" customWidth="1"/>
    <col min="11543" max="11543" width="7.140625" customWidth="1"/>
    <col min="11544" max="11544" width="8" customWidth="1"/>
    <col min="11545" max="11545" width="8.140625" bestFit="1" customWidth="1"/>
    <col min="11546" max="11546" width="7.28515625" customWidth="1"/>
    <col min="11547" max="11547" width="10.28515625" bestFit="1" customWidth="1"/>
    <col min="11548" max="11548" width="13.28515625" customWidth="1"/>
    <col min="11549" max="11549" width="11.7109375" customWidth="1"/>
    <col min="11550" max="11550" width="9.5703125" bestFit="1" customWidth="1"/>
    <col min="11553" max="11553" width="2.7109375" customWidth="1"/>
    <col min="11788" max="11788" width="10.7109375" customWidth="1"/>
    <col min="11789" max="11789" width="13.42578125" bestFit="1" customWidth="1"/>
    <col min="11790" max="11790" width="12.28515625" bestFit="1" customWidth="1"/>
    <col min="11791" max="11791" width="9.42578125" customWidth="1"/>
    <col min="11792" max="11792" width="11.28515625" bestFit="1" customWidth="1"/>
    <col min="11793" max="11793" width="5.85546875" bestFit="1" customWidth="1"/>
    <col min="11794" max="11794" width="12.7109375" bestFit="1" customWidth="1"/>
    <col min="11795" max="11795" width="10.7109375" bestFit="1" customWidth="1"/>
    <col min="11796" max="11796" width="7.140625" bestFit="1" customWidth="1"/>
    <col min="11797" max="11798" width="10.28515625" customWidth="1"/>
    <col min="11799" max="11799" width="7.140625" customWidth="1"/>
    <col min="11800" max="11800" width="8" customWidth="1"/>
    <col min="11801" max="11801" width="8.140625" bestFit="1" customWidth="1"/>
    <col min="11802" max="11802" width="7.28515625" customWidth="1"/>
    <col min="11803" max="11803" width="10.28515625" bestFit="1" customWidth="1"/>
    <col min="11804" max="11804" width="13.28515625" customWidth="1"/>
    <col min="11805" max="11805" width="11.7109375" customWidth="1"/>
    <col min="11806" max="11806" width="9.5703125" bestFit="1" customWidth="1"/>
    <col min="11809" max="11809" width="2.7109375" customWidth="1"/>
    <col min="12044" max="12044" width="10.7109375" customWidth="1"/>
    <col min="12045" max="12045" width="13.42578125" bestFit="1" customWidth="1"/>
    <col min="12046" max="12046" width="12.28515625" bestFit="1" customWidth="1"/>
    <col min="12047" max="12047" width="9.42578125" customWidth="1"/>
    <col min="12048" max="12048" width="11.28515625" bestFit="1" customWidth="1"/>
    <col min="12049" max="12049" width="5.85546875" bestFit="1" customWidth="1"/>
    <col min="12050" max="12050" width="12.7109375" bestFit="1" customWidth="1"/>
    <col min="12051" max="12051" width="10.7109375" bestFit="1" customWidth="1"/>
    <col min="12052" max="12052" width="7.140625" bestFit="1" customWidth="1"/>
    <col min="12053" max="12054" width="10.28515625" customWidth="1"/>
    <col min="12055" max="12055" width="7.140625" customWidth="1"/>
    <col min="12056" max="12056" width="8" customWidth="1"/>
    <col min="12057" max="12057" width="8.140625" bestFit="1" customWidth="1"/>
    <col min="12058" max="12058" width="7.28515625" customWidth="1"/>
    <col min="12059" max="12059" width="10.28515625" bestFit="1" customWidth="1"/>
    <col min="12060" max="12060" width="13.28515625" customWidth="1"/>
    <col min="12061" max="12061" width="11.7109375" customWidth="1"/>
    <col min="12062" max="12062" width="9.5703125" bestFit="1" customWidth="1"/>
    <col min="12065" max="12065" width="2.7109375" customWidth="1"/>
    <col min="12300" max="12300" width="10.7109375" customWidth="1"/>
    <col min="12301" max="12301" width="13.42578125" bestFit="1" customWidth="1"/>
    <col min="12302" max="12302" width="12.28515625" bestFit="1" customWidth="1"/>
    <col min="12303" max="12303" width="9.42578125" customWidth="1"/>
    <col min="12304" max="12304" width="11.28515625" bestFit="1" customWidth="1"/>
    <col min="12305" max="12305" width="5.85546875" bestFit="1" customWidth="1"/>
    <col min="12306" max="12306" width="12.7109375" bestFit="1" customWidth="1"/>
    <col min="12307" max="12307" width="10.7109375" bestFit="1" customWidth="1"/>
    <col min="12308" max="12308" width="7.140625" bestFit="1" customWidth="1"/>
    <col min="12309" max="12310" width="10.28515625" customWidth="1"/>
    <col min="12311" max="12311" width="7.140625" customWidth="1"/>
    <col min="12312" max="12312" width="8" customWidth="1"/>
    <col min="12313" max="12313" width="8.140625" bestFit="1" customWidth="1"/>
    <col min="12314" max="12314" width="7.28515625" customWidth="1"/>
    <col min="12315" max="12315" width="10.28515625" bestFit="1" customWidth="1"/>
    <col min="12316" max="12316" width="13.28515625" customWidth="1"/>
    <col min="12317" max="12317" width="11.7109375" customWidth="1"/>
    <col min="12318" max="12318" width="9.5703125" bestFit="1" customWidth="1"/>
    <col min="12321" max="12321" width="2.7109375" customWidth="1"/>
    <col min="12556" max="12556" width="10.7109375" customWidth="1"/>
    <col min="12557" max="12557" width="13.42578125" bestFit="1" customWidth="1"/>
    <col min="12558" max="12558" width="12.28515625" bestFit="1" customWidth="1"/>
    <col min="12559" max="12559" width="9.42578125" customWidth="1"/>
    <col min="12560" max="12560" width="11.28515625" bestFit="1" customWidth="1"/>
    <col min="12561" max="12561" width="5.85546875" bestFit="1" customWidth="1"/>
    <col min="12562" max="12562" width="12.7109375" bestFit="1" customWidth="1"/>
    <col min="12563" max="12563" width="10.7109375" bestFit="1" customWidth="1"/>
    <col min="12564" max="12564" width="7.140625" bestFit="1" customWidth="1"/>
    <col min="12565" max="12566" width="10.28515625" customWidth="1"/>
    <col min="12567" max="12567" width="7.140625" customWidth="1"/>
    <col min="12568" max="12568" width="8" customWidth="1"/>
    <col min="12569" max="12569" width="8.140625" bestFit="1" customWidth="1"/>
    <col min="12570" max="12570" width="7.28515625" customWidth="1"/>
    <col min="12571" max="12571" width="10.28515625" bestFit="1" customWidth="1"/>
    <col min="12572" max="12572" width="13.28515625" customWidth="1"/>
    <col min="12573" max="12573" width="11.7109375" customWidth="1"/>
    <col min="12574" max="12574" width="9.5703125" bestFit="1" customWidth="1"/>
    <col min="12577" max="12577" width="2.7109375" customWidth="1"/>
    <col min="12812" max="12812" width="10.7109375" customWidth="1"/>
    <col min="12813" max="12813" width="13.42578125" bestFit="1" customWidth="1"/>
    <col min="12814" max="12814" width="12.28515625" bestFit="1" customWidth="1"/>
    <col min="12815" max="12815" width="9.42578125" customWidth="1"/>
    <col min="12816" max="12816" width="11.28515625" bestFit="1" customWidth="1"/>
    <col min="12817" max="12817" width="5.85546875" bestFit="1" customWidth="1"/>
    <col min="12818" max="12818" width="12.7109375" bestFit="1" customWidth="1"/>
    <col min="12819" max="12819" width="10.7109375" bestFit="1" customWidth="1"/>
    <col min="12820" max="12820" width="7.140625" bestFit="1" customWidth="1"/>
    <col min="12821" max="12822" width="10.28515625" customWidth="1"/>
    <col min="12823" max="12823" width="7.140625" customWidth="1"/>
    <col min="12824" max="12824" width="8" customWidth="1"/>
    <col min="12825" max="12825" width="8.140625" bestFit="1" customWidth="1"/>
    <col min="12826" max="12826" width="7.28515625" customWidth="1"/>
    <col min="12827" max="12827" width="10.28515625" bestFit="1" customWidth="1"/>
    <col min="12828" max="12828" width="13.28515625" customWidth="1"/>
    <col min="12829" max="12829" width="11.7109375" customWidth="1"/>
    <col min="12830" max="12830" width="9.5703125" bestFit="1" customWidth="1"/>
    <col min="12833" max="12833" width="2.7109375" customWidth="1"/>
    <col min="13068" max="13068" width="10.7109375" customWidth="1"/>
    <col min="13069" max="13069" width="13.42578125" bestFit="1" customWidth="1"/>
    <col min="13070" max="13070" width="12.28515625" bestFit="1" customWidth="1"/>
    <col min="13071" max="13071" width="9.42578125" customWidth="1"/>
    <col min="13072" max="13072" width="11.28515625" bestFit="1" customWidth="1"/>
    <col min="13073" max="13073" width="5.85546875" bestFit="1" customWidth="1"/>
    <col min="13074" max="13074" width="12.7109375" bestFit="1" customWidth="1"/>
    <col min="13075" max="13075" width="10.7109375" bestFit="1" customWidth="1"/>
    <col min="13076" max="13076" width="7.140625" bestFit="1" customWidth="1"/>
    <col min="13077" max="13078" width="10.28515625" customWidth="1"/>
    <col min="13079" max="13079" width="7.140625" customWidth="1"/>
    <col min="13080" max="13080" width="8" customWidth="1"/>
    <col min="13081" max="13081" width="8.140625" bestFit="1" customWidth="1"/>
    <col min="13082" max="13082" width="7.28515625" customWidth="1"/>
    <col min="13083" max="13083" width="10.28515625" bestFit="1" customWidth="1"/>
    <col min="13084" max="13084" width="13.28515625" customWidth="1"/>
    <col min="13085" max="13085" width="11.7109375" customWidth="1"/>
    <col min="13086" max="13086" width="9.5703125" bestFit="1" customWidth="1"/>
    <col min="13089" max="13089" width="2.7109375" customWidth="1"/>
    <col min="13324" max="13324" width="10.7109375" customWidth="1"/>
    <col min="13325" max="13325" width="13.42578125" bestFit="1" customWidth="1"/>
    <col min="13326" max="13326" width="12.28515625" bestFit="1" customWidth="1"/>
    <col min="13327" max="13327" width="9.42578125" customWidth="1"/>
    <col min="13328" max="13328" width="11.28515625" bestFit="1" customWidth="1"/>
    <col min="13329" max="13329" width="5.85546875" bestFit="1" customWidth="1"/>
    <col min="13330" max="13330" width="12.7109375" bestFit="1" customWidth="1"/>
    <col min="13331" max="13331" width="10.7109375" bestFit="1" customWidth="1"/>
    <col min="13332" max="13332" width="7.140625" bestFit="1" customWidth="1"/>
    <col min="13333" max="13334" width="10.28515625" customWidth="1"/>
    <col min="13335" max="13335" width="7.140625" customWidth="1"/>
    <col min="13336" max="13336" width="8" customWidth="1"/>
    <col min="13337" max="13337" width="8.140625" bestFit="1" customWidth="1"/>
    <col min="13338" max="13338" width="7.28515625" customWidth="1"/>
    <col min="13339" max="13339" width="10.28515625" bestFit="1" customWidth="1"/>
    <col min="13340" max="13340" width="13.28515625" customWidth="1"/>
    <col min="13341" max="13341" width="11.7109375" customWidth="1"/>
    <col min="13342" max="13342" width="9.5703125" bestFit="1" customWidth="1"/>
    <col min="13345" max="13345" width="2.7109375" customWidth="1"/>
    <col min="13580" max="13580" width="10.7109375" customWidth="1"/>
    <col min="13581" max="13581" width="13.42578125" bestFit="1" customWidth="1"/>
    <col min="13582" max="13582" width="12.28515625" bestFit="1" customWidth="1"/>
    <col min="13583" max="13583" width="9.42578125" customWidth="1"/>
    <col min="13584" max="13584" width="11.28515625" bestFit="1" customWidth="1"/>
    <col min="13585" max="13585" width="5.85546875" bestFit="1" customWidth="1"/>
    <col min="13586" max="13586" width="12.7109375" bestFit="1" customWidth="1"/>
    <col min="13587" max="13587" width="10.7109375" bestFit="1" customWidth="1"/>
    <col min="13588" max="13588" width="7.140625" bestFit="1" customWidth="1"/>
    <col min="13589" max="13590" width="10.28515625" customWidth="1"/>
    <col min="13591" max="13591" width="7.140625" customWidth="1"/>
    <col min="13592" max="13592" width="8" customWidth="1"/>
    <col min="13593" max="13593" width="8.140625" bestFit="1" customWidth="1"/>
    <col min="13594" max="13594" width="7.28515625" customWidth="1"/>
    <col min="13595" max="13595" width="10.28515625" bestFit="1" customWidth="1"/>
    <col min="13596" max="13596" width="13.28515625" customWidth="1"/>
    <col min="13597" max="13597" width="11.7109375" customWidth="1"/>
    <col min="13598" max="13598" width="9.5703125" bestFit="1" customWidth="1"/>
    <col min="13601" max="13601" width="2.7109375" customWidth="1"/>
    <col min="13836" max="13836" width="10.7109375" customWidth="1"/>
    <col min="13837" max="13837" width="13.42578125" bestFit="1" customWidth="1"/>
    <col min="13838" max="13838" width="12.28515625" bestFit="1" customWidth="1"/>
    <col min="13839" max="13839" width="9.42578125" customWidth="1"/>
    <col min="13840" max="13840" width="11.28515625" bestFit="1" customWidth="1"/>
    <col min="13841" max="13841" width="5.85546875" bestFit="1" customWidth="1"/>
    <col min="13842" max="13842" width="12.7109375" bestFit="1" customWidth="1"/>
    <col min="13843" max="13843" width="10.7109375" bestFit="1" customWidth="1"/>
    <col min="13844" max="13844" width="7.140625" bestFit="1" customWidth="1"/>
    <col min="13845" max="13846" width="10.28515625" customWidth="1"/>
    <col min="13847" max="13847" width="7.140625" customWidth="1"/>
    <col min="13848" max="13848" width="8" customWidth="1"/>
    <col min="13849" max="13849" width="8.140625" bestFit="1" customWidth="1"/>
    <col min="13850" max="13850" width="7.28515625" customWidth="1"/>
    <col min="13851" max="13851" width="10.28515625" bestFit="1" customWidth="1"/>
    <col min="13852" max="13852" width="13.28515625" customWidth="1"/>
    <col min="13853" max="13853" width="11.7109375" customWidth="1"/>
    <col min="13854" max="13854" width="9.5703125" bestFit="1" customWidth="1"/>
    <col min="13857" max="13857" width="2.7109375" customWidth="1"/>
    <col min="14092" max="14092" width="10.7109375" customWidth="1"/>
    <col min="14093" max="14093" width="13.42578125" bestFit="1" customWidth="1"/>
    <col min="14094" max="14094" width="12.28515625" bestFit="1" customWidth="1"/>
    <col min="14095" max="14095" width="9.42578125" customWidth="1"/>
    <col min="14096" max="14096" width="11.28515625" bestFit="1" customWidth="1"/>
    <col min="14097" max="14097" width="5.85546875" bestFit="1" customWidth="1"/>
    <col min="14098" max="14098" width="12.7109375" bestFit="1" customWidth="1"/>
    <col min="14099" max="14099" width="10.7109375" bestFit="1" customWidth="1"/>
    <col min="14100" max="14100" width="7.140625" bestFit="1" customWidth="1"/>
    <col min="14101" max="14102" width="10.28515625" customWidth="1"/>
    <col min="14103" max="14103" width="7.140625" customWidth="1"/>
    <col min="14104" max="14104" width="8" customWidth="1"/>
    <col min="14105" max="14105" width="8.140625" bestFit="1" customWidth="1"/>
    <col min="14106" max="14106" width="7.28515625" customWidth="1"/>
    <col min="14107" max="14107" width="10.28515625" bestFit="1" customWidth="1"/>
    <col min="14108" max="14108" width="13.28515625" customWidth="1"/>
    <col min="14109" max="14109" width="11.7109375" customWidth="1"/>
    <col min="14110" max="14110" width="9.5703125" bestFit="1" customWidth="1"/>
    <col min="14113" max="14113" width="2.7109375" customWidth="1"/>
    <col min="14348" max="14348" width="10.7109375" customWidth="1"/>
    <col min="14349" max="14349" width="13.42578125" bestFit="1" customWidth="1"/>
    <col min="14350" max="14350" width="12.28515625" bestFit="1" customWidth="1"/>
    <col min="14351" max="14351" width="9.42578125" customWidth="1"/>
    <col min="14352" max="14352" width="11.28515625" bestFit="1" customWidth="1"/>
    <col min="14353" max="14353" width="5.85546875" bestFit="1" customWidth="1"/>
    <col min="14354" max="14354" width="12.7109375" bestFit="1" customWidth="1"/>
    <col min="14355" max="14355" width="10.7109375" bestFit="1" customWidth="1"/>
    <col min="14356" max="14356" width="7.140625" bestFit="1" customWidth="1"/>
    <col min="14357" max="14358" width="10.28515625" customWidth="1"/>
    <col min="14359" max="14359" width="7.140625" customWidth="1"/>
    <col min="14360" max="14360" width="8" customWidth="1"/>
    <col min="14361" max="14361" width="8.140625" bestFit="1" customWidth="1"/>
    <col min="14362" max="14362" width="7.28515625" customWidth="1"/>
    <col min="14363" max="14363" width="10.28515625" bestFit="1" customWidth="1"/>
    <col min="14364" max="14364" width="13.28515625" customWidth="1"/>
    <col min="14365" max="14365" width="11.7109375" customWidth="1"/>
    <col min="14366" max="14366" width="9.5703125" bestFit="1" customWidth="1"/>
    <col min="14369" max="14369" width="2.7109375" customWidth="1"/>
    <col min="14604" max="14604" width="10.7109375" customWidth="1"/>
    <col min="14605" max="14605" width="13.42578125" bestFit="1" customWidth="1"/>
    <col min="14606" max="14606" width="12.28515625" bestFit="1" customWidth="1"/>
    <col min="14607" max="14607" width="9.42578125" customWidth="1"/>
    <col min="14608" max="14608" width="11.28515625" bestFit="1" customWidth="1"/>
    <col min="14609" max="14609" width="5.85546875" bestFit="1" customWidth="1"/>
    <col min="14610" max="14610" width="12.7109375" bestFit="1" customWidth="1"/>
    <col min="14611" max="14611" width="10.7109375" bestFit="1" customWidth="1"/>
    <col min="14612" max="14612" width="7.140625" bestFit="1" customWidth="1"/>
    <col min="14613" max="14614" width="10.28515625" customWidth="1"/>
    <col min="14615" max="14615" width="7.140625" customWidth="1"/>
    <col min="14616" max="14616" width="8" customWidth="1"/>
    <col min="14617" max="14617" width="8.140625" bestFit="1" customWidth="1"/>
    <col min="14618" max="14618" width="7.28515625" customWidth="1"/>
    <col min="14619" max="14619" width="10.28515625" bestFit="1" customWidth="1"/>
    <col min="14620" max="14620" width="13.28515625" customWidth="1"/>
    <col min="14621" max="14621" width="11.7109375" customWidth="1"/>
    <col min="14622" max="14622" width="9.5703125" bestFit="1" customWidth="1"/>
    <col min="14625" max="14625" width="2.7109375" customWidth="1"/>
    <col min="14860" max="14860" width="10.7109375" customWidth="1"/>
    <col min="14861" max="14861" width="13.42578125" bestFit="1" customWidth="1"/>
    <col min="14862" max="14862" width="12.28515625" bestFit="1" customWidth="1"/>
    <col min="14863" max="14863" width="9.42578125" customWidth="1"/>
    <col min="14864" max="14864" width="11.28515625" bestFit="1" customWidth="1"/>
    <col min="14865" max="14865" width="5.85546875" bestFit="1" customWidth="1"/>
    <col min="14866" max="14866" width="12.7109375" bestFit="1" customWidth="1"/>
    <col min="14867" max="14867" width="10.7109375" bestFit="1" customWidth="1"/>
    <col min="14868" max="14868" width="7.140625" bestFit="1" customWidth="1"/>
    <col min="14869" max="14870" width="10.28515625" customWidth="1"/>
    <col min="14871" max="14871" width="7.140625" customWidth="1"/>
    <col min="14872" max="14872" width="8" customWidth="1"/>
    <col min="14873" max="14873" width="8.140625" bestFit="1" customWidth="1"/>
    <col min="14874" max="14874" width="7.28515625" customWidth="1"/>
    <col min="14875" max="14875" width="10.28515625" bestFit="1" customWidth="1"/>
    <col min="14876" max="14876" width="13.28515625" customWidth="1"/>
    <col min="14877" max="14877" width="11.7109375" customWidth="1"/>
    <col min="14878" max="14878" width="9.5703125" bestFit="1" customWidth="1"/>
    <col min="14881" max="14881" width="2.7109375" customWidth="1"/>
    <col min="15116" max="15116" width="10.7109375" customWidth="1"/>
    <col min="15117" max="15117" width="13.42578125" bestFit="1" customWidth="1"/>
    <col min="15118" max="15118" width="12.28515625" bestFit="1" customWidth="1"/>
    <col min="15119" max="15119" width="9.42578125" customWidth="1"/>
    <col min="15120" max="15120" width="11.28515625" bestFit="1" customWidth="1"/>
    <col min="15121" max="15121" width="5.85546875" bestFit="1" customWidth="1"/>
    <col min="15122" max="15122" width="12.7109375" bestFit="1" customWidth="1"/>
    <col min="15123" max="15123" width="10.7109375" bestFit="1" customWidth="1"/>
    <col min="15124" max="15124" width="7.140625" bestFit="1" customWidth="1"/>
    <col min="15125" max="15126" width="10.28515625" customWidth="1"/>
    <col min="15127" max="15127" width="7.140625" customWidth="1"/>
    <col min="15128" max="15128" width="8" customWidth="1"/>
    <col min="15129" max="15129" width="8.140625" bestFit="1" customWidth="1"/>
    <col min="15130" max="15130" width="7.28515625" customWidth="1"/>
    <col min="15131" max="15131" width="10.28515625" bestFit="1" customWidth="1"/>
    <col min="15132" max="15132" width="13.28515625" customWidth="1"/>
    <col min="15133" max="15133" width="11.7109375" customWidth="1"/>
    <col min="15134" max="15134" width="9.5703125" bestFit="1" customWidth="1"/>
    <col min="15137" max="15137" width="2.7109375" customWidth="1"/>
    <col min="15372" max="15372" width="10.7109375" customWidth="1"/>
    <col min="15373" max="15373" width="13.42578125" bestFit="1" customWidth="1"/>
    <col min="15374" max="15374" width="12.28515625" bestFit="1" customWidth="1"/>
    <col min="15375" max="15375" width="9.42578125" customWidth="1"/>
    <col min="15376" max="15376" width="11.28515625" bestFit="1" customWidth="1"/>
    <col min="15377" max="15377" width="5.85546875" bestFit="1" customWidth="1"/>
    <col min="15378" max="15378" width="12.7109375" bestFit="1" customWidth="1"/>
    <col min="15379" max="15379" width="10.7109375" bestFit="1" customWidth="1"/>
    <col min="15380" max="15380" width="7.140625" bestFit="1" customWidth="1"/>
    <col min="15381" max="15382" width="10.28515625" customWidth="1"/>
    <col min="15383" max="15383" width="7.140625" customWidth="1"/>
    <col min="15384" max="15384" width="8" customWidth="1"/>
    <col min="15385" max="15385" width="8.140625" bestFit="1" customWidth="1"/>
    <col min="15386" max="15386" width="7.28515625" customWidth="1"/>
    <col min="15387" max="15387" width="10.28515625" bestFit="1" customWidth="1"/>
    <col min="15388" max="15388" width="13.28515625" customWidth="1"/>
    <col min="15389" max="15389" width="11.7109375" customWidth="1"/>
    <col min="15390" max="15390" width="9.5703125" bestFit="1" customWidth="1"/>
    <col min="15393" max="15393" width="2.7109375" customWidth="1"/>
    <col min="15628" max="15628" width="10.7109375" customWidth="1"/>
    <col min="15629" max="15629" width="13.42578125" bestFit="1" customWidth="1"/>
    <col min="15630" max="15630" width="12.28515625" bestFit="1" customWidth="1"/>
    <col min="15631" max="15631" width="9.42578125" customWidth="1"/>
    <col min="15632" max="15632" width="11.28515625" bestFit="1" customWidth="1"/>
    <col min="15633" max="15633" width="5.85546875" bestFit="1" customWidth="1"/>
    <col min="15634" max="15634" width="12.7109375" bestFit="1" customWidth="1"/>
    <col min="15635" max="15635" width="10.7109375" bestFit="1" customWidth="1"/>
    <col min="15636" max="15636" width="7.140625" bestFit="1" customWidth="1"/>
    <col min="15637" max="15638" width="10.28515625" customWidth="1"/>
    <col min="15639" max="15639" width="7.140625" customWidth="1"/>
    <col min="15640" max="15640" width="8" customWidth="1"/>
    <col min="15641" max="15641" width="8.140625" bestFit="1" customWidth="1"/>
    <col min="15642" max="15642" width="7.28515625" customWidth="1"/>
    <col min="15643" max="15643" width="10.28515625" bestFit="1" customWidth="1"/>
    <col min="15644" max="15644" width="13.28515625" customWidth="1"/>
    <col min="15645" max="15645" width="11.7109375" customWidth="1"/>
    <col min="15646" max="15646" width="9.5703125" bestFit="1" customWidth="1"/>
    <col min="15649" max="15649" width="2.7109375" customWidth="1"/>
    <col min="15884" max="15884" width="10.7109375" customWidth="1"/>
    <col min="15885" max="15885" width="13.42578125" bestFit="1" customWidth="1"/>
    <col min="15886" max="15886" width="12.28515625" bestFit="1" customWidth="1"/>
    <col min="15887" max="15887" width="9.42578125" customWidth="1"/>
    <col min="15888" max="15888" width="11.28515625" bestFit="1" customWidth="1"/>
    <col min="15889" max="15889" width="5.85546875" bestFit="1" customWidth="1"/>
    <col min="15890" max="15890" width="12.7109375" bestFit="1" customWidth="1"/>
    <col min="15891" max="15891" width="10.7109375" bestFit="1" customWidth="1"/>
    <col min="15892" max="15892" width="7.140625" bestFit="1" customWidth="1"/>
    <col min="15893" max="15894" width="10.28515625" customWidth="1"/>
    <col min="15895" max="15895" width="7.140625" customWidth="1"/>
    <col min="15896" max="15896" width="8" customWidth="1"/>
    <col min="15897" max="15897" width="8.140625" bestFit="1" customWidth="1"/>
    <col min="15898" max="15898" width="7.28515625" customWidth="1"/>
    <col min="15899" max="15899" width="10.28515625" bestFit="1" customWidth="1"/>
    <col min="15900" max="15900" width="13.28515625" customWidth="1"/>
    <col min="15901" max="15901" width="11.7109375" customWidth="1"/>
    <col min="15902" max="15902" width="9.5703125" bestFit="1" customWidth="1"/>
    <col min="15905" max="15905" width="2.7109375" customWidth="1"/>
    <col min="16140" max="16140" width="10.7109375" customWidth="1"/>
    <col min="16141" max="16141" width="13.42578125" bestFit="1" customWidth="1"/>
    <col min="16142" max="16142" width="12.28515625" bestFit="1" customWidth="1"/>
    <col min="16143" max="16143" width="9.42578125" customWidth="1"/>
    <col min="16144" max="16144" width="11.28515625" bestFit="1" customWidth="1"/>
    <col min="16145" max="16145" width="5.85546875" bestFit="1" customWidth="1"/>
    <col min="16146" max="16146" width="12.7109375" bestFit="1" customWidth="1"/>
    <col min="16147" max="16147" width="10.7109375" bestFit="1" customWidth="1"/>
    <col min="16148" max="16148" width="7.140625" bestFit="1" customWidth="1"/>
    <col min="16149" max="16150" width="10.28515625" customWidth="1"/>
    <col min="16151" max="16151" width="7.140625" customWidth="1"/>
    <col min="16152" max="16152" width="8" customWidth="1"/>
    <col min="16153" max="16153" width="8.140625" bestFit="1" customWidth="1"/>
    <col min="16154" max="16154" width="7.28515625" customWidth="1"/>
    <col min="16155" max="16155" width="10.28515625" bestFit="1" customWidth="1"/>
    <col min="16156" max="16156" width="13.28515625" customWidth="1"/>
    <col min="16157" max="16157" width="11.7109375" customWidth="1"/>
    <col min="16158" max="16158" width="9.5703125" bestFit="1" customWidth="1"/>
    <col min="16161" max="16161" width="2.7109375" customWidth="1"/>
  </cols>
  <sheetData>
    <row r="1" spans="2:32">
      <c r="C1" s="345">
        <f>H18</f>
        <v>2.645</v>
      </c>
      <c r="D1" s="346"/>
      <c r="E1" s="346"/>
      <c r="F1" s="346"/>
      <c r="G1" s="346"/>
      <c r="H1" s="346"/>
      <c r="I1" s="347"/>
    </row>
    <row r="2" spans="2:32" ht="15" thickBot="1">
      <c r="C2" s="1"/>
      <c r="D2" s="2"/>
      <c r="E2" s="348">
        <f>D18</f>
        <v>0.39500000000000002</v>
      </c>
      <c r="F2" s="348"/>
      <c r="G2" s="348"/>
      <c r="H2" s="348"/>
      <c r="I2" s="349"/>
    </row>
    <row r="3" spans="2:32">
      <c r="C3" s="1"/>
      <c r="E3" s="3"/>
      <c r="F3" s="4"/>
      <c r="G3" s="4"/>
      <c r="H3" s="4"/>
      <c r="I3" s="5"/>
      <c r="J3" s="350">
        <f>E18</f>
        <v>0.40400000000000003</v>
      </c>
      <c r="AA3" s="321" t="s">
        <v>0</v>
      </c>
      <c r="AB3" s="322"/>
      <c r="AC3" s="322"/>
      <c r="AD3" s="322"/>
      <c r="AE3" s="322"/>
      <c r="AF3" s="323"/>
    </row>
    <row r="4" spans="2:32" ht="15" thickBot="1">
      <c r="C4" s="1"/>
      <c r="E4" s="6"/>
      <c r="F4" s="7"/>
      <c r="G4" s="7"/>
      <c r="H4" s="7"/>
      <c r="I4" s="8"/>
      <c r="J4" s="350"/>
      <c r="K4" s="9"/>
      <c r="L4" s="9"/>
      <c r="M4" s="9"/>
      <c r="N4" s="9"/>
      <c r="AA4" s="10" t="s">
        <v>1</v>
      </c>
      <c r="AB4" s="11">
        <v>1</v>
      </c>
      <c r="AC4" s="352"/>
      <c r="AD4" s="353"/>
      <c r="AE4" s="353"/>
      <c r="AF4" s="354"/>
    </row>
    <row r="5" spans="2:32">
      <c r="C5" s="1"/>
      <c r="E5" s="6"/>
      <c r="F5" s="7"/>
      <c r="G5" s="12" t="s">
        <v>2</v>
      </c>
      <c r="H5" s="7"/>
      <c r="I5" s="8"/>
      <c r="J5" s="350"/>
      <c r="N5" s="13" t="s">
        <v>3</v>
      </c>
      <c r="AA5" s="355" t="s">
        <v>4</v>
      </c>
      <c r="AB5" s="14" t="s">
        <v>5</v>
      </c>
      <c r="AC5" s="15" t="s">
        <v>6</v>
      </c>
      <c r="AD5" s="324" t="s">
        <v>7</v>
      </c>
      <c r="AE5" s="325"/>
      <c r="AF5" s="326"/>
    </row>
    <row r="6" spans="2:32" ht="15" thickBot="1">
      <c r="C6" s="1"/>
      <c r="E6" s="6"/>
      <c r="F6" s="7"/>
      <c r="G6" s="12"/>
      <c r="H6" s="7"/>
      <c r="I6" s="8"/>
      <c r="J6" s="350"/>
      <c r="K6" s="9"/>
      <c r="L6" s="9"/>
      <c r="M6" s="16"/>
      <c r="N6" s="13"/>
      <c r="AA6" s="356"/>
      <c r="AB6" s="17" t="s">
        <v>8</v>
      </c>
      <c r="AC6" s="18" t="s">
        <v>9</v>
      </c>
      <c r="AD6" s="357" t="s">
        <v>10</v>
      </c>
      <c r="AE6" s="358"/>
      <c r="AF6" s="19" t="s">
        <v>11</v>
      </c>
    </row>
    <row r="7" spans="2:32" ht="15" thickBot="1">
      <c r="B7" s="3"/>
      <c r="C7" s="5" t="s">
        <v>12</v>
      </c>
      <c r="E7" s="6"/>
      <c r="F7" s="7"/>
      <c r="G7" s="7"/>
      <c r="H7" s="7"/>
      <c r="I7" s="8"/>
      <c r="J7" s="350"/>
      <c r="M7" s="20" t="s">
        <v>13</v>
      </c>
      <c r="N7" s="13"/>
      <c r="AA7" s="21" t="s">
        <v>14</v>
      </c>
      <c r="AB7" s="22" t="s">
        <v>15</v>
      </c>
      <c r="AC7" s="23" t="s">
        <v>16</v>
      </c>
      <c r="AD7" s="24" t="s">
        <v>17</v>
      </c>
      <c r="AE7" s="23" t="s">
        <v>18</v>
      </c>
      <c r="AF7" s="25"/>
    </row>
    <row r="8" spans="2:32" ht="15" thickBot="1">
      <c r="B8" s="26"/>
      <c r="C8" s="27"/>
      <c r="E8" s="359" t="s">
        <v>19</v>
      </c>
      <c r="F8" s="360"/>
      <c r="G8" s="28"/>
      <c r="H8" s="28"/>
      <c r="I8" s="27"/>
      <c r="J8" s="351"/>
      <c r="M8" s="13"/>
      <c r="N8" s="13"/>
      <c r="AA8" s="29">
        <v>200</v>
      </c>
      <c r="AB8" s="30">
        <v>76.7</v>
      </c>
      <c r="AC8" s="31">
        <f t="shared" ref="AC8:AC13" si="0">2*$AB$4*TAN(0.5*AB8*PI()/180)</f>
        <v>1.5823406864860223</v>
      </c>
      <c r="AD8" s="32">
        <f t="shared" ref="AD8:AD13" si="1">CEILING($D$19/AC8,1)</f>
        <v>1</v>
      </c>
      <c r="AE8" s="33">
        <f t="shared" ref="AE8:AE13" si="2">CEILING($E$19/AC8,1)</f>
        <v>1</v>
      </c>
      <c r="AF8" s="34">
        <f t="shared" ref="AF8:AF13" si="3">AD8*AE8</f>
        <v>1</v>
      </c>
    </row>
    <row r="9" spans="2:32">
      <c r="C9" s="35"/>
      <c r="E9" s="361">
        <f>F18</f>
        <v>0.25</v>
      </c>
      <c r="F9" s="362"/>
      <c r="G9" s="35"/>
      <c r="I9" s="36"/>
      <c r="J9" s="363">
        <f>I18</f>
        <v>90</v>
      </c>
      <c r="M9" s="13"/>
      <c r="N9" s="13"/>
      <c r="AA9" s="37">
        <v>500</v>
      </c>
      <c r="AB9" s="38">
        <v>41.8</v>
      </c>
      <c r="AC9" s="39">
        <f t="shared" si="0"/>
        <v>0.76372573483743766</v>
      </c>
      <c r="AD9" s="40">
        <f t="shared" si="1"/>
        <v>1</v>
      </c>
      <c r="AE9" s="41">
        <f t="shared" si="2"/>
        <v>1</v>
      </c>
      <c r="AF9" s="42">
        <f t="shared" si="3"/>
        <v>1</v>
      </c>
    </row>
    <row r="10" spans="2:32" ht="15" thickBot="1">
      <c r="C10" s="43"/>
      <c r="D10" s="44"/>
      <c r="E10" s="44"/>
      <c r="G10" s="45"/>
      <c r="I10" s="46"/>
      <c r="J10" s="364"/>
      <c r="K10" s="16" t="s">
        <v>20</v>
      </c>
      <c r="M10" s="13"/>
      <c r="N10" s="13"/>
      <c r="AA10" s="47">
        <v>1000</v>
      </c>
      <c r="AB10" s="48">
        <v>27.9</v>
      </c>
      <c r="AC10" s="49">
        <f t="shared" si="0"/>
        <v>0.49680258179308828</v>
      </c>
      <c r="AD10" s="50">
        <f t="shared" si="1"/>
        <v>1</v>
      </c>
      <c r="AE10" s="51">
        <f t="shared" si="2"/>
        <v>1</v>
      </c>
      <c r="AF10" s="52">
        <f t="shared" si="3"/>
        <v>1</v>
      </c>
    </row>
    <row r="11" spans="2:32" ht="15.6" thickTop="1" thickBot="1">
      <c r="D11" t="s">
        <v>21</v>
      </c>
      <c r="F11" s="53"/>
      <c r="I11" s="46"/>
      <c r="J11" s="365"/>
      <c r="K11" s="54"/>
      <c r="L11" s="55" t="s">
        <v>22</v>
      </c>
      <c r="M11" s="56"/>
      <c r="N11" s="56"/>
      <c r="AA11" s="57">
        <v>1500</v>
      </c>
      <c r="AB11" s="58">
        <v>29.2</v>
      </c>
      <c r="AC11" s="59">
        <f t="shared" si="0"/>
        <v>0.52096097863280455</v>
      </c>
      <c r="AD11" s="60">
        <f t="shared" si="1"/>
        <v>1</v>
      </c>
      <c r="AE11" s="61">
        <f t="shared" si="2"/>
        <v>1</v>
      </c>
      <c r="AF11" s="62">
        <f t="shared" si="3"/>
        <v>1</v>
      </c>
    </row>
    <row r="12" spans="2:32">
      <c r="D12" s="46"/>
      <c r="F12" s="46"/>
      <c r="H12" s="46"/>
      <c r="I12" s="46"/>
      <c r="AA12" s="63">
        <v>2000</v>
      </c>
      <c r="AB12" s="64">
        <v>32.049999999999997</v>
      </c>
      <c r="AC12" s="65">
        <f t="shared" si="0"/>
        <v>0.57443530741083104</v>
      </c>
      <c r="AD12" s="40">
        <f t="shared" si="1"/>
        <v>1</v>
      </c>
      <c r="AE12" s="41">
        <f t="shared" si="2"/>
        <v>1</v>
      </c>
      <c r="AF12" s="42">
        <f t="shared" si="3"/>
        <v>1</v>
      </c>
    </row>
    <row r="13" spans="2:32" ht="15" thickBot="1">
      <c r="D13" s="46"/>
      <c r="E13" s="1"/>
      <c r="G13" s="1"/>
      <c r="I13" s="66" t="s">
        <v>23</v>
      </c>
      <c r="AA13" s="67">
        <v>2500</v>
      </c>
      <c r="AB13" s="68">
        <v>25.3</v>
      </c>
      <c r="AC13" s="69">
        <f t="shared" si="0"/>
        <v>0.44888585682729809</v>
      </c>
      <c r="AD13" s="70">
        <f t="shared" si="1"/>
        <v>2</v>
      </c>
      <c r="AE13" s="71">
        <f t="shared" si="2"/>
        <v>1</v>
      </c>
      <c r="AF13" s="72">
        <f t="shared" si="3"/>
        <v>2</v>
      </c>
    </row>
    <row r="14" spans="2:32" ht="15" thickBot="1">
      <c r="D14" s="46"/>
      <c r="E14" s="1"/>
      <c r="G14" s="73" t="s">
        <v>24</v>
      </c>
      <c r="H14" s="74"/>
      <c r="I14" s="75"/>
    </row>
    <row r="15" spans="2:32">
      <c r="D15" s="46"/>
      <c r="E15" s="73" t="s">
        <v>25</v>
      </c>
      <c r="F15" s="74"/>
      <c r="G15" s="74"/>
      <c r="H15" s="74"/>
      <c r="I15" s="75"/>
      <c r="AA15" s="321" t="s">
        <v>26</v>
      </c>
      <c r="AB15" s="322"/>
      <c r="AC15" s="322"/>
      <c r="AD15" s="322"/>
      <c r="AE15" s="322"/>
      <c r="AF15" s="323"/>
    </row>
    <row r="16" spans="2:32" ht="15" thickBot="1">
      <c r="D16" s="46"/>
      <c r="AA16" s="10" t="s">
        <v>1</v>
      </c>
      <c r="AB16" s="11">
        <v>1</v>
      </c>
      <c r="AC16" s="76"/>
      <c r="AD16" s="77"/>
      <c r="AE16" s="77"/>
      <c r="AF16" s="78"/>
    </row>
    <row r="17" spans="1:32">
      <c r="B17" s="366" t="s">
        <v>2</v>
      </c>
      <c r="C17" s="367"/>
      <c r="D17" s="79" t="s">
        <v>27</v>
      </c>
      <c r="E17" s="80" t="s">
        <v>28</v>
      </c>
      <c r="F17" s="14" t="s">
        <v>29</v>
      </c>
      <c r="G17" s="81" t="s">
        <v>30</v>
      </c>
      <c r="H17" s="14" t="s">
        <v>31</v>
      </c>
      <c r="I17" s="82" t="s">
        <v>32</v>
      </c>
      <c r="AA17" s="83" t="s">
        <v>4</v>
      </c>
      <c r="AB17" s="14" t="s">
        <v>5</v>
      </c>
      <c r="AC17" s="15" t="s">
        <v>6</v>
      </c>
      <c r="AD17" s="324" t="s">
        <v>7</v>
      </c>
      <c r="AE17" s="325"/>
      <c r="AF17" s="326"/>
    </row>
    <row r="18" spans="1:32" ht="15" thickBot="1">
      <c r="B18" s="343" t="s">
        <v>33</v>
      </c>
      <c r="C18" s="344"/>
      <c r="D18" s="84">
        <v>0.39500000000000002</v>
      </c>
      <c r="E18" s="85">
        <v>0.40400000000000003</v>
      </c>
      <c r="F18" s="85">
        <v>0.25</v>
      </c>
      <c r="G18" s="85">
        <v>8.7999999999999995E-2</v>
      </c>
      <c r="H18" s="85">
        <f>D18+2+F18</f>
        <v>2.645</v>
      </c>
      <c r="I18" s="86">
        <v>90</v>
      </c>
      <c r="AA18" s="87"/>
      <c r="AB18" s="17" t="s">
        <v>8</v>
      </c>
      <c r="AC18" s="18" t="s">
        <v>9</v>
      </c>
      <c r="AD18" s="88" t="s">
        <v>10</v>
      </c>
      <c r="AE18" s="89"/>
      <c r="AF18" s="19" t="s">
        <v>11</v>
      </c>
    </row>
    <row r="19" spans="1:32" ht="15" thickBot="1">
      <c r="B19" s="90" t="s">
        <v>34</v>
      </c>
      <c r="C19" s="91" t="s">
        <v>35</v>
      </c>
      <c r="D19" s="92">
        <f>IF((D$18-F$18+35/100)&lt;D$18,D$18,(D$18-F$18+35/100))</f>
        <v>0.495</v>
      </c>
      <c r="E19" s="93">
        <f>E18</f>
        <v>0.40400000000000003</v>
      </c>
      <c r="G19" s="16"/>
      <c r="AA19" s="21" t="s">
        <v>14</v>
      </c>
      <c r="AB19" s="22" t="s">
        <v>15</v>
      </c>
      <c r="AC19" s="23" t="s">
        <v>16</v>
      </c>
      <c r="AD19" s="24" t="s">
        <v>17</v>
      </c>
      <c r="AE19" s="23" t="s">
        <v>18</v>
      </c>
      <c r="AF19" s="25"/>
    </row>
    <row r="20" spans="1:32" ht="15" thickBot="1">
      <c r="B20" s="94" t="s">
        <v>36</v>
      </c>
      <c r="C20" s="95" t="s">
        <v>37</v>
      </c>
      <c r="D20" s="96">
        <f>IF((D$18-F$18+7/100)&lt;D$18,D$18,(D$18-F$18+7/100))</f>
        <v>0.39500000000000002</v>
      </c>
      <c r="E20" s="97">
        <f>E18</f>
        <v>0.40400000000000003</v>
      </c>
      <c r="AA20" s="29">
        <v>1000</v>
      </c>
      <c r="AB20" s="98">
        <v>88</v>
      </c>
      <c r="AC20" s="99">
        <f t="shared" ref="AC20:AC37" si="4">2*$AB$16*TAN(0.5*AB20*PI()/180)</f>
        <v>1.9313775496141479</v>
      </c>
      <c r="AD20" s="33">
        <f t="shared" ref="AD20:AD37" si="5">CEILING($D$20/AC20,1)</f>
        <v>1</v>
      </c>
      <c r="AE20" s="33">
        <f t="shared" ref="AE20:AE37" si="6">CEILING($E$20/AC20,1)</f>
        <v>1</v>
      </c>
      <c r="AF20" s="100">
        <f t="shared" ref="AF20:AF37" si="7">AD20*AE20</f>
        <v>1</v>
      </c>
    </row>
    <row r="21" spans="1:32" ht="15" thickBo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AA21" s="37">
        <v>2000</v>
      </c>
      <c r="AB21" s="102">
        <v>68</v>
      </c>
      <c r="AC21" s="103">
        <f t="shared" si="4"/>
        <v>1.3490170336848535</v>
      </c>
      <c r="AD21" s="41">
        <f t="shared" si="5"/>
        <v>1</v>
      </c>
      <c r="AE21" s="41">
        <f t="shared" si="6"/>
        <v>1</v>
      </c>
      <c r="AF21" s="104">
        <f t="shared" si="7"/>
        <v>1</v>
      </c>
    </row>
    <row r="22" spans="1:32" ht="15" thickBot="1">
      <c r="A22" s="101"/>
      <c r="B22" s="332" t="s">
        <v>38</v>
      </c>
      <c r="C22" s="333"/>
      <c r="D22" s="334"/>
      <c r="H22" s="335" t="s">
        <v>39</v>
      </c>
      <c r="I22" s="336"/>
      <c r="J22" s="337"/>
      <c r="L22" s="105" t="s">
        <v>32</v>
      </c>
      <c r="AA22" s="37">
        <v>3000</v>
      </c>
      <c r="AB22" s="102">
        <v>74</v>
      </c>
      <c r="AC22" s="103">
        <f t="shared" si="4"/>
        <v>1.5071081002055884</v>
      </c>
      <c r="AD22" s="41">
        <f t="shared" si="5"/>
        <v>1</v>
      </c>
      <c r="AE22" s="41">
        <f t="shared" si="6"/>
        <v>1</v>
      </c>
      <c r="AF22" s="104">
        <f t="shared" si="7"/>
        <v>1</v>
      </c>
    </row>
    <row r="23" spans="1:32" ht="15" thickBot="1">
      <c r="A23" s="101"/>
      <c r="B23" s="106" t="s">
        <v>27</v>
      </c>
      <c r="C23" s="105" t="s">
        <v>28</v>
      </c>
      <c r="D23" s="105" t="s">
        <v>30</v>
      </c>
      <c r="E23" s="105" t="s">
        <v>29</v>
      </c>
      <c r="F23" s="107" t="s">
        <v>31</v>
      </c>
      <c r="H23" s="108" t="s">
        <v>40</v>
      </c>
      <c r="I23" s="109" t="s">
        <v>17</v>
      </c>
      <c r="J23" s="110" t="s">
        <v>18</v>
      </c>
      <c r="L23" s="111">
        <v>0.88</v>
      </c>
      <c r="AA23" s="37">
        <v>4000</v>
      </c>
      <c r="AB23" s="102">
        <v>70</v>
      </c>
      <c r="AC23" s="103">
        <f t="shared" si="4"/>
        <v>1.4004150764194194</v>
      </c>
      <c r="AD23" s="41">
        <f t="shared" si="5"/>
        <v>1</v>
      </c>
      <c r="AE23" s="41">
        <f t="shared" si="6"/>
        <v>1</v>
      </c>
      <c r="AF23" s="104">
        <f t="shared" si="7"/>
        <v>1</v>
      </c>
    </row>
    <row r="24" spans="1:32" ht="15" thickBot="1">
      <c r="A24" s="101"/>
      <c r="B24" s="112">
        <f>D18</f>
        <v>0.39500000000000002</v>
      </c>
      <c r="C24" s="113">
        <f>E18</f>
        <v>0.40400000000000003</v>
      </c>
      <c r="D24" s="113">
        <f>G18</f>
        <v>8.7999999999999995E-2</v>
      </c>
      <c r="E24" s="113">
        <f>F18</f>
        <v>0.25</v>
      </c>
      <c r="F24" s="114">
        <f>H18</f>
        <v>2.645</v>
      </c>
      <c r="H24" s="115" t="s">
        <v>35</v>
      </c>
      <c r="I24" s="116">
        <f>IF((B$24-E$24+0.35)&lt;B$24,B$24,(B$24-E$24+0.35))</f>
        <v>0.495</v>
      </c>
      <c r="J24" s="117">
        <f>C24</f>
        <v>0.40400000000000003</v>
      </c>
      <c r="AA24" s="37">
        <v>5000</v>
      </c>
      <c r="AB24" s="102">
        <v>55</v>
      </c>
      <c r="AC24" s="103">
        <f t="shared" si="4"/>
        <v>1.0411341011034925</v>
      </c>
      <c r="AD24" s="41">
        <f t="shared" si="5"/>
        <v>1</v>
      </c>
      <c r="AE24" s="41">
        <f t="shared" si="6"/>
        <v>1</v>
      </c>
      <c r="AF24" s="104">
        <f t="shared" si="7"/>
        <v>1</v>
      </c>
    </row>
    <row r="25" spans="1:32" ht="15" thickBot="1">
      <c r="A25" s="101"/>
      <c r="H25" s="118" t="s">
        <v>37</v>
      </c>
      <c r="I25" s="113">
        <f>IF((B$24-E$24+0.07)&lt;B$24,B$24,(B$24-E$24+0.07))</f>
        <v>0.39500000000000002</v>
      </c>
      <c r="J25" s="114">
        <f>C24</f>
        <v>0.40400000000000003</v>
      </c>
      <c r="AA25" s="37">
        <v>6000</v>
      </c>
      <c r="AB25" s="102">
        <v>52</v>
      </c>
      <c r="AC25" s="103">
        <f t="shared" si="4"/>
        <v>0.97546517713172287</v>
      </c>
      <c r="AD25" s="41">
        <f t="shared" si="5"/>
        <v>1</v>
      </c>
      <c r="AE25" s="41">
        <f t="shared" si="6"/>
        <v>1</v>
      </c>
      <c r="AF25" s="104">
        <f t="shared" si="7"/>
        <v>1</v>
      </c>
    </row>
    <row r="26" spans="1:32">
      <c r="A26" s="101"/>
      <c r="AA26" s="37">
        <v>7000</v>
      </c>
      <c r="AB26" s="102">
        <v>48</v>
      </c>
      <c r="AC26" s="103">
        <f t="shared" si="4"/>
        <v>0.8904573706170722</v>
      </c>
      <c r="AD26" s="41">
        <f t="shared" si="5"/>
        <v>1</v>
      </c>
      <c r="AE26" s="41">
        <f t="shared" si="6"/>
        <v>1</v>
      </c>
      <c r="AF26" s="104">
        <f t="shared" si="7"/>
        <v>1</v>
      </c>
    </row>
    <row r="27" spans="1:32">
      <c r="A27" s="101"/>
      <c r="AA27" s="37">
        <v>8000</v>
      </c>
      <c r="AB27" s="102">
        <v>39</v>
      </c>
      <c r="AC27" s="103">
        <f t="shared" si="4"/>
        <v>0.70823714506139601</v>
      </c>
      <c r="AD27" s="41">
        <f t="shared" si="5"/>
        <v>1</v>
      </c>
      <c r="AE27" s="41">
        <f t="shared" si="6"/>
        <v>1</v>
      </c>
      <c r="AF27" s="104">
        <f t="shared" si="7"/>
        <v>1</v>
      </c>
    </row>
    <row r="28" spans="1:32">
      <c r="A28" s="101"/>
      <c r="B28" s="119"/>
      <c r="AA28" s="37">
        <v>9000</v>
      </c>
      <c r="AB28" s="102">
        <v>33</v>
      </c>
      <c r="AC28" s="103">
        <f t="shared" si="4"/>
        <v>0.59242698992416054</v>
      </c>
      <c r="AD28" s="41">
        <f t="shared" si="5"/>
        <v>1</v>
      </c>
      <c r="AE28" s="41">
        <f t="shared" si="6"/>
        <v>1</v>
      </c>
      <c r="AF28" s="104">
        <f t="shared" si="7"/>
        <v>1</v>
      </c>
    </row>
    <row r="29" spans="1:32" ht="15" thickBot="1">
      <c r="A29" s="101"/>
      <c r="B29" s="120" t="s">
        <v>41</v>
      </c>
      <c r="AA29" s="37">
        <v>10000</v>
      </c>
      <c r="AB29" s="102">
        <v>30</v>
      </c>
      <c r="AC29" s="103">
        <f t="shared" si="4"/>
        <v>0.53589838486224539</v>
      </c>
      <c r="AD29" s="41">
        <f t="shared" si="5"/>
        <v>1</v>
      </c>
      <c r="AE29" s="41">
        <f t="shared" si="6"/>
        <v>1</v>
      </c>
      <c r="AF29" s="104">
        <f t="shared" si="7"/>
        <v>1</v>
      </c>
    </row>
    <row r="30" spans="1:32">
      <c r="A30" s="101"/>
      <c r="D30" s="220" t="s">
        <v>42</v>
      </c>
      <c r="E30" s="341" t="s">
        <v>43</v>
      </c>
      <c r="F30" s="341"/>
      <c r="G30" s="341"/>
      <c r="H30" s="341"/>
      <c r="I30" s="341"/>
      <c r="J30" s="341"/>
      <c r="K30" s="341"/>
      <c r="L30" s="342"/>
      <c r="M30" s="338" t="s">
        <v>44</v>
      </c>
      <c r="N30" s="339"/>
      <c r="O30" s="339"/>
      <c r="P30" s="339"/>
      <c r="Q30" s="339"/>
      <c r="R30" s="340"/>
      <c r="AA30" s="37">
        <v>11000</v>
      </c>
      <c r="AB30" s="102">
        <v>32</v>
      </c>
      <c r="AC30" s="103">
        <f t="shared" si="4"/>
        <v>0.57349077151761585</v>
      </c>
      <c r="AD30" s="41">
        <f t="shared" si="5"/>
        <v>1</v>
      </c>
      <c r="AE30" s="41">
        <f t="shared" si="6"/>
        <v>1</v>
      </c>
      <c r="AF30" s="104">
        <f t="shared" si="7"/>
        <v>1</v>
      </c>
    </row>
    <row r="31" spans="1:32" ht="15" thickBot="1">
      <c r="A31" s="101"/>
      <c r="C31" s="119"/>
      <c r="D31" s="221" t="s">
        <v>6</v>
      </c>
      <c r="F31" s="163">
        <v>1</v>
      </c>
      <c r="G31" s="163">
        <v>2</v>
      </c>
      <c r="H31" s="163">
        <v>3</v>
      </c>
      <c r="I31" s="163">
        <v>4</v>
      </c>
      <c r="J31" s="163">
        <v>5</v>
      </c>
      <c r="K31" s="163">
        <v>6</v>
      </c>
      <c r="L31" s="204">
        <v>7</v>
      </c>
      <c r="M31" s="211"/>
      <c r="N31" s="163">
        <v>1</v>
      </c>
      <c r="O31" s="163">
        <v>2</v>
      </c>
      <c r="P31" s="163">
        <v>3</v>
      </c>
      <c r="Q31" s="163">
        <v>4</v>
      </c>
      <c r="R31" s="204">
        <v>5</v>
      </c>
      <c r="AA31" s="37">
        <v>12000</v>
      </c>
      <c r="AB31" s="102">
        <v>33</v>
      </c>
      <c r="AC31" s="103">
        <f t="shared" si="4"/>
        <v>0.59242698992416054</v>
      </c>
      <c r="AD31" s="41">
        <f t="shared" si="5"/>
        <v>1</v>
      </c>
      <c r="AE31" s="41">
        <f t="shared" si="6"/>
        <v>1</v>
      </c>
      <c r="AF31" s="104">
        <f t="shared" si="7"/>
        <v>1</v>
      </c>
    </row>
    <row r="32" spans="1:32" ht="15" thickBot="1">
      <c r="A32" s="101"/>
      <c r="B32" s="121" t="s">
        <v>45</v>
      </c>
      <c r="C32" s="165" t="s">
        <v>46</v>
      </c>
      <c r="D32" s="222" t="s">
        <v>47</v>
      </c>
      <c r="E32" s="219" t="s">
        <v>48</v>
      </c>
      <c r="F32" s="216" t="s">
        <v>49</v>
      </c>
      <c r="G32" s="217" t="s">
        <v>50</v>
      </c>
      <c r="H32" s="217" t="s">
        <v>51</v>
      </c>
      <c r="I32" s="218" t="s">
        <v>52</v>
      </c>
      <c r="J32" s="218" t="s">
        <v>53</v>
      </c>
      <c r="K32" s="218" t="s">
        <v>54</v>
      </c>
      <c r="L32" s="218" t="s">
        <v>55</v>
      </c>
      <c r="M32" s="205" t="s">
        <v>48</v>
      </c>
      <c r="N32" s="213" t="s">
        <v>56</v>
      </c>
      <c r="O32" s="215" t="s">
        <v>57</v>
      </c>
      <c r="P32" s="215" t="s">
        <v>58</v>
      </c>
      <c r="Q32" s="215" t="s">
        <v>59</v>
      </c>
      <c r="R32" s="215" t="s">
        <v>60</v>
      </c>
      <c r="AA32" s="37">
        <v>13000</v>
      </c>
      <c r="AB32" s="102">
        <v>31</v>
      </c>
      <c r="AC32" s="103">
        <f t="shared" si="4"/>
        <v>0.55464908811967695</v>
      </c>
      <c r="AD32" s="41">
        <f t="shared" si="5"/>
        <v>1</v>
      </c>
      <c r="AE32" s="41">
        <f t="shared" si="6"/>
        <v>1</v>
      </c>
      <c r="AF32" s="104">
        <f t="shared" si="7"/>
        <v>1</v>
      </c>
    </row>
    <row r="33" spans="1:32">
      <c r="A33" s="101"/>
      <c r="B33" s="122" t="s">
        <v>61</v>
      </c>
      <c r="C33" s="123" t="s">
        <v>62</v>
      </c>
      <c r="D33" s="135">
        <v>3</v>
      </c>
      <c r="E33" s="184">
        <v>1</v>
      </c>
      <c r="F33" s="181">
        <f>F$24/2</f>
        <v>1.3225</v>
      </c>
      <c r="G33" s="116" t="str">
        <f>IF($E33=2,$D$19*3/4,IF($E33=3,$D$19*3/6,"-"))</f>
        <v>-</v>
      </c>
      <c r="H33" s="116" t="str">
        <f t="shared" ref="H33:L34" si="8">IF($E33=3,$D$19*5/6,"-")</f>
        <v>-</v>
      </c>
      <c r="I33" s="116" t="str">
        <f t="shared" si="8"/>
        <v>-</v>
      </c>
      <c r="J33" s="116" t="str">
        <f t="shared" si="8"/>
        <v>-</v>
      </c>
      <c r="K33" s="116" t="str">
        <f t="shared" si="8"/>
        <v>-</v>
      </c>
      <c r="L33" s="178" t="str">
        <f t="shared" si="8"/>
        <v>-</v>
      </c>
      <c r="M33" s="184">
        <v>1</v>
      </c>
      <c r="N33" s="181">
        <v>1.2</v>
      </c>
      <c r="O33" s="116" t="str">
        <f t="shared" ref="O33:R34" si="9">IF(M33=2,$I$18+E$18*3/4,"-")</f>
        <v>-</v>
      </c>
      <c r="P33" s="116" t="str">
        <f t="shared" si="9"/>
        <v>-</v>
      </c>
      <c r="Q33" s="116" t="str">
        <f t="shared" si="9"/>
        <v>-</v>
      </c>
      <c r="R33" s="117" t="str">
        <f t="shared" si="9"/>
        <v>-</v>
      </c>
      <c r="S33" s="124"/>
      <c r="T33" s="124"/>
      <c r="U33" s="124"/>
      <c r="V33" s="124"/>
      <c r="AA33" s="37">
        <v>14000</v>
      </c>
      <c r="AB33" s="102">
        <v>27</v>
      </c>
      <c r="AC33" s="103">
        <f t="shared" si="4"/>
        <v>0.48015751816023206</v>
      </c>
      <c r="AD33" s="41">
        <f t="shared" si="5"/>
        <v>1</v>
      </c>
      <c r="AE33" s="41">
        <f t="shared" si="6"/>
        <v>1</v>
      </c>
      <c r="AF33" s="104">
        <f t="shared" si="7"/>
        <v>1</v>
      </c>
    </row>
    <row r="34" spans="1:32" ht="15" thickBot="1">
      <c r="A34" s="101"/>
      <c r="B34" s="125" t="s">
        <v>63</v>
      </c>
      <c r="C34" s="126" t="s">
        <v>64</v>
      </c>
      <c r="D34" s="225">
        <v>3</v>
      </c>
      <c r="E34" s="185">
        <v>1</v>
      </c>
      <c r="F34" s="201">
        <f>F$24/2</f>
        <v>1.3225</v>
      </c>
      <c r="G34" s="127" t="str">
        <f>IF($E34=2,$D$19*3/4,IF($E34=3,$D$19*3/6,"-"))</f>
        <v>-</v>
      </c>
      <c r="H34" s="127" t="str">
        <f t="shared" si="8"/>
        <v>-</v>
      </c>
      <c r="I34" s="127" t="str">
        <f t="shared" si="8"/>
        <v>-</v>
      </c>
      <c r="J34" s="127" t="str">
        <f t="shared" si="8"/>
        <v>-</v>
      </c>
      <c r="K34" s="127" t="str">
        <f t="shared" si="8"/>
        <v>-</v>
      </c>
      <c r="L34" s="200" t="str">
        <f t="shared" si="8"/>
        <v>-</v>
      </c>
      <c r="M34" s="185">
        <v>1</v>
      </c>
      <c r="N34" s="199">
        <v>1.2</v>
      </c>
      <c r="O34" s="127" t="str">
        <f t="shared" si="9"/>
        <v>-</v>
      </c>
      <c r="P34" s="127" t="str">
        <f t="shared" si="9"/>
        <v>-</v>
      </c>
      <c r="Q34" s="127" t="str">
        <f t="shared" si="9"/>
        <v>-</v>
      </c>
      <c r="R34" s="128" t="str">
        <f t="shared" si="9"/>
        <v>-</v>
      </c>
      <c r="S34" s="124"/>
      <c r="T34" s="124"/>
      <c r="U34" s="124"/>
      <c r="V34" s="124"/>
      <c r="AA34" s="37">
        <v>15000</v>
      </c>
      <c r="AB34" s="102">
        <v>27</v>
      </c>
      <c r="AC34" s="103">
        <f t="shared" si="4"/>
        <v>0.48015751816023206</v>
      </c>
      <c r="AD34" s="41">
        <f t="shared" si="5"/>
        <v>1</v>
      </c>
      <c r="AE34" s="41">
        <f t="shared" si="6"/>
        <v>1</v>
      </c>
      <c r="AF34" s="104">
        <f t="shared" si="7"/>
        <v>1</v>
      </c>
    </row>
    <row r="35" spans="1:32" ht="15" thickTop="1">
      <c r="A35" s="101"/>
      <c r="B35" s="129" t="s">
        <v>65</v>
      </c>
      <c r="C35" s="130" t="s">
        <v>66</v>
      </c>
      <c r="D35" s="223">
        <f>MIN(AC8:AC9)</f>
        <v>0.76372573483743766</v>
      </c>
      <c r="E35" s="186">
        <f>MAX(AD8:AD9)</f>
        <v>1</v>
      </c>
      <c r="F35" s="92">
        <f>IF(F$31&gt;$E35,"-",$D$19*(2*F$31-1)/(2*$E35))</f>
        <v>0.2475</v>
      </c>
      <c r="G35" s="136" t="str">
        <f t="shared" ref="G35:L36" si="10">IF(G$31&gt;$E35,"-",$D$19*(2*G$31-1)/(2*$E35))</f>
        <v>-</v>
      </c>
      <c r="H35" s="136" t="str">
        <f t="shared" si="10"/>
        <v>-</v>
      </c>
      <c r="I35" s="136" t="str">
        <f t="shared" si="10"/>
        <v>-</v>
      </c>
      <c r="J35" s="136" t="str">
        <f t="shared" si="10"/>
        <v>-</v>
      </c>
      <c r="K35" s="136" t="str">
        <f t="shared" si="10"/>
        <v>-</v>
      </c>
      <c r="L35" s="196" t="str">
        <f t="shared" si="10"/>
        <v>-</v>
      </c>
      <c r="M35" s="188">
        <f>MAX(AE8:AE9)</f>
        <v>1</v>
      </c>
      <c r="N35" s="92">
        <f>IF(N$31&gt;$M35,"-",$I$18+$E$19*(2*N$31-1)/(2*$M35))</f>
        <v>90.201999999999998</v>
      </c>
      <c r="O35" s="136" t="str">
        <f t="shared" ref="O35:R50" si="11">IF(O$31&gt;$M35,"-",$I$18+$E$19*(2*O$31-1)/(2*$M35))</f>
        <v>-</v>
      </c>
      <c r="P35" s="136" t="str">
        <f t="shared" si="11"/>
        <v>-</v>
      </c>
      <c r="Q35" s="136" t="str">
        <f t="shared" si="11"/>
        <v>-</v>
      </c>
      <c r="R35" s="137" t="str">
        <f t="shared" si="11"/>
        <v>-</v>
      </c>
      <c r="S35" s="124"/>
      <c r="T35" s="124"/>
      <c r="U35" s="124"/>
      <c r="V35" s="124"/>
      <c r="AA35" s="37">
        <v>16000</v>
      </c>
      <c r="AB35" s="102">
        <v>29</v>
      </c>
      <c r="AC35" s="103">
        <f t="shared" si="4"/>
        <v>0.51723516871178055</v>
      </c>
      <c r="AD35" s="41">
        <f t="shared" si="5"/>
        <v>1</v>
      </c>
      <c r="AE35" s="41">
        <f t="shared" si="6"/>
        <v>1</v>
      </c>
      <c r="AF35" s="104">
        <f t="shared" si="7"/>
        <v>1</v>
      </c>
    </row>
    <row r="36" spans="1:32" ht="15" thickBot="1">
      <c r="A36" s="101"/>
      <c r="B36" s="131" t="s">
        <v>65</v>
      </c>
      <c r="C36" s="132" t="s">
        <v>67</v>
      </c>
      <c r="D36" s="224">
        <f>MIN(AC9:AC10)</f>
        <v>0.49680258179308828</v>
      </c>
      <c r="E36" s="187">
        <f>MAX(AD9:AD10)</f>
        <v>1</v>
      </c>
      <c r="F36" s="201">
        <f t="shared" ref="F36" si="12">IF(F$31&gt;$E36,"-",$D$19*(2*F$31-1)/(2*$E36))</f>
        <v>0.2475</v>
      </c>
      <c r="G36" s="127" t="str">
        <f t="shared" si="10"/>
        <v>-</v>
      </c>
      <c r="H36" s="127" t="str">
        <f t="shared" si="10"/>
        <v>-</v>
      </c>
      <c r="I36" s="127" t="str">
        <f t="shared" si="10"/>
        <v>-</v>
      </c>
      <c r="J36" s="127" t="str">
        <f t="shared" si="10"/>
        <v>-</v>
      </c>
      <c r="K36" s="127" t="str">
        <f t="shared" si="10"/>
        <v>-</v>
      </c>
      <c r="L36" s="200" t="str">
        <f t="shared" si="10"/>
        <v>-</v>
      </c>
      <c r="M36" s="187">
        <f>MAX(AE9:AE10)</f>
        <v>1</v>
      </c>
      <c r="N36" s="199">
        <f t="shared" ref="N36:R51" si="13">IF(N$31&gt;$M36,"-",$I$18+$E$19*(2*N$31-1)/(2*$M36))</f>
        <v>90.201999999999998</v>
      </c>
      <c r="O36" s="127" t="str">
        <f t="shared" si="11"/>
        <v>-</v>
      </c>
      <c r="P36" s="127" t="str">
        <f t="shared" si="11"/>
        <v>-</v>
      </c>
      <c r="Q36" s="127" t="str">
        <f t="shared" si="11"/>
        <v>-</v>
      </c>
      <c r="R36" s="128" t="str">
        <f t="shared" si="11"/>
        <v>-</v>
      </c>
      <c r="S36" s="124"/>
      <c r="T36" s="124"/>
      <c r="U36" s="124"/>
      <c r="V36" s="124"/>
      <c r="AA36" s="37">
        <v>17000</v>
      </c>
      <c r="AB36" s="102">
        <v>27</v>
      </c>
      <c r="AC36" s="103">
        <f t="shared" si="4"/>
        <v>0.48015751816023206</v>
      </c>
      <c r="AD36" s="41">
        <f t="shared" si="5"/>
        <v>1</v>
      </c>
      <c r="AE36" s="41">
        <f t="shared" si="6"/>
        <v>1</v>
      </c>
      <c r="AF36" s="104">
        <f t="shared" si="7"/>
        <v>1</v>
      </c>
    </row>
    <row r="37" spans="1:32" ht="15.6" thickTop="1" thickBot="1">
      <c r="A37" s="101"/>
      <c r="B37" s="133" t="s">
        <v>68</v>
      </c>
      <c r="C37" s="134" t="s">
        <v>69</v>
      </c>
      <c r="D37" s="135">
        <f>MIN(AC20:AC21)</f>
        <v>1.3490170336848535</v>
      </c>
      <c r="E37" s="188">
        <f>MAX(AD20:AD21)</f>
        <v>1</v>
      </c>
      <c r="F37" s="92">
        <f>IF(F$31&gt;$E37,"-",$D$20*(2*F$31-1)/(2*$E37))</f>
        <v>0.19750000000000001</v>
      </c>
      <c r="G37" s="136" t="str">
        <f t="shared" ref="G37:L52" si="14">IF(G$31&gt;$E37,"-",$D$20*(2*G$31-1)/(2*$E37))</f>
        <v>-</v>
      </c>
      <c r="H37" s="136" t="str">
        <f t="shared" si="14"/>
        <v>-</v>
      </c>
      <c r="I37" s="136" t="str">
        <f t="shared" si="14"/>
        <v>-</v>
      </c>
      <c r="J37" s="136" t="str">
        <f t="shared" si="14"/>
        <v>-</v>
      </c>
      <c r="K37" s="136" t="str">
        <f t="shared" si="14"/>
        <v>-</v>
      </c>
      <c r="L37" s="196" t="str">
        <f t="shared" si="14"/>
        <v>-</v>
      </c>
      <c r="M37" s="188">
        <f>MAX(AE20:AE21)</f>
        <v>1</v>
      </c>
      <c r="N37" s="92">
        <f t="shared" si="13"/>
        <v>90.201999999999998</v>
      </c>
      <c r="O37" s="136" t="str">
        <f t="shared" si="11"/>
        <v>-</v>
      </c>
      <c r="P37" s="136" t="str">
        <f t="shared" si="11"/>
        <v>-</v>
      </c>
      <c r="Q37" s="136" t="str">
        <f t="shared" si="11"/>
        <v>-</v>
      </c>
      <c r="R37" s="137" t="str">
        <f t="shared" si="11"/>
        <v>-</v>
      </c>
      <c r="S37" s="124"/>
      <c r="T37" s="124"/>
      <c r="U37" s="124"/>
      <c r="V37" s="124"/>
      <c r="AA37" s="21">
        <v>18000</v>
      </c>
      <c r="AB37" s="138">
        <v>22</v>
      </c>
      <c r="AC37" s="139">
        <f t="shared" si="4"/>
        <v>0.38876061827543695</v>
      </c>
      <c r="AD37" s="71">
        <f t="shared" si="5"/>
        <v>2</v>
      </c>
      <c r="AE37" s="71">
        <f t="shared" si="6"/>
        <v>2</v>
      </c>
      <c r="AF37" s="140">
        <f t="shared" si="7"/>
        <v>4</v>
      </c>
    </row>
    <row r="38" spans="1:32" ht="15" thickBot="1">
      <c r="A38" s="101"/>
      <c r="B38" s="141" t="s">
        <v>68</v>
      </c>
      <c r="C38" s="142" t="s">
        <v>70</v>
      </c>
      <c r="D38" s="143">
        <f t="shared" ref="D38:D53" si="15">MIN(AC21:AC22)</f>
        <v>1.3490170336848535</v>
      </c>
      <c r="E38" s="189">
        <f t="shared" ref="E38:E53" si="16">MAX(AD21:AD22)</f>
        <v>1</v>
      </c>
      <c r="F38" s="182">
        <f t="shared" ref="F38:L53" si="17">IF(F$31&gt;$E38,"-",$D$20*(2*F$31-1)/(2*$E38))</f>
        <v>0.19750000000000001</v>
      </c>
      <c r="G38" s="144" t="str">
        <f t="shared" si="14"/>
        <v>-</v>
      </c>
      <c r="H38" s="144" t="str">
        <f t="shared" si="14"/>
        <v>-</v>
      </c>
      <c r="I38" s="144" t="str">
        <f t="shared" si="14"/>
        <v>-</v>
      </c>
      <c r="J38" s="144" t="str">
        <f t="shared" si="14"/>
        <v>-</v>
      </c>
      <c r="K38" s="144" t="str">
        <f t="shared" si="14"/>
        <v>-</v>
      </c>
      <c r="L38" s="179" t="str">
        <f t="shared" si="14"/>
        <v>-</v>
      </c>
      <c r="M38" s="189">
        <f t="shared" ref="M38:M53" si="18">MAX(AE21:AE22)</f>
        <v>1</v>
      </c>
      <c r="N38" s="182">
        <f t="shared" si="13"/>
        <v>90.201999999999998</v>
      </c>
      <c r="O38" s="144" t="str">
        <f t="shared" si="11"/>
        <v>-</v>
      </c>
      <c r="P38" s="144" t="str">
        <f t="shared" si="11"/>
        <v>-</v>
      </c>
      <c r="Q38" s="144" t="str">
        <f t="shared" si="11"/>
        <v>-</v>
      </c>
      <c r="R38" s="145" t="str">
        <f t="shared" si="11"/>
        <v>-</v>
      </c>
      <c r="S38" s="124"/>
      <c r="T38" s="124"/>
      <c r="U38" s="124"/>
      <c r="V38" s="124"/>
    </row>
    <row r="39" spans="1:32">
      <c r="A39" s="101"/>
      <c r="B39" s="141" t="s">
        <v>68</v>
      </c>
      <c r="C39" s="142" t="s">
        <v>71</v>
      </c>
      <c r="D39" s="143">
        <f t="shared" si="15"/>
        <v>1.4004150764194194</v>
      </c>
      <c r="E39" s="189">
        <f t="shared" si="16"/>
        <v>1</v>
      </c>
      <c r="F39" s="182">
        <f t="shared" si="17"/>
        <v>0.19750000000000001</v>
      </c>
      <c r="G39" s="144" t="str">
        <f t="shared" si="14"/>
        <v>-</v>
      </c>
      <c r="H39" s="144" t="str">
        <f t="shared" si="14"/>
        <v>-</v>
      </c>
      <c r="I39" s="144" t="str">
        <f t="shared" si="14"/>
        <v>-</v>
      </c>
      <c r="J39" s="144" t="str">
        <f t="shared" si="14"/>
        <v>-</v>
      </c>
      <c r="K39" s="144" t="str">
        <f t="shared" si="14"/>
        <v>-</v>
      </c>
      <c r="L39" s="179" t="str">
        <f t="shared" si="14"/>
        <v>-</v>
      </c>
      <c r="M39" s="189">
        <f t="shared" si="18"/>
        <v>1</v>
      </c>
      <c r="N39" s="182">
        <f t="shared" si="13"/>
        <v>90.201999999999998</v>
      </c>
      <c r="O39" s="144" t="str">
        <f t="shared" si="11"/>
        <v>-</v>
      </c>
      <c r="P39" s="144" t="str">
        <f t="shared" si="11"/>
        <v>-</v>
      </c>
      <c r="Q39" s="144" t="str">
        <f t="shared" si="11"/>
        <v>-</v>
      </c>
      <c r="R39" s="145" t="str">
        <f t="shared" si="11"/>
        <v>-</v>
      </c>
      <c r="S39" s="124"/>
      <c r="T39" s="124"/>
      <c r="U39" s="124"/>
      <c r="V39" s="124"/>
      <c r="AA39" s="321" t="s">
        <v>72</v>
      </c>
      <c r="AB39" s="322"/>
      <c r="AC39" s="322"/>
      <c r="AD39" s="322"/>
      <c r="AE39" s="322"/>
      <c r="AF39" s="323"/>
    </row>
    <row r="40" spans="1:32" ht="15" thickBot="1">
      <c r="A40" s="101"/>
      <c r="B40" s="141" t="s">
        <v>68</v>
      </c>
      <c r="C40" s="142" t="s">
        <v>73</v>
      </c>
      <c r="D40" s="143">
        <f t="shared" si="15"/>
        <v>1.0411341011034925</v>
      </c>
      <c r="E40" s="189">
        <f t="shared" si="16"/>
        <v>1</v>
      </c>
      <c r="F40" s="182">
        <f t="shared" si="17"/>
        <v>0.19750000000000001</v>
      </c>
      <c r="G40" s="144" t="str">
        <f t="shared" si="14"/>
        <v>-</v>
      </c>
      <c r="H40" s="144" t="str">
        <f t="shared" si="14"/>
        <v>-</v>
      </c>
      <c r="I40" s="144" t="str">
        <f t="shared" si="14"/>
        <v>-</v>
      </c>
      <c r="J40" s="144" t="str">
        <f t="shared" si="14"/>
        <v>-</v>
      </c>
      <c r="K40" s="144" t="str">
        <f t="shared" si="14"/>
        <v>-</v>
      </c>
      <c r="L40" s="179" t="str">
        <f t="shared" si="14"/>
        <v>-</v>
      </c>
      <c r="M40" s="189">
        <f t="shared" si="18"/>
        <v>1</v>
      </c>
      <c r="N40" s="182">
        <f t="shared" si="13"/>
        <v>90.201999999999998</v>
      </c>
      <c r="O40" s="144" t="str">
        <f t="shared" si="11"/>
        <v>-</v>
      </c>
      <c r="P40" s="144" t="str">
        <f t="shared" si="11"/>
        <v>-</v>
      </c>
      <c r="Q40" s="144" t="str">
        <f t="shared" si="11"/>
        <v>-</v>
      </c>
      <c r="R40" s="145" t="str">
        <f t="shared" si="11"/>
        <v>-</v>
      </c>
      <c r="S40" s="124"/>
      <c r="T40" s="124"/>
      <c r="U40" s="124"/>
      <c r="V40" s="124"/>
      <c r="AA40" s="10" t="s">
        <v>1</v>
      </c>
      <c r="AB40" s="11">
        <v>1</v>
      </c>
      <c r="AC40" s="76"/>
      <c r="AD40" s="77"/>
      <c r="AE40" s="77"/>
      <c r="AF40" s="78"/>
    </row>
    <row r="41" spans="1:32">
      <c r="A41" s="101"/>
      <c r="B41" s="141" t="s">
        <v>68</v>
      </c>
      <c r="C41" s="142" t="s">
        <v>74</v>
      </c>
      <c r="D41" s="143">
        <f t="shared" si="15"/>
        <v>0.97546517713172287</v>
      </c>
      <c r="E41" s="189">
        <f t="shared" si="16"/>
        <v>1</v>
      </c>
      <c r="F41" s="182">
        <f t="shared" si="17"/>
        <v>0.19750000000000001</v>
      </c>
      <c r="G41" s="144" t="str">
        <f t="shared" si="14"/>
        <v>-</v>
      </c>
      <c r="H41" s="144" t="str">
        <f t="shared" si="14"/>
        <v>-</v>
      </c>
      <c r="I41" s="144" t="str">
        <f t="shared" si="14"/>
        <v>-</v>
      </c>
      <c r="J41" s="144" t="str">
        <f t="shared" si="14"/>
        <v>-</v>
      </c>
      <c r="K41" s="144" t="str">
        <f t="shared" si="14"/>
        <v>-</v>
      </c>
      <c r="L41" s="179" t="str">
        <f t="shared" si="14"/>
        <v>-</v>
      </c>
      <c r="M41" s="189">
        <f t="shared" si="18"/>
        <v>1</v>
      </c>
      <c r="N41" s="182">
        <f t="shared" si="13"/>
        <v>90.201999999999998</v>
      </c>
      <c r="O41" s="144" t="str">
        <f t="shared" si="11"/>
        <v>-</v>
      </c>
      <c r="P41" s="144" t="str">
        <f t="shared" si="11"/>
        <v>-</v>
      </c>
      <c r="Q41" s="144" t="str">
        <f t="shared" si="11"/>
        <v>-</v>
      </c>
      <c r="R41" s="145" t="str">
        <f t="shared" si="11"/>
        <v>-</v>
      </c>
      <c r="S41" s="124"/>
      <c r="T41" s="124"/>
      <c r="U41" s="124"/>
      <c r="V41" s="124"/>
      <c r="AA41" s="83" t="s">
        <v>4</v>
      </c>
      <c r="AB41" s="14" t="s">
        <v>5</v>
      </c>
      <c r="AC41" s="15" t="s">
        <v>6</v>
      </c>
      <c r="AD41" s="324" t="s">
        <v>7</v>
      </c>
      <c r="AE41" s="325"/>
      <c r="AF41" s="326"/>
    </row>
    <row r="42" spans="1:32">
      <c r="A42" s="101"/>
      <c r="B42" s="141" t="s">
        <v>68</v>
      </c>
      <c r="C42" s="142" t="s">
        <v>75</v>
      </c>
      <c r="D42" s="143">
        <f t="shared" si="15"/>
        <v>0.8904573706170722</v>
      </c>
      <c r="E42" s="189">
        <f t="shared" si="16"/>
        <v>1</v>
      </c>
      <c r="F42" s="182">
        <f t="shared" si="17"/>
        <v>0.19750000000000001</v>
      </c>
      <c r="G42" s="144" t="str">
        <f t="shared" si="14"/>
        <v>-</v>
      </c>
      <c r="H42" s="144" t="str">
        <f t="shared" si="14"/>
        <v>-</v>
      </c>
      <c r="I42" s="144" t="str">
        <f t="shared" si="14"/>
        <v>-</v>
      </c>
      <c r="J42" s="144" t="str">
        <f t="shared" si="14"/>
        <v>-</v>
      </c>
      <c r="K42" s="144" t="str">
        <f t="shared" si="14"/>
        <v>-</v>
      </c>
      <c r="L42" s="179" t="str">
        <f t="shared" si="14"/>
        <v>-</v>
      </c>
      <c r="M42" s="189">
        <f t="shared" si="18"/>
        <v>1</v>
      </c>
      <c r="N42" s="182">
        <f t="shared" si="13"/>
        <v>90.201999999999998</v>
      </c>
      <c r="O42" s="144" t="str">
        <f t="shared" si="11"/>
        <v>-</v>
      </c>
      <c r="P42" s="144" t="str">
        <f t="shared" si="11"/>
        <v>-</v>
      </c>
      <c r="Q42" s="144" t="str">
        <f t="shared" si="11"/>
        <v>-</v>
      </c>
      <c r="R42" s="145" t="str">
        <f t="shared" si="11"/>
        <v>-</v>
      </c>
      <c r="S42" s="124"/>
      <c r="T42" s="124"/>
      <c r="U42" s="124"/>
      <c r="V42" s="124"/>
      <c r="AA42" s="87"/>
      <c r="AB42" s="17" t="s">
        <v>8</v>
      </c>
      <c r="AC42" s="18" t="s">
        <v>9</v>
      </c>
      <c r="AD42" s="88" t="s">
        <v>10</v>
      </c>
      <c r="AE42" s="89"/>
      <c r="AF42" s="19" t="s">
        <v>11</v>
      </c>
    </row>
    <row r="43" spans="1:32" ht="15" thickBot="1">
      <c r="A43" s="101"/>
      <c r="B43" s="141" t="s">
        <v>68</v>
      </c>
      <c r="C43" s="142" t="s">
        <v>76</v>
      </c>
      <c r="D43" s="143">
        <f t="shared" si="15"/>
        <v>0.70823714506139601</v>
      </c>
      <c r="E43" s="189">
        <f t="shared" si="16"/>
        <v>1</v>
      </c>
      <c r="F43" s="182">
        <f t="shared" si="17"/>
        <v>0.19750000000000001</v>
      </c>
      <c r="G43" s="144" t="str">
        <f t="shared" si="14"/>
        <v>-</v>
      </c>
      <c r="H43" s="144" t="str">
        <f t="shared" si="14"/>
        <v>-</v>
      </c>
      <c r="I43" s="144" t="str">
        <f t="shared" si="14"/>
        <v>-</v>
      </c>
      <c r="J43" s="144" t="str">
        <f t="shared" si="14"/>
        <v>-</v>
      </c>
      <c r="K43" s="144" t="str">
        <f t="shared" si="14"/>
        <v>-</v>
      </c>
      <c r="L43" s="179" t="str">
        <f t="shared" si="14"/>
        <v>-</v>
      </c>
      <c r="M43" s="189">
        <f t="shared" si="18"/>
        <v>1</v>
      </c>
      <c r="N43" s="182">
        <f t="shared" si="13"/>
        <v>90.201999999999998</v>
      </c>
      <c r="O43" s="144" t="str">
        <f t="shared" si="11"/>
        <v>-</v>
      </c>
      <c r="P43" s="144" t="str">
        <f t="shared" si="11"/>
        <v>-</v>
      </c>
      <c r="Q43" s="144" t="str">
        <f t="shared" si="11"/>
        <v>-</v>
      </c>
      <c r="R43" s="145" t="str">
        <f t="shared" si="11"/>
        <v>-</v>
      </c>
      <c r="S43" s="124"/>
      <c r="T43" s="124"/>
      <c r="U43" s="124"/>
      <c r="V43" s="124"/>
      <c r="AA43" s="21" t="s">
        <v>14</v>
      </c>
      <c r="AB43" s="22" t="s">
        <v>15</v>
      </c>
      <c r="AC43" s="23" t="s">
        <v>16</v>
      </c>
      <c r="AD43" s="24" t="s">
        <v>17</v>
      </c>
      <c r="AE43" s="23" t="s">
        <v>18</v>
      </c>
      <c r="AF43" s="25"/>
    </row>
    <row r="44" spans="1:32">
      <c r="A44" s="101"/>
      <c r="B44" s="141" t="s">
        <v>68</v>
      </c>
      <c r="C44" s="142" t="s">
        <v>77</v>
      </c>
      <c r="D44" s="143">
        <f t="shared" si="15"/>
        <v>0.59242698992416054</v>
      </c>
      <c r="E44" s="189">
        <f t="shared" si="16"/>
        <v>1</v>
      </c>
      <c r="F44" s="182">
        <f t="shared" si="17"/>
        <v>0.19750000000000001</v>
      </c>
      <c r="G44" s="144" t="str">
        <f t="shared" si="14"/>
        <v>-</v>
      </c>
      <c r="H44" s="144" t="str">
        <f t="shared" si="14"/>
        <v>-</v>
      </c>
      <c r="I44" s="144" t="str">
        <f t="shared" si="14"/>
        <v>-</v>
      </c>
      <c r="J44" s="144" t="str">
        <f t="shared" si="14"/>
        <v>-</v>
      </c>
      <c r="K44" s="144" t="str">
        <f t="shared" si="14"/>
        <v>-</v>
      </c>
      <c r="L44" s="179" t="str">
        <f t="shared" si="14"/>
        <v>-</v>
      </c>
      <c r="M44" s="189">
        <f t="shared" si="18"/>
        <v>1</v>
      </c>
      <c r="N44" s="182">
        <f t="shared" si="13"/>
        <v>90.201999999999998</v>
      </c>
      <c r="O44" s="144" t="str">
        <f t="shared" si="11"/>
        <v>-</v>
      </c>
      <c r="P44" s="144" t="str">
        <f t="shared" si="11"/>
        <v>-</v>
      </c>
      <c r="Q44" s="144" t="str">
        <f t="shared" si="11"/>
        <v>-</v>
      </c>
      <c r="R44" s="145" t="str">
        <f t="shared" si="11"/>
        <v>-</v>
      </c>
      <c r="S44" s="124"/>
      <c r="T44" s="124"/>
      <c r="U44" s="124"/>
      <c r="V44" s="124"/>
      <c r="AA44" s="146">
        <v>800</v>
      </c>
      <c r="AB44" s="147">
        <v>50.25</v>
      </c>
      <c r="AC44" s="148">
        <f t="shared" ref="AC44:AC57" si="19">2*$AB$40*TAN(0.5*AB44*PI()/180)</f>
        <v>0.93793283085815549</v>
      </c>
      <c r="AD44" s="33">
        <f t="shared" ref="AD44:AD57" si="20">CEILING($D$20/AC44,1)</f>
        <v>1</v>
      </c>
      <c r="AE44" s="33">
        <f t="shared" ref="AE44:AE57" si="21">CEILING($E$20/AC44,1)</f>
        <v>1</v>
      </c>
      <c r="AF44" s="100">
        <f>AD44*AE44</f>
        <v>1</v>
      </c>
    </row>
    <row r="45" spans="1:32" ht="15" thickBot="1">
      <c r="A45" s="101"/>
      <c r="B45" s="141" t="s">
        <v>68</v>
      </c>
      <c r="C45" s="142" t="s">
        <v>78</v>
      </c>
      <c r="D45" s="143">
        <f t="shared" si="15"/>
        <v>0.53589838486224539</v>
      </c>
      <c r="E45" s="189">
        <f t="shared" si="16"/>
        <v>1</v>
      </c>
      <c r="F45" s="182">
        <f t="shared" si="17"/>
        <v>0.19750000000000001</v>
      </c>
      <c r="G45" s="144" t="str">
        <f t="shared" si="14"/>
        <v>-</v>
      </c>
      <c r="H45" s="144" t="str">
        <f t="shared" si="14"/>
        <v>-</v>
      </c>
      <c r="I45" s="144" t="str">
        <f t="shared" si="14"/>
        <v>-</v>
      </c>
      <c r="J45" s="144" t="str">
        <f t="shared" si="14"/>
        <v>-</v>
      </c>
      <c r="K45" s="144" t="str">
        <f t="shared" si="14"/>
        <v>-</v>
      </c>
      <c r="L45" s="179" t="str">
        <f t="shared" si="14"/>
        <v>-</v>
      </c>
      <c r="M45" s="189">
        <f t="shared" si="18"/>
        <v>1</v>
      </c>
      <c r="N45" s="182">
        <f t="shared" si="13"/>
        <v>90.201999999999998</v>
      </c>
      <c r="O45" s="144" t="str">
        <f t="shared" si="11"/>
        <v>-</v>
      </c>
      <c r="P45" s="144" t="str">
        <f t="shared" si="11"/>
        <v>-</v>
      </c>
      <c r="Q45" s="144" t="str">
        <f t="shared" si="11"/>
        <v>-</v>
      </c>
      <c r="R45" s="145" t="str">
        <f t="shared" si="11"/>
        <v>-</v>
      </c>
      <c r="S45" s="124"/>
      <c r="T45" s="124"/>
      <c r="U45" s="124"/>
      <c r="V45" s="124"/>
      <c r="AA45" s="149">
        <v>900</v>
      </c>
      <c r="AB45" s="150">
        <v>51</v>
      </c>
      <c r="AC45" s="151">
        <f t="shared" si="19"/>
        <v>0.95395106539632024</v>
      </c>
      <c r="AD45" s="51">
        <f t="shared" si="20"/>
        <v>1</v>
      </c>
      <c r="AE45" s="51">
        <f t="shared" si="21"/>
        <v>1</v>
      </c>
      <c r="AF45" s="152">
        <f t="shared" ref="AF45:AF57" si="22">AD45*AE45</f>
        <v>1</v>
      </c>
    </row>
    <row r="46" spans="1:32" ht="15" thickTop="1">
      <c r="A46" s="101"/>
      <c r="B46" s="141" t="s">
        <v>68</v>
      </c>
      <c r="C46" s="142" t="s">
        <v>79</v>
      </c>
      <c r="D46" s="143">
        <f t="shared" si="15"/>
        <v>0.53589838486224539</v>
      </c>
      <c r="E46" s="189">
        <f t="shared" si="16"/>
        <v>1</v>
      </c>
      <c r="F46" s="182">
        <f t="shared" si="17"/>
        <v>0.19750000000000001</v>
      </c>
      <c r="G46" s="144" t="str">
        <f t="shared" si="14"/>
        <v>-</v>
      </c>
      <c r="H46" s="144" t="str">
        <f t="shared" si="14"/>
        <v>-</v>
      </c>
      <c r="I46" s="144" t="str">
        <f t="shared" si="14"/>
        <v>-</v>
      </c>
      <c r="J46" s="144" t="str">
        <f t="shared" si="14"/>
        <v>-</v>
      </c>
      <c r="K46" s="144" t="str">
        <f t="shared" si="14"/>
        <v>-</v>
      </c>
      <c r="L46" s="179" t="str">
        <f t="shared" si="14"/>
        <v>-</v>
      </c>
      <c r="M46" s="189">
        <f t="shared" si="18"/>
        <v>1</v>
      </c>
      <c r="N46" s="182">
        <f t="shared" si="13"/>
        <v>90.201999999999998</v>
      </c>
      <c r="O46" s="144" t="str">
        <f t="shared" si="11"/>
        <v>-</v>
      </c>
      <c r="P46" s="144" t="str">
        <f t="shared" si="11"/>
        <v>-</v>
      </c>
      <c r="Q46" s="144" t="str">
        <f t="shared" si="11"/>
        <v>-</v>
      </c>
      <c r="R46" s="145" t="str">
        <f t="shared" si="11"/>
        <v>-</v>
      </c>
      <c r="S46" s="124"/>
      <c r="T46" s="124"/>
      <c r="U46" s="124"/>
      <c r="V46" s="124"/>
      <c r="AA46" s="153">
        <v>1000</v>
      </c>
      <c r="AB46" s="154">
        <v>46</v>
      </c>
      <c r="AC46" s="155">
        <f t="shared" si="19"/>
        <v>0.8489496324192094</v>
      </c>
      <c r="AD46" s="61">
        <f t="shared" si="20"/>
        <v>1</v>
      </c>
      <c r="AE46" s="61">
        <f t="shared" si="21"/>
        <v>1</v>
      </c>
      <c r="AF46" s="156">
        <f t="shared" si="22"/>
        <v>1</v>
      </c>
    </row>
    <row r="47" spans="1:32">
      <c r="A47" s="101"/>
      <c r="B47" s="141" t="s">
        <v>68</v>
      </c>
      <c r="C47" s="142" t="s">
        <v>80</v>
      </c>
      <c r="D47" s="143">
        <f t="shared" si="15"/>
        <v>0.57349077151761585</v>
      </c>
      <c r="E47" s="189">
        <f t="shared" si="16"/>
        <v>1</v>
      </c>
      <c r="F47" s="182">
        <f t="shared" si="17"/>
        <v>0.19750000000000001</v>
      </c>
      <c r="G47" s="144" t="str">
        <f t="shared" si="14"/>
        <v>-</v>
      </c>
      <c r="H47" s="144" t="str">
        <f t="shared" si="14"/>
        <v>-</v>
      </c>
      <c r="I47" s="144" t="str">
        <f t="shared" si="14"/>
        <v>-</v>
      </c>
      <c r="J47" s="144" t="str">
        <f t="shared" si="14"/>
        <v>-</v>
      </c>
      <c r="K47" s="144" t="str">
        <f t="shared" si="14"/>
        <v>-</v>
      </c>
      <c r="L47" s="179" t="str">
        <f t="shared" si="14"/>
        <v>-</v>
      </c>
      <c r="M47" s="189">
        <f t="shared" si="18"/>
        <v>1</v>
      </c>
      <c r="N47" s="182">
        <f t="shared" si="13"/>
        <v>90.201999999999998</v>
      </c>
      <c r="O47" s="144" t="str">
        <f t="shared" si="11"/>
        <v>-</v>
      </c>
      <c r="P47" s="144" t="str">
        <f t="shared" si="11"/>
        <v>-</v>
      </c>
      <c r="Q47" s="144" t="str">
        <f t="shared" si="11"/>
        <v>-</v>
      </c>
      <c r="R47" s="145" t="str">
        <f t="shared" si="11"/>
        <v>-</v>
      </c>
      <c r="S47" s="124"/>
      <c r="T47" s="124"/>
      <c r="U47" s="124"/>
      <c r="V47" s="124"/>
      <c r="AA47" s="37">
        <v>1500</v>
      </c>
      <c r="AB47" s="38">
        <v>30</v>
      </c>
      <c r="AC47" s="103">
        <f t="shared" si="19"/>
        <v>0.53589838486224539</v>
      </c>
      <c r="AD47" s="41">
        <f t="shared" si="20"/>
        <v>1</v>
      </c>
      <c r="AE47" s="41">
        <f t="shared" si="21"/>
        <v>1</v>
      </c>
      <c r="AF47" s="104">
        <f t="shared" si="22"/>
        <v>1</v>
      </c>
    </row>
    <row r="48" spans="1:32">
      <c r="A48" s="101"/>
      <c r="B48" s="141" t="s">
        <v>68</v>
      </c>
      <c r="C48" s="142" t="s">
        <v>81</v>
      </c>
      <c r="D48" s="143">
        <f t="shared" si="15"/>
        <v>0.55464908811967695</v>
      </c>
      <c r="E48" s="189">
        <f t="shared" si="16"/>
        <v>1</v>
      </c>
      <c r="F48" s="182">
        <f t="shared" si="17"/>
        <v>0.19750000000000001</v>
      </c>
      <c r="G48" s="144" t="str">
        <f t="shared" si="14"/>
        <v>-</v>
      </c>
      <c r="H48" s="144" t="str">
        <f t="shared" si="14"/>
        <v>-</v>
      </c>
      <c r="I48" s="144" t="str">
        <f t="shared" si="14"/>
        <v>-</v>
      </c>
      <c r="J48" s="144" t="str">
        <f t="shared" si="14"/>
        <v>-</v>
      </c>
      <c r="K48" s="144" t="str">
        <f t="shared" si="14"/>
        <v>-</v>
      </c>
      <c r="L48" s="179" t="str">
        <f t="shared" si="14"/>
        <v>-</v>
      </c>
      <c r="M48" s="189">
        <f t="shared" si="18"/>
        <v>1</v>
      </c>
      <c r="N48" s="182">
        <f t="shared" si="13"/>
        <v>90.201999999999998</v>
      </c>
      <c r="O48" s="144" t="str">
        <f t="shared" si="11"/>
        <v>-</v>
      </c>
      <c r="P48" s="144" t="str">
        <f t="shared" si="11"/>
        <v>-</v>
      </c>
      <c r="Q48" s="144" t="str">
        <f t="shared" si="11"/>
        <v>-</v>
      </c>
      <c r="R48" s="145" t="str">
        <f t="shared" si="11"/>
        <v>-</v>
      </c>
      <c r="S48" s="124"/>
      <c r="T48" s="124"/>
      <c r="U48" s="124"/>
      <c r="V48" s="124"/>
      <c r="AA48" s="37">
        <v>2000</v>
      </c>
      <c r="AB48" s="38">
        <v>23.75</v>
      </c>
      <c r="AC48" s="103">
        <f t="shared" si="19"/>
        <v>0.42055477059417784</v>
      </c>
      <c r="AD48" s="41">
        <f t="shared" si="20"/>
        <v>1</v>
      </c>
      <c r="AE48" s="41">
        <f t="shared" si="21"/>
        <v>1</v>
      </c>
      <c r="AF48" s="104">
        <f t="shared" si="22"/>
        <v>1</v>
      </c>
    </row>
    <row r="49" spans="1:32">
      <c r="A49" s="101"/>
      <c r="B49" s="141" t="s">
        <v>68</v>
      </c>
      <c r="C49" s="142" t="s">
        <v>82</v>
      </c>
      <c r="D49" s="143">
        <f t="shared" si="15"/>
        <v>0.48015751816023206</v>
      </c>
      <c r="E49" s="189">
        <f t="shared" si="16"/>
        <v>1</v>
      </c>
      <c r="F49" s="182">
        <f t="shared" si="17"/>
        <v>0.19750000000000001</v>
      </c>
      <c r="G49" s="144" t="str">
        <f t="shared" si="14"/>
        <v>-</v>
      </c>
      <c r="H49" s="144" t="str">
        <f t="shared" si="14"/>
        <v>-</v>
      </c>
      <c r="I49" s="144" t="str">
        <f t="shared" si="14"/>
        <v>-</v>
      </c>
      <c r="J49" s="144" t="str">
        <f t="shared" si="14"/>
        <v>-</v>
      </c>
      <c r="K49" s="144" t="str">
        <f t="shared" si="14"/>
        <v>-</v>
      </c>
      <c r="L49" s="179" t="str">
        <f t="shared" si="14"/>
        <v>-</v>
      </c>
      <c r="M49" s="189">
        <f t="shared" si="18"/>
        <v>1</v>
      </c>
      <c r="N49" s="182">
        <f t="shared" si="13"/>
        <v>90.201999999999998</v>
      </c>
      <c r="O49" s="144" t="str">
        <f t="shared" si="11"/>
        <v>-</v>
      </c>
      <c r="P49" s="144" t="str">
        <f t="shared" si="11"/>
        <v>-</v>
      </c>
      <c r="Q49" s="144" t="str">
        <f t="shared" si="11"/>
        <v>-</v>
      </c>
      <c r="R49" s="145" t="str">
        <f t="shared" si="11"/>
        <v>-</v>
      </c>
      <c r="S49" s="124"/>
      <c r="T49" s="124"/>
      <c r="U49" s="124"/>
      <c r="V49" s="124"/>
      <c r="AA49" s="37">
        <v>2500</v>
      </c>
      <c r="AB49" s="38">
        <v>18.75</v>
      </c>
      <c r="AC49" s="103">
        <f t="shared" si="19"/>
        <v>0.33020133638439297</v>
      </c>
      <c r="AD49" s="41">
        <f t="shared" si="20"/>
        <v>2</v>
      </c>
      <c r="AE49" s="41">
        <f t="shared" si="21"/>
        <v>2</v>
      </c>
      <c r="AF49" s="104">
        <f t="shared" si="22"/>
        <v>4</v>
      </c>
    </row>
    <row r="50" spans="1:32">
      <c r="A50" s="101"/>
      <c r="B50" s="141" t="s">
        <v>68</v>
      </c>
      <c r="C50" s="142" t="s">
        <v>83</v>
      </c>
      <c r="D50" s="143">
        <f t="shared" si="15"/>
        <v>0.48015751816023206</v>
      </c>
      <c r="E50" s="189">
        <f t="shared" si="16"/>
        <v>1</v>
      </c>
      <c r="F50" s="182">
        <f t="shared" si="17"/>
        <v>0.19750000000000001</v>
      </c>
      <c r="G50" s="144" t="str">
        <f t="shared" si="14"/>
        <v>-</v>
      </c>
      <c r="H50" s="144" t="str">
        <f t="shared" si="14"/>
        <v>-</v>
      </c>
      <c r="I50" s="144" t="str">
        <f t="shared" si="14"/>
        <v>-</v>
      </c>
      <c r="J50" s="144" t="str">
        <f t="shared" si="14"/>
        <v>-</v>
      </c>
      <c r="K50" s="144" t="str">
        <f t="shared" si="14"/>
        <v>-</v>
      </c>
      <c r="L50" s="179" t="str">
        <f t="shared" si="14"/>
        <v>-</v>
      </c>
      <c r="M50" s="189">
        <f t="shared" si="18"/>
        <v>1</v>
      </c>
      <c r="N50" s="182">
        <f t="shared" si="13"/>
        <v>90.201999999999998</v>
      </c>
      <c r="O50" s="144" t="str">
        <f t="shared" si="11"/>
        <v>-</v>
      </c>
      <c r="P50" s="144" t="str">
        <f t="shared" si="11"/>
        <v>-</v>
      </c>
      <c r="Q50" s="144" t="str">
        <f t="shared" si="11"/>
        <v>-</v>
      </c>
      <c r="R50" s="145" t="str">
        <f t="shared" si="11"/>
        <v>-</v>
      </c>
      <c r="S50" s="124"/>
      <c r="T50" s="124"/>
      <c r="U50" s="124"/>
      <c r="V50" s="124"/>
      <c r="AA50" s="37">
        <v>3000</v>
      </c>
      <c r="AB50" s="38">
        <v>16.75</v>
      </c>
      <c r="AC50" s="103">
        <f t="shared" si="19"/>
        <v>0.29444266901780114</v>
      </c>
      <c r="AD50" s="41">
        <f t="shared" si="20"/>
        <v>2</v>
      </c>
      <c r="AE50" s="41">
        <f t="shared" si="21"/>
        <v>2</v>
      </c>
      <c r="AF50" s="104">
        <f t="shared" si="22"/>
        <v>4</v>
      </c>
    </row>
    <row r="51" spans="1:32">
      <c r="A51" s="101"/>
      <c r="B51" s="141" t="s">
        <v>68</v>
      </c>
      <c r="C51" s="142" t="s">
        <v>84</v>
      </c>
      <c r="D51" s="143">
        <f t="shared" si="15"/>
        <v>0.48015751816023206</v>
      </c>
      <c r="E51" s="189">
        <f t="shared" si="16"/>
        <v>1</v>
      </c>
      <c r="F51" s="182">
        <f t="shared" si="17"/>
        <v>0.19750000000000001</v>
      </c>
      <c r="G51" s="144" t="str">
        <f t="shared" si="14"/>
        <v>-</v>
      </c>
      <c r="H51" s="144" t="str">
        <f t="shared" si="14"/>
        <v>-</v>
      </c>
      <c r="I51" s="144" t="str">
        <f t="shared" si="14"/>
        <v>-</v>
      </c>
      <c r="J51" s="144" t="str">
        <f t="shared" si="14"/>
        <v>-</v>
      </c>
      <c r="K51" s="144" t="str">
        <f t="shared" si="14"/>
        <v>-</v>
      </c>
      <c r="L51" s="179" t="str">
        <f t="shared" si="14"/>
        <v>-</v>
      </c>
      <c r="M51" s="189">
        <f t="shared" si="18"/>
        <v>1</v>
      </c>
      <c r="N51" s="182">
        <f t="shared" si="13"/>
        <v>90.201999999999998</v>
      </c>
      <c r="O51" s="144" t="str">
        <f t="shared" si="13"/>
        <v>-</v>
      </c>
      <c r="P51" s="144" t="str">
        <f t="shared" si="13"/>
        <v>-</v>
      </c>
      <c r="Q51" s="144" t="str">
        <f t="shared" si="13"/>
        <v>-</v>
      </c>
      <c r="R51" s="145" t="str">
        <f t="shared" si="13"/>
        <v>-</v>
      </c>
      <c r="S51" s="124"/>
      <c r="T51" s="124"/>
      <c r="U51" s="124"/>
      <c r="V51" s="124"/>
      <c r="AA51" s="37">
        <v>3500</v>
      </c>
      <c r="AB51" s="38">
        <v>13.25</v>
      </c>
      <c r="AC51" s="103">
        <f t="shared" si="19"/>
        <v>0.23229228739459551</v>
      </c>
      <c r="AD51" s="41">
        <f t="shared" si="20"/>
        <v>2</v>
      </c>
      <c r="AE51" s="41">
        <f t="shared" si="21"/>
        <v>2</v>
      </c>
      <c r="AF51" s="104">
        <f t="shared" si="22"/>
        <v>4</v>
      </c>
    </row>
    <row r="52" spans="1:32" ht="15" thickBot="1">
      <c r="A52" s="101"/>
      <c r="B52" s="141" t="s">
        <v>68</v>
      </c>
      <c r="C52" s="142" t="s">
        <v>85</v>
      </c>
      <c r="D52" s="143">
        <f t="shared" si="15"/>
        <v>0.48015751816023206</v>
      </c>
      <c r="E52" s="189">
        <f t="shared" si="16"/>
        <v>1</v>
      </c>
      <c r="F52" s="182">
        <f t="shared" si="17"/>
        <v>0.19750000000000001</v>
      </c>
      <c r="G52" s="144" t="str">
        <f t="shared" si="14"/>
        <v>-</v>
      </c>
      <c r="H52" s="144" t="str">
        <f t="shared" si="14"/>
        <v>-</v>
      </c>
      <c r="I52" s="144" t="str">
        <f t="shared" si="14"/>
        <v>-</v>
      </c>
      <c r="J52" s="144" t="str">
        <f t="shared" si="14"/>
        <v>-</v>
      </c>
      <c r="K52" s="144" t="str">
        <f t="shared" si="14"/>
        <v>-</v>
      </c>
      <c r="L52" s="179" t="str">
        <f t="shared" si="14"/>
        <v>-</v>
      </c>
      <c r="M52" s="189">
        <f t="shared" si="18"/>
        <v>1</v>
      </c>
      <c r="N52" s="182">
        <f t="shared" ref="N52:R53" si="23">IF(N$31&gt;$M52,"-",$I$18+$E$19*(2*N$31-1)/(2*$M52))</f>
        <v>90.201999999999998</v>
      </c>
      <c r="O52" s="144" t="str">
        <f t="shared" si="23"/>
        <v>-</v>
      </c>
      <c r="P52" s="144" t="str">
        <f t="shared" si="23"/>
        <v>-</v>
      </c>
      <c r="Q52" s="144" t="str">
        <f t="shared" si="23"/>
        <v>-</v>
      </c>
      <c r="R52" s="145" t="str">
        <f t="shared" si="23"/>
        <v>-</v>
      </c>
      <c r="S52" s="124"/>
      <c r="T52" s="124"/>
      <c r="U52" s="124"/>
      <c r="V52" s="124"/>
      <c r="AA52" s="47">
        <v>4000</v>
      </c>
      <c r="AB52" s="48">
        <v>9.25</v>
      </c>
      <c r="AC52" s="157">
        <f t="shared" si="19"/>
        <v>0.16179452394479604</v>
      </c>
      <c r="AD52" s="51">
        <f t="shared" si="20"/>
        <v>3</v>
      </c>
      <c r="AE52" s="51">
        <f t="shared" si="21"/>
        <v>3</v>
      </c>
      <c r="AF52" s="152">
        <f t="shared" si="22"/>
        <v>9</v>
      </c>
    </row>
    <row r="53" spans="1:32" ht="15.6" thickTop="1" thickBot="1">
      <c r="A53" s="101"/>
      <c r="B53" s="158" t="s">
        <v>68</v>
      </c>
      <c r="C53" s="159" t="s">
        <v>86</v>
      </c>
      <c r="D53" s="160">
        <f t="shared" si="15"/>
        <v>0.38876061827543695</v>
      </c>
      <c r="E53" s="190">
        <f t="shared" si="16"/>
        <v>2</v>
      </c>
      <c r="F53" s="183">
        <f t="shared" si="17"/>
        <v>9.8750000000000004E-2</v>
      </c>
      <c r="G53" s="113">
        <f t="shared" si="17"/>
        <v>0.29625000000000001</v>
      </c>
      <c r="H53" s="113" t="str">
        <f t="shared" si="17"/>
        <v>-</v>
      </c>
      <c r="I53" s="113" t="str">
        <f t="shared" si="17"/>
        <v>-</v>
      </c>
      <c r="J53" s="113" t="str">
        <f t="shared" si="17"/>
        <v>-</v>
      </c>
      <c r="K53" s="113" t="str">
        <f t="shared" si="17"/>
        <v>-</v>
      </c>
      <c r="L53" s="180" t="str">
        <f t="shared" si="17"/>
        <v>-</v>
      </c>
      <c r="M53" s="190">
        <f t="shared" si="18"/>
        <v>2</v>
      </c>
      <c r="N53" s="183">
        <f t="shared" si="23"/>
        <v>90.100999999999999</v>
      </c>
      <c r="O53" s="113">
        <f t="shared" si="23"/>
        <v>90.302999999999997</v>
      </c>
      <c r="P53" s="113" t="str">
        <f t="shared" si="23"/>
        <v>-</v>
      </c>
      <c r="Q53" s="113" t="str">
        <f t="shared" si="23"/>
        <v>-</v>
      </c>
      <c r="R53" s="114" t="str">
        <f t="shared" si="23"/>
        <v>-</v>
      </c>
      <c r="S53" s="124"/>
      <c r="T53" s="124"/>
      <c r="U53" s="124"/>
      <c r="V53" s="124"/>
      <c r="AA53" s="57">
        <v>4500</v>
      </c>
      <c r="AB53" s="58">
        <v>11.5</v>
      </c>
      <c r="AC53" s="161">
        <f t="shared" si="19"/>
        <v>0.20138941036687313</v>
      </c>
      <c r="AD53" s="61">
        <f t="shared" si="20"/>
        <v>2</v>
      </c>
      <c r="AE53" s="61">
        <f t="shared" si="21"/>
        <v>3</v>
      </c>
      <c r="AF53" s="156">
        <f t="shared" si="22"/>
        <v>6</v>
      </c>
    </row>
    <row r="54" spans="1:32">
      <c r="A54" s="101"/>
      <c r="AA54" s="63">
        <v>5000</v>
      </c>
      <c r="AB54" s="64">
        <v>6.25</v>
      </c>
      <c r="AC54" s="162">
        <f t="shared" si="19"/>
        <v>0.10919137314747913</v>
      </c>
      <c r="AD54" s="41">
        <f t="shared" si="20"/>
        <v>4</v>
      </c>
      <c r="AE54" s="41">
        <f t="shared" si="21"/>
        <v>4</v>
      </c>
      <c r="AF54" s="104">
        <f t="shared" si="22"/>
        <v>16</v>
      </c>
    </row>
    <row r="55" spans="1:32" ht="15" thickBot="1">
      <c r="A55" s="101"/>
      <c r="AA55" s="63">
        <v>5400</v>
      </c>
      <c r="AB55" s="64">
        <v>37</v>
      </c>
      <c r="AC55" s="162">
        <f t="shared" si="19"/>
        <v>0.66919063900414633</v>
      </c>
      <c r="AD55" s="41">
        <f t="shared" si="20"/>
        <v>1</v>
      </c>
      <c r="AE55" s="41">
        <f t="shared" si="21"/>
        <v>1</v>
      </c>
      <c r="AF55" s="104">
        <f t="shared" si="22"/>
        <v>1</v>
      </c>
    </row>
    <row r="56" spans="1:32">
      <c r="A56" s="101"/>
      <c r="B56" s="120" t="s">
        <v>87</v>
      </c>
      <c r="D56" s="220" t="s">
        <v>42</v>
      </c>
      <c r="E56" s="330" t="s">
        <v>43</v>
      </c>
      <c r="F56" s="330"/>
      <c r="G56" s="330"/>
      <c r="H56" s="330"/>
      <c r="I56" s="330"/>
      <c r="J56" s="330"/>
      <c r="K56" s="330"/>
      <c r="L56" s="331"/>
      <c r="M56" s="327" t="s">
        <v>44</v>
      </c>
      <c r="N56" s="328"/>
      <c r="O56" s="328"/>
      <c r="P56" s="328"/>
      <c r="Q56" s="328"/>
      <c r="R56" s="329"/>
      <c r="AA56" s="63">
        <v>6000</v>
      </c>
      <c r="AB56" s="64">
        <v>27.25</v>
      </c>
      <c r="AC56" s="162">
        <f t="shared" si="19"/>
        <v>0.48477475938289571</v>
      </c>
      <c r="AD56" s="41">
        <f t="shared" si="20"/>
        <v>1</v>
      </c>
      <c r="AE56" s="41">
        <f t="shared" si="21"/>
        <v>1</v>
      </c>
      <c r="AF56" s="104">
        <f t="shared" si="22"/>
        <v>1</v>
      </c>
    </row>
    <row r="57" spans="1:32" ht="15" thickBot="1">
      <c r="A57" s="101"/>
      <c r="C57" s="119"/>
      <c r="D57" s="221" t="s">
        <v>6</v>
      </c>
      <c r="F57" s="163">
        <v>1</v>
      </c>
      <c r="G57" s="163">
        <v>2</v>
      </c>
      <c r="H57" s="163">
        <v>3</v>
      </c>
      <c r="I57" s="163">
        <v>4</v>
      </c>
      <c r="J57" s="163">
        <v>5</v>
      </c>
      <c r="K57" s="163">
        <v>6</v>
      </c>
      <c r="L57" s="204">
        <v>7</v>
      </c>
      <c r="M57" s="211"/>
      <c r="N57" s="198">
        <v>1</v>
      </c>
      <c r="O57" s="198">
        <v>2</v>
      </c>
      <c r="P57" s="198">
        <v>3</v>
      </c>
      <c r="Q57" s="198">
        <v>4</v>
      </c>
      <c r="R57" s="212">
        <v>5</v>
      </c>
      <c r="AA57" s="67">
        <v>6500</v>
      </c>
      <c r="AB57" s="68">
        <v>21</v>
      </c>
      <c r="AC57" s="164">
        <f t="shared" si="19"/>
        <v>0.37067808986306877</v>
      </c>
      <c r="AD57" s="71">
        <f t="shared" si="20"/>
        <v>2</v>
      </c>
      <c r="AE57" s="71">
        <f t="shared" si="21"/>
        <v>2</v>
      </c>
      <c r="AF57" s="140">
        <f t="shared" si="22"/>
        <v>4</v>
      </c>
    </row>
    <row r="58" spans="1:32" ht="15" thickBot="1">
      <c r="A58" s="101"/>
      <c r="B58" s="121" t="s">
        <v>45</v>
      </c>
      <c r="C58" s="165" t="s">
        <v>46</v>
      </c>
      <c r="D58" s="222" t="s">
        <v>47</v>
      </c>
      <c r="E58" s="219" t="s">
        <v>48</v>
      </c>
      <c r="F58" s="206" t="s">
        <v>49</v>
      </c>
      <c r="G58" s="207" t="s">
        <v>50</v>
      </c>
      <c r="H58" s="207" t="s">
        <v>51</v>
      </c>
      <c r="I58" s="207" t="s">
        <v>52</v>
      </c>
      <c r="J58" s="208" t="s">
        <v>53</v>
      </c>
      <c r="K58" s="209" t="s">
        <v>54</v>
      </c>
      <c r="L58" s="209" t="s">
        <v>55</v>
      </c>
      <c r="M58" s="205" t="s">
        <v>48</v>
      </c>
      <c r="N58" s="213" t="s">
        <v>88</v>
      </c>
      <c r="O58" s="214" t="s">
        <v>57</v>
      </c>
      <c r="P58" s="214" t="s">
        <v>58</v>
      </c>
      <c r="Q58" s="214" t="s">
        <v>59</v>
      </c>
      <c r="R58" s="215" t="s">
        <v>60</v>
      </c>
    </row>
    <row r="59" spans="1:32">
      <c r="A59" s="101"/>
      <c r="B59" s="79" t="s">
        <v>89</v>
      </c>
      <c r="C59" s="123" t="s">
        <v>62</v>
      </c>
      <c r="D59" s="194">
        <v>3</v>
      </c>
      <c r="E59" s="184">
        <v>1</v>
      </c>
      <c r="F59" s="181">
        <f t="shared" ref="F59:F60" si="24">F$24/2</f>
        <v>1.3225</v>
      </c>
      <c r="G59" s="116" t="s">
        <v>90</v>
      </c>
      <c r="H59" s="116" t="s">
        <v>90</v>
      </c>
      <c r="I59" s="116" t="s">
        <v>90</v>
      </c>
      <c r="J59" s="116" t="s">
        <v>90</v>
      </c>
      <c r="K59" s="116" t="s">
        <v>90</v>
      </c>
      <c r="L59" s="178" t="s">
        <v>90</v>
      </c>
      <c r="M59" s="210">
        <v>1</v>
      </c>
      <c r="N59" s="92">
        <v>1.2</v>
      </c>
      <c r="O59" s="136" t="str">
        <f t="shared" ref="O59:R60" si="25">IF(M59=2,$I$18+E$18*3/4,"-")</f>
        <v>-</v>
      </c>
      <c r="P59" s="136" t="str">
        <f t="shared" si="25"/>
        <v>-</v>
      </c>
      <c r="Q59" s="136" t="str">
        <f t="shared" si="25"/>
        <v>-</v>
      </c>
      <c r="R59" s="137" t="str">
        <f t="shared" si="25"/>
        <v>-</v>
      </c>
      <c r="AA59" s="321" t="s">
        <v>91</v>
      </c>
      <c r="AB59" s="322"/>
      <c r="AC59" s="322"/>
      <c r="AD59" s="322"/>
      <c r="AE59" s="322"/>
      <c r="AF59" s="323"/>
    </row>
    <row r="60" spans="1:32" ht="15" thickBot="1">
      <c r="A60" s="101"/>
      <c r="B60" s="166" t="s">
        <v>92</v>
      </c>
      <c r="C60" s="126" t="s">
        <v>64</v>
      </c>
      <c r="D60" s="191">
        <v>3</v>
      </c>
      <c r="E60" s="185">
        <v>1</v>
      </c>
      <c r="F60" s="199">
        <f t="shared" si="24"/>
        <v>1.3225</v>
      </c>
      <c r="G60" s="127" t="s">
        <v>90</v>
      </c>
      <c r="H60" s="127" t="s">
        <v>90</v>
      </c>
      <c r="I60" s="127" t="s">
        <v>90</v>
      </c>
      <c r="J60" s="127" t="s">
        <v>90</v>
      </c>
      <c r="K60" s="127" t="s">
        <v>90</v>
      </c>
      <c r="L60" s="200" t="s">
        <v>90</v>
      </c>
      <c r="M60" s="185">
        <v>1</v>
      </c>
      <c r="N60" s="199">
        <v>1.2</v>
      </c>
      <c r="O60" s="127" t="str">
        <f t="shared" si="25"/>
        <v>-</v>
      </c>
      <c r="P60" s="127" t="str">
        <f t="shared" si="25"/>
        <v>-</v>
      </c>
      <c r="Q60" s="127" t="str">
        <f t="shared" si="25"/>
        <v>-</v>
      </c>
      <c r="R60" s="128" t="str">
        <f t="shared" si="25"/>
        <v>-</v>
      </c>
      <c r="AA60" s="10" t="s">
        <v>1</v>
      </c>
      <c r="AB60" s="11">
        <v>1</v>
      </c>
      <c r="AC60" s="76"/>
      <c r="AD60" s="77"/>
      <c r="AE60" s="77"/>
      <c r="AF60" s="78"/>
    </row>
    <row r="61" spans="1:32" ht="15" thickTop="1">
      <c r="A61" s="101"/>
      <c r="B61" s="167" t="s">
        <v>65</v>
      </c>
      <c r="C61" s="168" t="s">
        <v>66</v>
      </c>
      <c r="D61" s="192">
        <v>0.76400000000000001</v>
      </c>
      <c r="E61" s="188">
        <f>AD9</f>
        <v>1</v>
      </c>
      <c r="F61" s="92">
        <f>IF(F$57&gt;$E61,"-",$D$19*(2*F$57-1)/(2*$E61))</f>
        <v>0.2475</v>
      </c>
      <c r="G61" s="136" t="str">
        <f t="shared" ref="G61:L62" si="26">IF(G$57&gt;$E61,"-",$D$19*(2*G$57-1)/(2*$E61))</f>
        <v>-</v>
      </c>
      <c r="H61" s="136" t="str">
        <f t="shared" si="26"/>
        <v>-</v>
      </c>
      <c r="I61" s="136" t="str">
        <f t="shared" si="26"/>
        <v>-</v>
      </c>
      <c r="J61" s="136" t="str">
        <f t="shared" si="26"/>
        <v>-</v>
      </c>
      <c r="K61" s="155" t="str">
        <f t="shared" si="26"/>
        <v>-</v>
      </c>
      <c r="L61" s="202" t="str">
        <f t="shared" si="26"/>
        <v>-</v>
      </c>
      <c r="M61" s="188">
        <f>MAX(AE8:AE9)</f>
        <v>1</v>
      </c>
      <c r="N61" s="92">
        <f t="shared" ref="N61:R76" si="27">IF(N$57&gt;$M61,"-",$I$18+$E$19*(2*N$57-1)/(2*$M61))</f>
        <v>90.201999999999998</v>
      </c>
      <c r="O61" s="136" t="str">
        <f t="shared" si="27"/>
        <v>-</v>
      </c>
      <c r="P61" s="136" t="str">
        <f t="shared" si="27"/>
        <v>-</v>
      </c>
      <c r="Q61" s="136" t="str">
        <f t="shared" si="27"/>
        <v>-</v>
      </c>
      <c r="R61" s="137" t="str">
        <f t="shared" si="27"/>
        <v>-</v>
      </c>
      <c r="AA61" s="83" t="s">
        <v>4</v>
      </c>
      <c r="AB61" s="14" t="s">
        <v>5</v>
      </c>
      <c r="AC61" s="15" t="s">
        <v>6</v>
      </c>
      <c r="AD61" s="324" t="s">
        <v>7</v>
      </c>
      <c r="AE61" s="325"/>
      <c r="AF61" s="326"/>
    </row>
    <row r="62" spans="1:32" ht="15" thickBot="1">
      <c r="A62" s="101"/>
      <c r="B62" s="166" t="s">
        <v>65</v>
      </c>
      <c r="C62" s="126" t="s">
        <v>67</v>
      </c>
      <c r="D62" s="193">
        <v>0.497</v>
      </c>
      <c r="E62" s="187">
        <f>AD10</f>
        <v>1</v>
      </c>
      <c r="F62" s="199">
        <f t="shared" ref="F62" si="28">IF(F$57&gt;$E62,"-",$D$19*(2*F$57-1)/(2*$E62))</f>
        <v>0.2475</v>
      </c>
      <c r="G62" s="127" t="str">
        <f t="shared" si="26"/>
        <v>-</v>
      </c>
      <c r="H62" s="127" t="str">
        <f t="shared" si="26"/>
        <v>-</v>
      </c>
      <c r="I62" s="127" t="str">
        <f t="shared" si="26"/>
        <v>-</v>
      </c>
      <c r="J62" s="127" t="str">
        <f t="shared" si="26"/>
        <v>-</v>
      </c>
      <c r="K62" s="157" t="str">
        <f t="shared" si="26"/>
        <v>-</v>
      </c>
      <c r="L62" s="49" t="str">
        <f t="shared" si="26"/>
        <v>-</v>
      </c>
      <c r="M62" s="187">
        <f>MAX(AE9:AE10)</f>
        <v>1</v>
      </c>
      <c r="N62" s="199">
        <f>IF(N$57&gt;$M62,"-",$I$18+$E$19*(2*N$57-1)/(2*$M62))</f>
        <v>90.201999999999998</v>
      </c>
      <c r="O62" s="127" t="str">
        <f t="shared" si="27"/>
        <v>-</v>
      </c>
      <c r="P62" s="127" t="str">
        <f t="shared" si="27"/>
        <v>-</v>
      </c>
      <c r="Q62" s="127" t="str">
        <f t="shared" si="27"/>
        <v>-</v>
      </c>
      <c r="R62" s="128" t="str">
        <f t="shared" si="27"/>
        <v>-</v>
      </c>
      <c r="AA62" s="87"/>
      <c r="AB62" s="17" t="s">
        <v>8</v>
      </c>
      <c r="AC62" s="18" t="s">
        <v>9</v>
      </c>
      <c r="AD62" s="88" t="s">
        <v>10</v>
      </c>
      <c r="AE62" s="89"/>
      <c r="AF62" s="19" t="s">
        <v>11</v>
      </c>
    </row>
    <row r="63" spans="1:32" ht="15.6" thickTop="1" thickBot="1">
      <c r="A63" s="101"/>
      <c r="B63" s="169" t="s">
        <v>93</v>
      </c>
      <c r="C63" s="134" t="s">
        <v>94</v>
      </c>
      <c r="D63" s="194">
        <f t="shared" ref="D63:E68" si="29">AC47</f>
        <v>0.53589838486224539</v>
      </c>
      <c r="E63" s="188">
        <f t="shared" si="29"/>
        <v>1</v>
      </c>
      <c r="F63" s="92">
        <f>IF(F$57&gt;$E63,"-",$D$20*(2*F$57-1)/(2*$E63))</f>
        <v>0.19750000000000001</v>
      </c>
      <c r="G63" s="136" t="str">
        <f t="shared" ref="G63:L78" si="30">IF(G$57&gt;$E63,"-",$D$20*(2*G$57-1)/(2*$E63))</f>
        <v>-</v>
      </c>
      <c r="H63" s="136" t="str">
        <f t="shared" si="30"/>
        <v>-</v>
      </c>
      <c r="I63" s="136" t="str">
        <f t="shared" si="30"/>
        <v>-</v>
      </c>
      <c r="J63" s="136" t="str">
        <f t="shared" si="30"/>
        <v>-</v>
      </c>
      <c r="K63" s="155" t="str">
        <f t="shared" si="30"/>
        <v>-</v>
      </c>
      <c r="L63" s="202" t="str">
        <f t="shared" si="30"/>
        <v>-</v>
      </c>
      <c r="M63" s="188">
        <f>MAX(AE46:AE47)</f>
        <v>1</v>
      </c>
      <c r="N63" s="92">
        <f t="shared" ref="N63:R78" si="31">IF(N$57&gt;$M63,"-",$I$18+$E$19*(2*N$57-1)/(2*$M63))</f>
        <v>90.201999999999998</v>
      </c>
      <c r="O63" s="136" t="str">
        <f t="shared" si="27"/>
        <v>-</v>
      </c>
      <c r="P63" s="136" t="str">
        <f t="shared" si="27"/>
        <v>-</v>
      </c>
      <c r="Q63" s="136" t="str">
        <f t="shared" si="27"/>
        <v>-</v>
      </c>
      <c r="R63" s="137" t="str">
        <f t="shared" si="27"/>
        <v>-</v>
      </c>
      <c r="AA63" s="21" t="s">
        <v>14</v>
      </c>
      <c r="AB63" s="22" t="s">
        <v>15</v>
      </c>
      <c r="AC63" s="23" t="s">
        <v>16</v>
      </c>
      <c r="AD63" s="24" t="s">
        <v>17</v>
      </c>
      <c r="AE63" s="23" t="s">
        <v>18</v>
      </c>
      <c r="AF63" s="25"/>
    </row>
    <row r="64" spans="1:32">
      <c r="A64" s="101"/>
      <c r="B64" s="170" t="s">
        <v>93</v>
      </c>
      <c r="C64" s="171" t="s">
        <v>95</v>
      </c>
      <c r="D64" s="195">
        <f t="shared" si="29"/>
        <v>0.42055477059417784</v>
      </c>
      <c r="E64" s="189">
        <f t="shared" si="29"/>
        <v>1</v>
      </c>
      <c r="F64" s="182">
        <f t="shared" ref="F64:L79" si="32">IF(F$57&gt;$E64,"-",$D$20*(2*F$57-1)/(2*$E64))</f>
        <v>0.19750000000000001</v>
      </c>
      <c r="G64" s="144" t="str">
        <f t="shared" si="30"/>
        <v>-</v>
      </c>
      <c r="H64" s="144" t="str">
        <f t="shared" si="30"/>
        <v>-</v>
      </c>
      <c r="I64" s="144" t="str">
        <f t="shared" si="30"/>
        <v>-</v>
      </c>
      <c r="J64" s="144" t="str">
        <f t="shared" si="30"/>
        <v>-</v>
      </c>
      <c r="K64" s="103" t="str">
        <f t="shared" si="30"/>
        <v>-</v>
      </c>
      <c r="L64" s="39" t="str">
        <f t="shared" si="30"/>
        <v>-</v>
      </c>
      <c r="M64" s="189">
        <f t="shared" ref="M64:M68" si="33">MAX(AE47:AE48)</f>
        <v>1</v>
      </c>
      <c r="N64" s="182">
        <f t="shared" si="31"/>
        <v>90.201999999999998</v>
      </c>
      <c r="O64" s="144" t="str">
        <f t="shared" si="27"/>
        <v>-</v>
      </c>
      <c r="P64" s="144" t="str">
        <f t="shared" si="27"/>
        <v>-</v>
      </c>
      <c r="Q64" s="144" t="str">
        <f t="shared" si="27"/>
        <v>-</v>
      </c>
      <c r="R64" s="145" t="str">
        <f t="shared" si="27"/>
        <v>-</v>
      </c>
      <c r="AA64" s="29">
        <v>3500</v>
      </c>
      <c r="AB64" s="30">
        <v>43</v>
      </c>
      <c r="AC64" s="99">
        <f t="shared" ref="AC64:AC74" si="34">2*$AB$60*TAN(0.5*AB64*PI()/180)</f>
        <v>0.78782095122988471</v>
      </c>
      <c r="AD64" s="33">
        <f t="shared" ref="AD64:AD74" si="35">CEILING($D$20/AC64,1)</f>
        <v>1</v>
      </c>
      <c r="AE64" s="33">
        <f t="shared" ref="AE64:AE74" si="36">CEILING($E$20/AC64,1)</f>
        <v>1</v>
      </c>
      <c r="AF64" s="100">
        <f>AD64*AE64</f>
        <v>1</v>
      </c>
    </row>
    <row r="65" spans="1:32">
      <c r="A65" s="101"/>
      <c r="B65" s="170" t="s">
        <v>93</v>
      </c>
      <c r="C65" s="171" t="s">
        <v>96</v>
      </c>
      <c r="D65" s="195">
        <f t="shared" si="29"/>
        <v>0.33020133638439297</v>
      </c>
      <c r="E65" s="189">
        <f t="shared" si="29"/>
        <v>2</v>
      </c>
      <c r="F65" s="182">
        <f t="shared" si="32"/>
        <v>9.8750000000000004E-2</v>
      </c>
      <c r="G65" s="144">
        <f t="shared" si="30"/>
        <v>0.29625000000000001</v>
      </c>
      <c r="H65" s="144" t="str">
        <f t="shared" si="30"/>
        <v>-</v>
      </c>
      <c r="I65" s="144" t="str">
        <f t="shared" si="30"/>
        <v>-</v>
      </c>
      <c r="J65" s="144" t="str">
        <f t="shared" si="30"/>
        <v>-</v>
      </c>
      <c r="K65" s="103" t="str">
        <f t="shared" si="30"/>
        <v>-</v>
      </c>
      <c r="L65" s="39" t="str">
        <f t="shared" si="30"/>
        <v>-</v>
      </c>
      <c r="M65" s="189">
        <f t="shared" si="33"/>
        <v>2</v>
      </c>
      <c r="N65" s="182">
        <f t="shared" si="31"/>
        <v>90.100999999999999</v>
      </c>
      <c r="O65" s="144">
        <f t="shared" si="27"/>
        <v>90.302999999999997</v>
      </c>
      <c r="P65" s="144" t="str">
        <f t="shared" si="27"/>
        <v>-</v>
      </c>
      <c r="Q65" s="144" t="str">
        <f t="shared" si="27"/>
        <v>-</v>
      </c>
      <c r="R65" s="145" t="str">
        <f t="shared" si="27"/>
        <v>-</v>
      </c>
      <c r="AA65" s="37">
        <v>3970</v>
      </c>
      <c r="AB65" s="38">
        <v>38</v>
      </c>
      <c r="AC65" s="103">
        <f t="shared" si="34"/>
        <v>0.68865522657933043</v>
      </c>
      <c r="AD65" s="41">
        <f t="shared" si="35"/>
        <v>1</v>
      </c>
      <c r="AE65" s="41">
        <f t="shared" si="36"/>
        <v>1</v>
      </c>
      <c r="AF65" s="104">
        <f t="shared" ref="AF65:AF74" si="37">AD65*AE65</f>
        <v>1</v>
      </c>
    </row>
    <row r="66" spans="1:32">
      <c r="A66" s="101"/>
      <c r="B66" s="170" t="s">
        <v>93</v>
      </c>
      <c r="C66" s="171" t="s">
        <v>97</v>
      </c>
      <c r="D66" s="195">
        <f t="shared" si="29"/>
        <v>0.29444266901780114</v>
      </c>
      <c r="E66" s="189">
        <f t="shared" si="29"/>
        <v>2</v>
      </c>
      <c r="F66" s="182">
        <f t="shared" si="32"/>
        <v>9.8750000000000004E-2</v>
      </c>
      <c r="G66" s="144">
        <f t="shared" si="30"/>
        <v>0.29625000000000001</v>
      </c>
      <c r="H66" s="144" t="str">
        <f t="shared" si="30"/>
        <v>-</v>
      </c>
      <c r="I66" s="144" t="str">
        <f t="shared" si="30"/>
        <v>-</v>
      </c>
      <c r="J66" s="144" t="str">
        <f t="shared" si="30"/>
        <v>-</v>
      </c>
      <c r="K66" s="103" t="str">
        <f t="shared" si="30"/>
        <v>-</v>
      </c>
      <c r="L66" s="39" t="str">
        <f t="shared" si="30"/>
        <v>-</v>
      </c>
      <c r="M66" s="189">
        <f t="shared" si="33"/>
        <v>2</v>
      </c>
      <c r="N66" s="182">
        <f t="shared" si="31"/>
        <v>90.100999999999999</v>
      </c>
      <c r="O66" s="144">
        <f t="shared" si="27"/>
        <v>90.302999999999997</v>
      </c>
      <c r="P66" s="144" t="str">
        <f t="shared" si="27"/>
        <v>-</v>
      </c>
      <c r="Q66" s="144" t="str">
        <f t="shared" si="27"/>
        <v>-</v>
      </c>
      <c r="R66" s="145" t="str">
        <f t="shared" si="27"/>
        <v>-</v>
      </c>
      <c r="AA66" s="37">
        <v>4440</v>
      </c>
      <c r="AB66" s="38">
        <v>34</v>
      </c>
      <c r="AC66" s="103">
        <f t="shared" si="34"/>
        <v>0.61146136291732078</v>
      </c>
      <c r="AD66" s="41">
        <f t="shared" si="35"/>
        <v>1</v>
      </c>
      <c r="AE66" s="41">
        <f t="shared" si="36"/>
        <v>1</v>
      </c>
      <c r="AF66" s="104">
        <f t="shared" si="37"/>
        <v>1</v>
      </c>
    </row>
    <row r="67" spans="1:32">
      <c r="A67" s="101"/>
      <c r="B67" s="170" t="s">
        <v>93</v>
      </c>
      <c r="C67" s="171" t="s">
        <v>98</v>
      </c>
      <c r="D67" s="195">
        <f t="shared" si="29"/>
        <v>0.23229228739459551</v>
      </c>
      <c r="E67" s="189">
        <f t="shared" si="29"/>
        <v>2</v>
      </c>
      <c r="F67" s="182">
        <f t="shared" si="32"/>
        <v>9.8750000000000004E-2</v>
      </c>
      <c r="G67" s="144">
        <f t="shared" si="30"/>
        <v>0.29625000000000001</v>
      </c>
      <c r="H67" s="144" t="str">
        <f t="shared" si="30"/>
        <v>-</v>
      </c>
      <c r="I67" s="144" t="str">
        <f t="shared" si="30"/>
        <v>-</v>
      </c>
      <c r="J67" s="144" t="str">
        <f t="shared" si="30"/>
        <v>-</v>
      </c>
      <c r="K67" s="103" t="str">
        <f t="shared" si="30"/>
        <v>-</v>
      </c>
      <c r="L67" s="39" t="str">
        <f t="shared" si="30"/>
        <v>-</v>
      </c>
      <c r="M67" s="189">
        <f t="shared" si="33"/>
        <v>2</v>
      </c>
      <c r="N67" s="182">
        <f t="shared" si="31"/>
        <v>90.100999999999999</v>
      </c>
      <c r="O67" s="144">
        <f t="shared" si="27"/>
        <v>90.302999999999997</v>
      </c>
      <c r="P67" s="144" t="str">
        <f t="shared" si="27"/>
        <v>-</v>
      </c>
      <c r="Q67" s="144" t="str">
        <f t="shared" si="27"/>
        <v>-</v>
      </c>
      <c r="R67" s="145" t="str">
        <f t="shared" si="27"/>
        <v>-</v>
      </c>
      <c r="AA67" s="37">
        <v>4910</v>
      </c>
      <c r="AB67" s="38">
        <v>30</v>
      </c>
      <c r="AC67" s="103">
        <f t="shared" si="34"/>
        <v>0.53589838486224539</v>
      </c>
      <c r="AD67" s="41">
        <f t="shared" si="35"/>
        <v>1</v>
      </c>
      <c r="AE67" s="41">
        <f t="shared" si="36"/>
        <v>1</v>
      </c>
      <c r="AF67" s="104">
        <f t="shared" si="37"/>
        <v>1</v>
      </c>
    </row>
    <row r="68" spans="1:32" ht="15" thickBot="1">
      <c r="A68" s="101"/>
      <c r="B68" s="166" t="s">
        <v>93</v>
      </c>
      <c r="C68" s="126" t="s">
        <v>99</v>
      </c>
      <c r="D68" s="191">
        <f t="shared" si="29"/>
        <v>0.16179452394479604</v>
      </c>
      <c r="E68" s="187">
        <f t="shared" si="29"/>
        <v>3</v>
      </c>
      <c r="F68" s="199">
        <f t="shared" si="32"/>
        <v>6.5833333333333341E-2</v>
      </c>
      <c r="G68" s="127">
        <f t="shared" si="30"/>
        <v>0.19750000000000001</v>
      </c>
      <c r="H68" s="127">
        <f t="shared" si="30"/>
        <v>0.32916666666666666</v>
      </c>
      <c r="I68" s="127" t="str">
        <f t="shared" si="30"/>
        <v>-</v>
      </c>
      <c r="J68" s="127" t="str">
        <f t="shared" si="30"/>
        <v>-</v>
      </c>
      <c r="K68" s="157" t="str">
        <f t="shared" si="30"/>
        <v>-</v>
      </c>
      <c r="L68" s="49" t="str">
        <f t="shared" si="30"/>
        <v>-</v>
      </c>
      <c r="M68" s="187">
        <f t="shared" si="33"/>
        <v>3</v>
      </c>
      <c r="N68" s="199">
        <f t="shared" si="31"/>
        <v>90.067333333333337</v>
      </c>
      <c r="O68" s="127">
        <f t="shared" si="27"/>
        <v>90.201999999999998</v>
      </c>
      <c r="P68" s="127">
        <f t="shared" si="27"/>
        <v>90.336666666666673</v>
      </c>
      <c r="Q68" s="127" t="str">
        <f t="shared" si="27"/>
        <v>-</v>
      </c>
      <c r="R68" s="128" t="str">
        <f t="shared" si="27"/>
        <v>-</v>
      </c>
      <c r="AA68" s="37">
        <v>5380</v>
      </c>
      <c r="AB68" s="38">
        <v>28</v>
      </c>
      <c r="AC68" s="103">
        <f t="shared" si="34"/>
        <v>0.49865600568636137</v>
      </c>
      <c r="AD68" s="41">
        <f t="shared" si="35"/>
        <v>1</v>
      </c>
      <c r="AE68" s="41">
        <f t="shared" si="36"/>
        <v>1</v>
      </c>
      <c r="AF68" s="104">
        <f t="shared" si="37"/>
        <v>1</v>
      </c>
    </row>
    <row r="69" spans="1:32" ht="15" thickTop="1">
      <c r="A69" s="101"/>
      <c r="B69" s="169" t="s">
        <v>100</v>
      </c>
      <c r="C69" s="172" t="s">
        <v>101</v>
      </c>
      <c r="D69" s="194">
        <f t="shared" ref="D69:D77" si="38">AC65</f>
        <v>0.68865522657933043</v>
      </c>
      <c r="E69" s="188">
        <f t="shared" ref="E69:E77" si="39">AD64</f>
        <v>1</v>
      </c>
      <c r="F69" s="92">
        <f t="shared" si="32"/>
        <v>0.19750000000000001</v>
      </c>
      <c r="G69" s="136" t="str">
        <f t="shared" si="30"/>
        <v>-</v>
      </c>
      <c r="H69" s="136" t="str">
        <f t="shared" si="30"/>
        <v>-</v>
      </c>
      <c r="I69" s="136" t="str">
        <f t="shared" si="30"/>
        <v>-</v>
      </c>
      <c r="J69" s="136" t="str">
        <f t="shared" si="30"/>
        <v>-</v>
      </c>
      <c r="K69" s="155" t="str">
        <f t="shared" si="30"/>
        <v>-</v>
      </c>
      <c r="L69" s="202" t="str">
        <f t="shared" si="30"/>
        <v>-</v>
      </c>
      <c r="M69" s="188">
        <f>MAX(AE64:AE65)</f>
        <v>1</v>
      </c>
      <c r="N69" s="92">
        <f t="shared" si="31"/>
        <v>90.201999999999998</v>
      </c>
      <c r="O69" s="136" t="str">
        <f t="shared" si="27"/>
        <v>-</v>
      </c>
      <c r="P69" s="136" t="str">
        <f t="shared" si="27"/>
        <v>-</v>
      </c>
      <c r="Q69" s="136" t="str">
        <f t="shared" si="27"/>
        <v>-</v>
      </c>
      <c r="R69" s="137" t="str">
        <f t="shared" si="27"/>
        <v>-</v>
      </c>
      <c r="AA69" s="37">
        <v>5850</v>
      </c>
      <c r="AB69" s="38">
        <v>25</v>
      </c>
      <c r="AC69" s="103">
        <f t="shared" si="34"/>
        <v>0.44338932528587977</v>
      </c>
      <c r="AD69" s="41">
        <f t="shared" si="35"/>
        <v>1</v>
      </c>
      <c r="AE69" s="41">
        <f t="shared" si="36"/>
        <v>1</v>
      </c>
      <c r="AF69" s="104">
        <f t="shared" si="37"/>
        <v>1</v>
      </c>
    </row>
    <row r="70" spans="1:32">
      <c r="A70" s="101"/>
      <c r="B70" s="170" t="s">
        <v>100</v>
      </c>
      <c r="C70" s="173" t="s">
        <v>102</v>
      </c>
      <c r="D70" s="194">
        <f t="shared" si="38"/>
        <v>0.61146136291732078</v>
      </c>
      <c r="E70" s="189">
        <f t="shared" si="39"/>
        <v>1</v>
      </c>
      <c r="F70" s="182">
        <f t="shared" si="32"/>
        <v>0.19750000000000001</v>
      </c>
      <c r="G70" s="144" t="str">
        <f t="shared" si="30"/>
        <v>-</v>
      </c>
      <c r="H70" s="144" t="str">
        <f t="shared" si="30"/>
        <v>-</v>
      </c>
      <c r="I70" s="144" t="str">
        <f t="shared" si="30"/>
        <v>-</v>
      </c>
      <c r="J70" s="144" t="str">
        <f t="shared" si="30"/>
        <v>-</v>
      </c>
      <c r="K70" s="103" t="str">
        <f t="shared" si="30"/>
        <v>-</v>
      </c>
      <c r="L70" s="39" t="str">
        <f t="shared" si="30"/>
        <v>-</v>
      </c>
      <c r="M70" s="189">
        <f t="shared" ref="M70:M78" si="40">MAX(AE65:AE66)</f>
        <v>1</v>
      </c>
      <c r="N70" s="182">
        <f t="shared" si="31"/>
        <v>90.201999999999998</v>
      </c>
      <c r="O70" s="144" t="str">
        <f t="shared" si="27"/>
        <v>-</v>
      </c>
      <c r="P70" s="144" t="str">
        <f t="shared" si="27"/>
        <v>-</v>
      </c>
      <c r="Q70" s="144" t="str">
        <f t="shared" si="27"/>
        <v>-</v>
      </c>
      <c r="R70" s="145" t="str">
        <f t="shared" si="27"/>
        <v>-</v>
      </c>
      <c r="AA70" s="37">
        <v>6320</v>
      </c>
      <c r="AB70" s="38">
        <v>24</v>
      </c>
      <c r="AC70" s="103">
        <f t="shared" si="34"/>
        <v>0.4251131233400442</v>
      </c>
      <c r="AD70" s="41">
        <f t="shared" si="35"/>
        <v>1</v>
      </c>
      <c r="AE70" s="41">
        <f t="shared" si="36"/>
        <v>1</v>
      </c>
      <c r="AF70" s="104">
        <f t="shared" si="37"/>
        <v>1</v>
      </c>
    </row>
    <row r="71" spans="1:32">
      <c r="A71" s="101"/>
      <c r="B71" s="169" t="s">
        <v>100</v>
      </c>
      <c r="C71" s="173" t="s">
        <v>103</v>
      </c>
      <c r="D71" s="194">
        <f t="shared" si="38"/>
        <v>0.53589838486224539</v>
      </c>
      <c r="E71" s="189">
        <f t="shared" si="39"/>
        <v>1</v>
      </c>
      <c r="F71" s="182">
        <f t="shared" si="32"/>
        <v>0.19750000000000001</v>
      </c>
      <c r="G71" s="144" t="str">
        <f t="shared" si="30"/>
        <v>-</v>
      </c>
      <c r="H71" s="144" t="str">
        <f t="shared" si="30"/>
        <v>-</v>
      </c>
      <c r="I71" s="144" t="str">
        <f t="shared" si="30"/>
        <v>-</v>
      </c>
      <c r="J71" s="144" t="str">
        <f t="shared" si="30"/>
        <v>-</v>
      </c>
      <c r="K71" s="103" t="str">
        <f t="shared" si="30"/>
        <v>-</v>
      </c>
      <c r="L71" s="39" t="str">
        <f t="shared" si="30"/>
        <v>-</v>
      </c>
      <c r="M71" s="189">
        <f t="shared" si="40"/>
        <v>1</v>
      </c>
      <c r="N71" s="182">
        <f t="shared" si="31"/>
        <v>90.201999999999998</v>
      </c>
      <c r="O71" s="144" t="str">
        <f t="shared" si="27"/>
        <v>-</v>
      </c>
      <c r="P71" s="144" t="str">
        <f t="shared" si="27"/>
        <v>-</v>
      </c>
      <c r="Q71" s="144" t="str">
        <f t="shared" si="27"/>
        <v>-</v>
      </c>
      <c r="R71" s="145" t="str">
        <f t="shared" si="27"/>
        <v>-</v>
      </c>
      <c r="AA71" s="37">
        <v>6790</v>
      </c>
      <c r="AB71" s="38">
        <v>22</v>
      </c>
      <c r="AC71" s="103">
        <f t="shared" si="34"/>
        <v>0.38876061827543695</v>
      </c>
      <c r="AD71" s="41">
        <f t="shared" si="35"/>
        <v>2</v>
      </c>
      <c r="AE71" s="41">
        <f t="shared" si="36"/>
        <v>2</v>
      </c>
      <c r="AF71" s="104">
        <f t="shared" si="37"/>
        <v>4</v>
      </c>
    </row>
    <row r="72" spans="1:32">
      <c r="A72" s="101"/>
      <c r="B72" s="170" t="s">
        <v>100</v>
      </c>
      <c r="C72" s="173" t="s">
        <v>104</v>
      </c>
      <c r="D72" s="194">
        <f t="shared" si="38"/>
        <v>0.49865600568636137</v>
      </c>
      <c r="E72" s="189">
        <f t="shared" si="39"/>
        <v>1</v>
      </c>
      <c r="F72" s="182">
        <f t="shared" si="32"/>
        <v>0.19750000000000001</v>
      </c>
      <c r="G72" s="144" t="str">
        <f t="shared" si="30"/>
        <v>-</v>
      </c>
      <c r="H72" s="144" t="str">
        <f t="shared" si="30"/>
        <v>-</v>
      </c>
      <c r="I72" s="144" t="str">
        <f t="shared" si="30"/>
        <v>-</v>
      </c>
      <c r="J72" s="144" t="str">
        <f t="shared" si="30"/>
        <v>-</v>
      </c>
      <c r="K72" s="103" t="str">
        <f t="shared" si="30"/>
        <v>-</v>
      </c>
      <c r="L72" s="39" t="str">
        <f t="shared" si="30"/>
        <v>-</v>
      </c>
      <c r="M72" s="189">
        <f t="shared" si="40"/>
        <v>1</v>
      </c>
      <c r="N72" s="182">
        <f t="shared" si="31"/>
        <v>90.201999999999998</v>
      </c>
      <c r="O72" s="144" t="str">
        <f t="shared" si="27"/>
        <v>-</v>
      </c>
      <c r="P72" s="144" t="str">
        <f t="shared" si="27"/>
        <v>-</v>
      </c>
      <c r="Q72" s="144" t="str">
        <f t="shared" si="27"/>
        <v>-</v>
      </c>
      <c r="R72" s="145" t="str">
        <f t="shared" si="27"/>
        <v>-</v>
      </c>
      <c r="AA72" s="37">
        <v>7260</v>
      </c>
      <c r="AB72" s="38">
        <v>20</v>
      </c>
      <c r="AC72" s="103">
        <f t="shared" si="34"/>
        <v>0.35265396141692995</v>
      </c>
      <c r="AD72" s="41">
        <f t="shared" si="35"/>
        <v>2</v>
      </c>
      <c r="AE72" s="41">
        <f t="shared" si="36"/>
        <v>2</v>
      </c>
      <c r="AF72" s="104">
        <f t="shared" si="37"/>
        <v>4</v>
      </c>
    </row>
    <row r="73" spans="1:32">
      <c r="A73" s="101"/>
      <c r="B73" s="169" t="s">
        <v>100</v>
      </c>
      <c r="C73" s="173" t="s">
        <v>105</v>
      </c>
      <c r="D73" s="194">
        <f t="shared" si="38"/>
        <v>0.44338932528587977</v>
      </c>
      <c r="E73" s="189">
        <f t="shared" si="39"/>
        <v>1</v>
      </c>
      <c r="F73" s="182">
        <f t="shared" si="32"/>
        <v>0.19750000000000001</v>
      </c>
      <c r="G73" s="144" t="str">
        <f t="shared" si="30"/>
        <v>-</v>
      </c>
      <c r="H73" s="144" t="str">
        <f t="shared" si="30"/>
        <v>-</v>
      </c>
      <c r="I73" s="144" t="str">
        <f t="shared" si="30"/>
        <v>-</v>
      </c>
      <c r="J73" s="144" t="str">
        <f t="shared" si="30"/>
        <v>-</v>
      </c>
      <c r="K73" s="103" t="str">
        <f t="shared" si="30"/>
        <v>-</v>
      </c>
      <c r="L73" s="39" t="str">
        <f t="shared" si="30"/>
        <v>-</v>
      </c>
      <c r="M73" s="189">
        <f t="shared" si="40"/>
        <v>1</v>
      </c>
      <c r="N73" s="182">
        <f t="shared" si="31"/>
        <v>90.201999999999998</v>
      </c>
      <c r="O73" s="144" t="str">
        <f t="shared" si="27"/>
        <v>-</v>
      </c>
      <c r="P73" s="144" t="str">
        <f t="shared" si="27"/>
        <v>-</v>
      </c>
      <c r="Q73" s="144" t="str">
        <f t="shared" si="27"/>
        <v>-</v>
      </c>
      <c r="R73" s="145" t="str">
        <f t="shared" si="27"/>
        <v>-</v>
      </c>
      <c r="AA73" s="37">
        <v>7730</v>
      </c>
      <c r="AB73" s="38">
        <v>19</v>
      </c>
      <c r="AC73" s="103">
        <f t="shared" si="34"/>
        <v>0.33468521816283908</v>
      </c>
      <c r="AD73" s="41">
        <f t="shared" si="35"/>
        <v>2</v>
      </c>
      <c r="AE73" s="41">
        <f t="shared" si="36"/>
        <v>2</v>
      </c>
      <c r="AF73" s="104">
        <f t="shared" si="37"/>
        <v>4</v>
      </c>
    </row>
    <row r="74" spans="1:32" ht="15" thickBot="1">
      <c r="A74" s="101"/>
      <c r="B74" s="170" t="s">
        <v>100</v>
      </c>
      <c r="C74" s="173" t="s">
        <v>106</v>
      </c>
      <c r="D74" s="194">
        <f t="shared" si="38"/>
        <v>0.4251131233400442</v>
      </c>
      <c r="E74" s="189">
        <f t="shared" si="39"/>
        <v>1</v>
      </c>
      <c r="F74" s="182">
        <f t="shared" si="32"/>
        <v>0.19750000000000001</v>
      </c>
      <c r="G74" s="144" t="str">
        <f t="shared" si="30"/>
        <v>-</v>
      </c>
      <c r="H74" s="144" t="str">
        <f t="shared" si="30"/>
        <v>-</v>
      </c>
      <c r="I74" s="144" t="str">
        <f t="shared" si="30"/>
        <v>-</v>
      </c>
      <c r="J74" s="144" t="str">
        <f t="shared" si="30"/>
        <v>-</v>
      </c>
      <c r="K74" s="103" t="str">
        <f t="shared" si="30"/>
        <v>-</v>
      </c>
      <c r="L74" s="39" t="str">
        <f t="shared" si="30"/>
        <v>-</v>
      </c>
      <c r="M74" s="189">
        <f t="shared" si="40"/>
        <v>1</v>
      </c>
      <c r="N74" s="182">
        <f t="shared" si="31"/>
        <v>90.201999999999998</v>
      </c>
      <c r="O74" s="144" t="str">
        <f t="shared" si="27"/>
        <v>-</v>
      </c>
      <c r="P74" s="144" t="str">
        <f t="shared" si="27"/>
        <v>-</v>
      </c>
      <c r="Q74" s="144" t="str">
        <f t="shared" si="27"/>
        <v>-</v>
      </c>
      <c r="R74" s="145" t="str">
        <f t="shared" si="27"/>
        <v>-</v>
      </c>
      <c r="AA74" s="21">
        <v>8200</v>
      </c>
      <c r="AB74" s="174">
        <v>18</v>
      </c>
      <c r="AC74" s="139">
        <f t="shared" si="34"/>
        <v>0.31676888064907255</v>
      </c>
      <c r="AD74" s="71">
        <f t="shared" si="35"/>
        <v>2</v>
      </c>
      <c r="AE74" s="71">
        <f t="shared" si="36"/>
        <v>2</v>
      </c>
      <c r="AF74" s="140">
        <f t="shared" si="37"/>
        <v>4</v>
      </c>
    </row>
    <row r="75" spans="1:32" ht="15" thickBot="1">
      <c r="A75" s="101"/>
      <c r="B75" s="169" t="s">
        <v>100</v>
      </c>
      <c r="C75" s="173" t="s">
        <v>107</v>
      </c>
      <c r="D75" s="194">
        <f t="shared" si="38"/>
        <v>0.38876061827543695</v>
      </c>
      <c r="E75" s="189">
        <f t="shared" si="39"/>
        <v>1</v>
      </c>
      <c r="F75" s="182">
        <f t="shared" si="32"/>
        <v>0.19750000000000001</v>
      </c>
      <c r="G75" s="144" t="str">
        <f t="shared" si="30"/>
        <v>-</v>
      </c>
      <c r="H75" s="144" t="str">
        <f t="shared" si="30"/>
        <v>-</v>
      </c>
      <c r="I75" s="144" t="str">
        <f t="shared" si="30"/>
        <v>-</v>
      </c>
      <c r="J75" s="144" t="str">
        <f t="shared" si="30"/>
        <v>-</v>
      </c>
      <c r="K75" s="103" t="str">
        <f t="shared" si="30"/>
        <v>-</v>
      </c>
      <c r="L75" s="39" t="str">
        <f t="shared" si="30"/>
        <v>-</v>
      </c>
      <c r="M75" s="189">
        <f t="shared" si="40"/>
        <v>2</v>
      </c>
      <c r="N75" s="182">
        <f t="shared" si="31"/>
        <v>90.100999999999999</v>
      </c>
      <c r="O75" s="144">
        <f t="shared" si="27"/>
        <v>90.302999999999997</v>
      </c>
      <c r="P75" s="144" t="str">
        <f t="shared" si="27"/>
        <v>-</v>
      </c>
      <c r="Q75" s="144" t="str">
        <f t="shared" si="27"/>
        <v>-</v>
      </c>
      <c r="R75" s="145" t="str">
        <f t="shared" si="27"/>
        <v>-</v>
      </c>
    </row>
    <row r="76" spans="1:32">
      <c r="A76" s="101"/>
      <c r="B76" s="170" t="s">
        <v>100</v>
      </c>
      <c r="C76" s="173" t="s">
        <v>108</v>
      </c>
      <c r="D76" s="194">
        <f t="shared" si="38"/>
        <v>0.35265396141692995</v>
      </c>
      <c r="E76" s="189">
        <f t="shared" si="39"/>
        <v>2</v>
      </c>
      <c r="F76" s="182">
        <f t="shared" si="32"/>
        <v>9.8750000000000004E-2</v>
      </c>
      <c r="G76" s="144">
        <f t="shared" si="30"/>
        <v>0.29625000000000001</v>
      </c>
      <c r="H76" s="144" t="str">
        <f t="shared" si="30"/>
        <v>-</v>
      </c>
      <c r="I76" s="144" t="str">
        <f t="shared" si="30"/>
        <v>-</v>
      </c>
      <c r="J76" s="144" t="str">
        <f t="shared" si="30"/>
        <v>-</v>
      </c>
      <c r="K76" s="103" t="str">
        <f t="shared" si="30"/>
        <v>-</v>
      </c>
      <c r="L76" s="39" t="str">
        <f t="shared" si="30"/>
        <v>-</v>
      </c>
      <c r="M76" s="189">
        <f t="shared" si="40"/>
        <v>2</v>
      </c>
      <c r="N76" s="182">
        <f t="shared" si="31"/>
        <v>90.100999999999999</v>
      </c>
      <c r="O76" s="144">
        <f t="shared" si="27"/>
        <v>90.302999999999997</v>
      </c>
      <c r="P76" s="144" t="str">
        <f t="shared" si="27"/>
        <v>-</v>
      </c>
      <c r="Q76" s="144" t="str">
        <f t="shared" si="27"/>
        <v>-</v>
      </c>
      <c r="R76" s="145" t="str">
        <f t="shared" si="27"/>
        <v>-</v>
      </c>
      <c r="AA76" s="321" t="s">
        <v>109</v>
      </c>
      <c r="AB76" s="322"/>
      <c r="AC76" s="322"/>
      <c r="AD76" s="322"/>
      <c r="AE76" s="322"/>
      <c r="AF76" s="323"/>
    </row>
    <row r="77" spans="1:32" ht="15" thickBot="1">
      <c r="A77" s="101"/>
      <c r="B77" s="170" t="s">
        <v>100</v>
      </c>
      <c r="C77" s="173" t="s">
        <v>110</v>
      </c>
      <c r="D77" s="195">
        <f t="shared" si="38"/>
        <v>0.33468521816283908</v>
      </c>
      <c r="E77" s="189">
        <f t="shared" si="39"/>
        <v>2</v>
      </c>
      <c r="F77" s="182">
        <f t="shared" si="32"/>
        <v>9.8750000000000004E-2</v>
      </c>
      <c r="G77" s="144">
        <f t="shared" si="30"/>
        <v>0.29625000000000001</v>
      </c>
      <c r="H77" s="144" t="str">
        <f t="shared" si="30"/>
        <v>-</v>
      </c>
      <c r="I77" s="144" t="str">
        <f t="shared" si="30"/>
        <v>-</v>
      </c>
      <c r="J77" s="144" t="str">
        <f t="shared" si="30"/>
        <v>-</v>
      </c>
      <c r="K77" s="103" t="str">
        <f t="shared" si="30"/>
        <v>-</v>
      </c>
      <c r="L77" s="39" t="str">
        <f t="shared" si="30"/>
        <v>-</v>
      </c>
      <c r="M77" s="189">
        <f t="shared" si="40"/>
        <v>2</v>
      </c>
      <c r="N77" s="182">
        <f t="shared" si="31"/>
        <v>90.100999999999999</v>
      </c>
      <c r="O77" s="144">
        <f t="shared" si="31"/>
        <v>90.302999999999997</v>
      </c>
      <c r="P77" s="144" t="str">
        <f t="shared" si="31"/>
        <v>-</v>
      </c>
      <c r="Q77" s="144" t="str">
        <f t="shared" si="31"/>
        <v>-</v>
      </c>
      <c r="R77" s="145" t="str">
        <f t="shared" si="31"/>
        <v>-</v>
      </c>
      <c r="AA77" s="10" t="s">
        <v>1</v>
      </c>
      <c r="AB77" s="11">
        <v>1</v>
      </c>
      <c r="AC77" s="76"/>
      <c r="AD77" s="77"/>
      <c r="AE77" s="77"/>
      <c r="AF77" s="78"/>
    </row>
    <row r="78" spans="1:32" ht="15" thickBot="1">
      <c r="A78" s="101"/>
      <c r="B78" s="166" t="s">
        <v>100</v>
      </c>
      <c r="C78" s="175" t="s">
        <v>111</v>
      </c>
      <c r="D78" s="191">
        <f>AC74</f>
        <v>0.31676888064907255</v>
      </c>
      <c r="E78" s="187">
        <f>AD73</f>
        <v>2</v>
      </c>
      <c r="F78" s="199">
        <f t="shared" si="32"/>
        <v>9.8750000000000004E-2</v>
      </c>
      <c r="G78" s="127">
        <f t="shared" si="30"/>
        <v>0.29625000000000001</v>
      </c>
      <c r="H78" s="127" t="str">
        <f t="shared" si="30"/>
        <v>-</v>
      </c>
      <c r="I78" s="127" t="str">
        <f t="shared" si="30"/>
        <v>-</v>
      </c>
      <c r="J78" s="127" t="str">
        <f t="shared" si="30"/>
        <v>-</v>
      </c>
      <c r="K78" s="157" t="str">
        <f t="shared" si="30"/>
        <v>-</v>
      </c>
      <c r="L78" s="49" t="str">
        <f t="shared" si="30"/>
        <v>-</v>
      </c>
      <c r="M78" s="187">
        <f t="shared" si="40"/>
        <v>2</v>
      </c>
      <c r="N78" s="199">
        <f t="shared" si="31"/>
        <v>90.100999999999999</v>
      </c>
      <c r="O78" s="127">
        <f t="shared" si="31"/>
        <v>90.302999999999997</v>
      </c>
      <c r="P78" s="127" t="str">
        <f t="shared" si="31"/>
        <v>-</v>
      </c>
      <c r="Q78" s="127" t="str">
        <f t="shared" si="31"/>
        <v>-</v>
      </c>
      <c r="R78" s="128" t="str">
        <f t="shared" si="31"/>
        <v>-</v>
      </c>
      <c r="AA78" s="83" t="s">
        <v>4</v>
      </c>
      <c r="AB78" s="14" t="s">
        <v>5</v>
      </c>
      <c r="AC78" s="15" t="s">
        <v>6</v>
      </c>
      <c r="AD78" s="324" t="s">
        <v>7</v>
      </c>
      <c r="AE78" s="325"/>
      <c r="AF78" s="326"/>
    </row>
    <row r="79" spans="1:32" ht="15" thickTop="1">
      <c r="A79" s="101"/>
      <c r="B79" s="169" t="s">
        <v>112</v>
      </c>
      <c r="C79" s="172" t="s">
        <v>113</v>
      </c>
      <c r="D79" s="196">
        <f t="shared" ref="D79:E88" si="41">AC82</f>
        <v>0.44338932528587977</v>
      </c>
      <c r="E79" s="188">
        <f t="shared" si="41"/>
        <v>1</v>
      </c>
      <c r="F79" s="92">
        <f t="shared" si="32"/>
        <v>0.19750000000000001</v>
      </c>
      <c r="G79" s="136" t="str">
        <f t="shared" si="32"/>
        <v>-</v>
      </c>
      <c r="H79" s="136" t="str">
        <f t="shared" si="32"/>
        <v>-</v>
      </c>
      <c r="I79" s="136" t="str">
        <f t="shared" si="32"/>
        <v>-</v>
      </c>
      <c r="J79" s="136" t="str">
        <f t="shared" si="32"/>
        <v>-</v>
      </c>
      <c r="K79" s="155" t="str">
        <f t="shared" si="32"/>
        <v>-</v>
      </c>
      <c r="L79" s="202" t="str">
        <f t="shared" si="32"/>
        <v>-</v>
      </c>
      <c r="M79" s="188">
        <f>MAX(AE81:AE82)</f>
        <v>1</v>
      </c>
      <c r="N79" s="92">
        <f t="shared" ref="N79:R88" si="42">IF(N$57&gt;$M79,"-",$I$18+$E$19*(2*N$57-1)/(2*$M79))</f>
        <v>90.201999999999998</v>
      </c>
      <c r="O79" s="136" t="str">
        <f t="shared" si="42"/>
        <v>-</v>
      </c>
      <c r="P79" s="136" t="str">
        <f t="shared" si="42"/>
        <v>-</v>
      </c>
      <c r="Q79" s="136" t="str">
        <f t="shared" si="42"/>
        <v>-</v>
      </c>
      <c r="R79" s="137" t="str">
        <f t="shared" si="42"/>
        <v>-</v>
      </c>
      <c r="AA79" s="87"/>
      <c r="AB79" s="17" t="s">
        <v>8</v>
      </c>
      <c r="AC79" s="18" t="s">
        <v>9</v>
      </c>
      <c r="AD79" s="88" t="s">
        <v>10</v>
      </c>
      <c r="AE79" s="89"/>
      <c r="AF79" s="19" t="s">
        <v>11</v>
      </c>
    </row>
    <row r="80" spans="1:32" ht="15" thickBot="1">
      <c r="A80" s="101"/>
      <c r="B80" s="170" t="s">
        <v>112</v>
      </c>
      <c r="C80" s="173" t="s">
        <v>114</v>
      </c>
      <c r="D80" s="196">
        <f t="shared" si="41"/>
        <v>0.38876061827543695</v>
      </c>
      <c r="E80" s="189">
        <f t="shared" si="41"/>
        <v>2</v>
      </c>
      <c r="F80" s="182">
        <f t="shared" ref="F80:L88" si="43">IF(F$57&gt;$E80,"-",$D$20*(2*F$57-1)/(2*$E80))</f>
        <v>9.8750000000000004E-2</v>
      </c>
      <c r="G80" s="144">
        <f t="shared" si="43"/>
        <v>0.29625000000000001</v>
      </c>
      <c r="H80" s="144" t="str">
        <f t="shared" si="43"/>
        <v>-</v>
      </c>
      <c r="I80" s="144" t="str">
        <f t="shared" si="43"/>
        <v>-</v>
      </c>
      <c r="J80" s="144" t="str">
        <f t="shared" si="43"/>
        <v>-</v>
      </c>
      <c r="K80" s="103" t="str">
        <f t="shared" si="43"/>
        <v>-</v>
      </c>
      <c r="L80" s="39" t="str">
        <f t="shared" si="43"/>
        <v>-</v>
      </c>
      <c r="M80" s="189">
        <f t="shared" ref="M80:M88" si="44">MAX(AE82:AE83)</f>
        <v>2</v>
      </c>
      <c r="N80" s="182">
        <f t="shared" si="42"/>
        <v>90.100999999999999</v>
      </c>
      <c r="O80" s="144">
        <f t="shared" si="42"/>
        <v>90.302999999999997</v>
      </c>
      <c r="P80" s="144" t="str">
        <f t="shared" si="42"/>
        <v>-</v>
      </c>
      <c r="Q80" s="144" t="str">
        <f t="shared" si="42"/>
        <v>-</v>
      </c>
      <c r="R80" s="145" t="str">
        <f t="shared" si="42"/>
        <v>-</v>
      </c>
      <c r="AA80" s="21" t="s">
        <v>14</v>
      </c>
      <c r="AB80" s="22" t="s">
        <v>15</v>
      </c>
      <c r="AC80" s="23" t="s">
        <v>16</v>
      </c>
      <c r="AD80" s="24" t="s">
        <v>17</v>
      </c>
      <c r="AE80" s="23" t="s">
        <v>18</v>
      </c>
      <c r="AF80" s="25"/>
    </row>
    <row r="81" spans="1:32">
      <c r="A81" s="101"/>
      <c r="B81" s="170" t="s">
        <v>112</v>
      </c>
      <c r="C81" s="173" t="s">
        <v>115</v>
      </c>
      <c r="D81" s="196">
        <f t="shared" si="41"/>
        <v>0.35265396141692995</v>
      </c>
      <c r="E81" s="189">
        <f t="shared" si="41"/>
        <v>2</v>
      </c>
      <c r="F81" s="182">
        <f t="shared" si="43"/>
        <v>9.8750000000000004E-2</v>
      </c>
      <c r="G81" s="144">
        <f t="shared" si="43"/>
        <v>0.29625000000000001</v>
      </c>
      <c r="H81" s="144" t="str">
        <f t="shared" si="43"/>
        <v>-</v>
      </c>
      <c r="I81" s="144" t="str">
        <f t="shared" si="43"/>
        <v>-</v>
      </c>
      <c r="J81" s="144" t="str">
        <f t="shared" si="43"/>
        <v>-</v>
      </c>
      <c r="K81" s="103" t="str">
        <f t="shared" si="43"/>
        <v>-</v>
      </c>
      <c r="L81" s="39" t="str">
        <f t="shared" si="43"/>
        <v>-</v>
      </c>
      <c r="M81" s="189">
        <f t="shared" si="44"/>
        <v>2</v>
      </c>
      <c r="N81" s="182">
        <f t="shared" si="42"/>
        <v>90.100999999999999</v>
      </c>
      <c r="O81" s="144">
        <f t="shared" si="42"/>
        <v>90.302999999999997</v>
      </c>
      <c r="P81" s="144" t="str">
        <f t="shared" si="42"/>
        <v>-</v>
      </c>
      <c r="Q81" s="144" t="str">
        <f t="shared" si="42"/>
        <v>-</v>
      </c>
      <c r="R81" s="145" t="str">
        <f t="shared" si="42"/>
        <v>-</v>
      </c>
      <c r="AA81" s="29">
        <v>7500</v>
      </c>
      <c r="AB81" s="30">
        <v>29</v>
      </c>
      <c r="AC81" s="99">
        <f t="shared" ref="AC81:AC91" si="45">2*$AB$77*TAN(0.5*AB81*PI()/180)</f>
        <v>0.51723516871178055</v>
      </c>
      <c r="AD81" s="33">
        <f t="shared" ref="AD81:AD91" si="46">CEILING($D$20/AC81,1)</f>
        <v>1</v>
      </c>
      <c r="AE81" s="33">
        <f t="shared" ref="AE81:AE91" si="47">CEILING($E$20/AC81,1)</f>
        <v>1</v>
      </c>
      <c r="AF81" s="100">
        <f>AD81*AE81</f>
        <v>1</v>
      </c>
    </row>
    <row r="82" spans="1:32">
      <c r="A82" s="101"/>
      <c r="B82" s="170" t="s">
        <v>112</v>
      </c>
      <c r="C82" s="173" t="s">
        <v>116</v>
      </c>
      <c r="D82" s="196">
        <f t="shared" si="41"/>
        <v>0.33468521816283908</v>
      </c>
      <c r="E82" s="189">
        <f t="shared" si="41"/>
        <v>2</v>
      </c>
      <c r="F82" s="182">
        <f t="shared" si="43"/>
        <v>9.8750000000000004E-2</v>
      </c>
      <c r="G82" s="144">
        <f t="shared" si="43"/>
        <v>0.29625000000000001</v>
      </c>
      <c r="H82" s="144" t="str">
        <f t="shared" si="43"/>
        <v>-</v>
      </c>
      <c r="I82" s="144" t="str">
        <f t="shared" si="43"/>
        <v>-</v>
      </c>
      <c r="J82" s="144" t="str">
        <f t="shared" si="43"/>
        <v>-</v>
      </c>
      <c r="K82" s="103" t="str">
        <f t="shared" si="43"/>
        <v>-</v>
      </c>
      <c r="L82" s="39" t="str">
        <f t="shared" si="43"/>
        <v>-</v>
      </c>
      <c r="M82" s="189">
        <f t="shared" si="44"/>
        <v>2</v>
      </c>
      <c r="N82" s="182">
        <f t="shared" si="42"/>
        <v>90.100999999999999</v>
      </c>
      <c r="O82" s="144">
        <f t="shared" si="42"/>
        <v>90.302999999999997</v>
      </c>
      <c r="P82" s="144" t="str">
        <f t="shared" si="42"/>
        <v>-</v>
      </c>
      <c r="Q82" s="144" t="str">
        <f t="shared" si="42"/>
        <v>-</v>
      </c>
      <c r="R82" s="145" t="str">
        <f t="shared" si="42"/>
        <v>-</v>
      </c>
      <c r="AA82" s="37">
        <v>8550</v>
      </c>
      <c r="AB82" s="38">
        <v>25</v>
      </c>
      <c r="AC82" s="103">
        <f t="shared" si="45"/>
        <v>0.44338932528587977</v>
      </c>
      <c r="AD82" s="41">
        <f t="shared" si="46"/>
        <v>1</v>
      </c>
      <c r="AE82" s="41">
        <f t="shared" si="47"/>
        <v>1</v>
      </c>
      <c r="AF82" s="104">
        <f t="shared" ref="AF82:AF91" si="48">AD82*AE82</f>
        <v>1</v>
      </c>
    </row>
    <row r="83" spans="1:32">
      <c r="A83" s="101"/>
      <c r="B83" s="170" t="s">
        <v>112</v>
      </c>
      <c r="C83" s="173" t="s">
        <v>117</v>
      </c>
      <c r="D83" s="196">
        <f t="shared" si="41"/>
        <v>0.29890200269825562</v>
      </c>
      <c r="E83" s="189">
        <f t="shared" si="41"/>
        <v>2</v>
      </c>
      <c r="F83" s="182">
        <f t="shared" si="43"/>
        <v>9.8750000000000004E-2</v>
      </c>
      <c r="G83" s="144">
        <f t="shared" si="43"/>
        <v>0.29625000000000001</v>
      </c>
      <c r="H83" s="144" t="str">
        <f t="shared" si="43"/>
        <v>-</v>
      </c>
      <c r="I83" s="144" t="str">
        <f t="shared" si="43"/>
        <v>-</v>
      </c>
      <c r="J83" s="144" t="str">
        <f t="shared" si="43"/>
        <v>-</v>
      </c>
      <c r="K83" s="103" t="str">
        <f t="shared" si="43"/>
        <v>-</v>
      </c>
      <c r="L83" s="39" t="str">
        <f t="shared" si="43"/>
        <v>-</v>
      </c>
      <c r="M83" s="189">
        <f t="shared" si="44"/>
        <v>2</v>
      </c>
      <c r="N83" s="182">
        <f t="shared" si="42"/>
        <v>90.100999999999999</v>
      </c>
      <c r="O83" s="144">
        <f t="shared" si="42"/>
        <v>90.302999999999997</v>
      </c>
      <c r="P83" s="144" t="str">
        <f t="shared" si="42"/>
        <v>-</v>
      </c>
      <c r="Q83" s="144" t="str">
        <f t="shared" si="42"/>
        <v>-</v>
      </c>
      <c r="R83" s="145" t="str">
        <f t="shared" si="42"/>
        <v>-</v>
      </c>
      <c r="AA83" s="37">
        <v>9600</v>
      </c>
      <c r="AB83" s="38">
        <v>22</v>
      </c>
      <c r="AC83" s="103">
        <f t="shared" si="45"/>
        <v>0.38876061827543695</v>
      </c>
      <c r="AD83" s="41">
        <f t="shared" si="46"/>
        <v>2</v>
      </c>
      <c r="AE83" s="41">
        <f t="shared" si="47"/>
        <v>2</v>
      </c>
      <c r="AF83" s="104">
        <f t="shared" si="48"/>
        <v>4</v>
      </c>
    </row>
    <row r="84" spans="1:32">
      <c r="A84" s="101"/>
      <c r="B84" s="170" t="s">
        <v>112</v>
      </c>
      <c r="C84" s="173" t="s">
        <v>118</v>
      </c>
      <c r="D84" s="196">
        <f t="shared" si="41"/>
        <v>0.28108166940478291</v>
      </c>
      <c r="E84" s="189">
        <f t="shared" si="41"/>
        <v>2</v>
      </c>
      <c r="F84" s="182">
        <f t="shared" si="43"/>
        <v>9.8750000000000004E-2</v>
      </c>
      <c r="G84" s="144">
        <f t="shared" si="43"/>
        <v>0.29625000000000001</v>
      </c>
      <c r="H84" s="144" t="str">
        <f t="shared" si="43"/>
        <v>-</v>
      </c>
      <c r="I84" s="144" t="str">
        <f t="shared" si="43"/>
        <v>-</v>
      </c>
      <c r="J84" s="144" t="str">
        <f t="shared" si="43"/>
        <v>-</v>
      </c>
      <c r="K84" s="103" t="str">
        <f t="shared" si="43"/>
        <v>-</v>
      </c>
      <c r="L84" s="39" t="str">
        <f t="shared" si="43"/>
        <v>-</v>
      </c>
      <c r="M84" s="189">
        <f t="shared" si="44"/>
        <v>2</v>
      </c>
      <c r="N84" s="182">
        <f t="shared" si="42"/>
        <v>90.100999999999999</v>
      </c>
      <c r="O84" s="144">
        <f t="shared" si="42"/>
        <v>90.302999999999997</v>
      </c>
      <c r="P84" s="144" t="str">
        <f t="shared" si="42"/>
        <v>-</v>
      </c>
      <c r="Q84" s="144" t="str">
        <f t="shared" si="42"/>
        <v>-</v>
      </c>
      <c r="R84" s="145" t="str">
        <f t="shared" si="42"/>
        <v>-</v>
      </c>
      <c r="AA84" s="37">
        <v>10650</v>
      </c>
      <c r="AB84" s="38">
        <v>20</v>
      </c>
      <c r="AC84" s="103">
        <f t="shared" si="45"/>
        <v>0.35265396141692995</v>
      </c>
      <c r="AD84" s="41">
        <f t="shared" si="46"/>
        <v>2</v>
      </c>
      <c r="AE84" s="41">
        <f t="shared" si="47"/>
        <v>2</v>
      </c>
      <c r="AF84" s="104">
        <f t="shared" si="48"/>
        <v>4</v>
      </c>
    </row>
    <row r="85" spans="1:32">
      <c r="A85" s="101"/>
      <c r="B85" s="170" t="s">
        <v>112</v>
      </c>
      <c r="C85" s="173" t="s">
        <v>119</v>
      </c>
      <c r="D85" s="196">
        <f t="shared" si="41"/>
        <v>0.26330499517479167</v>
      </c>
      <c r="E85" s="189">
        <f t="shared" si="41"/>
        <v>2</v>
      </c>
      <c r="F85" s="182">
        <f t="shared" si="43"/>
        <v>9.8750000000000004E-2</v>
      </c>
      <c r="G85" s="144">
        <f t="shared" si="43"/>
        <v>0.29625000000000001</v>
      </c>
      <c r="H85" s="144" t="str">
        <f t="shared" si="43"/>
        <v>-</v>
      </c>
      <c r="I85" s="144" t="str">
        <f t="shared" si="43"/>
        <v>-</v>
      </c>
      <c r="J85" s="144" t="str">
        <f t="shared" si="43"/>
        <v>-</v>
      </c>
      <c r="K85" s="103" t="str">
        <f t="shared" si="43"/>
        <v>-</v>
      </c>
      <c r="L85" s="39" t="str">
        <f t="shared" si="43"/>
        <v>-</v>
      </c>
      <c r="M85" s="189">
        <f t="shared" si="44"/>
        <v>2</v>
      </c>
      <c r="N85" s="182">
        <f t="shared" si="42"/>
        <v>90.100999999999999</v>
      </c>
      <c r="O85" s="144">
        <f t="shared" si="42"/>
        <v>90.302999999999997</v>
      </c>
      <c r="P85" s="144" t="str">
        <f t="shared" si="42"/>
        <v>-</v>
      </c>
      <c r="Q85" s="144" t="str">
        <f t="shared" si="42"/>
        <v>-</v>
      </c>
      <c r="R85" s="145" t="str">
        <f t="shared" si="42"/>
        <v>-</v>
      </c>
      <c r="S85" s="124"/>
      <c r="T85" s="124"/>
      <c r="U85" s="124"/>
      <c r="V85" s="124"/>
      <c r="AA85" s="37">
        <v>11700</v>
      </c>
      <c r="AB85" s="38">
        <v>19</v>
      </c>
      <c r="AC85" s="103">
        <f t="shared" si="45"/>
        <v>0.33468521816283908</v>
      </c>
      <c r="AD85" s="41">
        <f t="shared" si="46"/>
        <v>2</v>
      </c>
      <c r="AE85" s="41">
        <f t="shared" si="47"/>
        <v>2</v>
      </c>
      <c r="AF85" s="104">
        <f t="shared" si="48"/>
        <v>4</v>
      </c>
    </row>
    <row r="86" spans="1:32">
      <c r="A86" s="101"/>
      <c r="B86" s="170" t="s">
        <v>112</v>
      </c>
      <c r="C86" s="173" t="s">
        <v>120</v>
      </c>
      <c r="D86" s="196">
        <f t="shared" si="41"/>
        <v>0.2455691218058092</v>
      </c>
      <c r="E86" s="189">
        <f t="shared" si="41"/>
        <v>2</v>
      </c>
      <c r="F86" s="182">
        <f t="shared" si="43"/>
        <v>9.8750000000000004E-2</v>
      </c>
      <c r="G86" s="144">
        <f t="shared" si="43"/>
        <v>0.29625000000000001</v>
      </c>
      <c r="H86" s="144" t="str">
        <f t="shared" si="43"/>
        <v>-</v>
      </c>
      <c r="I86" s="144" t="str">
        <f t="shared" si="43"/>
        <v>-</v>
      </c>
      <c r="J86" s="144" t="str">
        <f t="shared" si="43"/>
        <v>-</v>
      </c>
      <c r="K86" s="103" t="str">
        <f t="shared" si="43"/>
        <v>-</v>
      </c>
      <c r="L86" s="39" t="str">
        <f t="shared" si="43"/>
        <v>-</v>
      </c>
      <c r="M86" s="189">
        <f t="shared" si="44"/>
        <v>2</v>
      </c>
      <c r="N86" s="182">
        <f t="shared" si="42"/>
        <v>90.100999999999999</v>
      </c>
      <c r="O86" s="144">
        <f t="shared" si="42"/>
        <v>90.302999999999997</v>
      </c>
      <c r="P86" s="144" t="str">
        <f t="shared" si="42"/>
        <v>-</v>
      </c>
      <c r="Q86" s="144" t="str">
        <f t="shared" si="42"/>
        <v>-</v>
      </c>
      <c r="R86" s="145" t="str">
        <f t="shared" si="42"/>
        <v>-</v>
      </c>
      <c r="S86" s="124"/>
      <c r="T86" s="124"/>
      <c r="U86" s="124"/>
      <c r="V86" s="124"/>
      <c r="AA86" s="37">
        <v>12750</v>
      </c>
      <c r="AB86" s="38">
        <v>17</v>
      </c>
      <c r="AC86" s="103">
        <f t="shared" si="45"/>
        <v>0.29890200269825562</v>
      </c>
      <c r="AD86" s="41">
        <f t="shared" si="46"/>
        <v>2</v>
      </c>
      <c r="AE86" s="41">
        <f t="shared" si="47"/>
        <v>2</v>
      </c>
      <c r="AF86" s="104">
        <f t="shared" si="48"/>
        <v>4</v>
      </c>
    </row>
    <row r="87" spans="1:32">
      <c r="A87" s="101"/>
      <c r="B87" s="170" t="s">
        <v>112</v>
      </c>
      <c r="C87" s="173" t="s">
        <v>121</v>
      </c>
      <c r="D87" s="196">
        <f t="shared" si="41"/>
        <v>0.22787121660329099</v>
      </c>
      <c r="E87" s="189">
        <f t="shared" si="41"/>
        <v>2</v>
      </c>
      <c r="F87" s="182">
        <f t="shared" si="43"/>
        <v>9.8750000000000004E-2</v>
      </c>
      <c r="G87" s="144">
        <f t="shared" si="43"/>
        <v>0.29625000000000001</v>
      </c>
      <c r="H87" s="144" t="str">
        <f t="shared" si="43"/>
        <v>-</v>
      </c>
      <c r="I87" s="144" t="str">
        <f t="shared" si="43"/>
        <v>-</v>
      </c>
      <c r="J87" s="144" t="str">
        <f t="shared" si="43"/>
        <v>-</v>
      </c>
      <c r="K87" s="103" t="str">
        <f t="shared" si="43"/>
        <v>-</v>
      </c>
      <c r="L87" s="39" t="str">
        <f t="shared" si="43"/>
        <v>-</v>
      </c>
      <c r="M87" s="189">
        <f t="shared" si="44"/>
        <v>2</v>
      </c>
      <c r="N87" s="182">
        <f t="shared" si="42"/>
        <v>90.100999999999999</v>
      </c>
      <c r="O87" s="144">
        <f t="shared" si="42"/>
        <v>90.302999999999997</v>
      </c>
      <c r="P87" s="144" t="str">
        <f t="shared" si="42"/>
        <v>-</v>
      </c>
      <c r="Q87" s="144" t="str">
        <f t="shared" si="42"/>
        <v>-</v>
      </c>
      <c r="R87" s="145" t="str">
        <f t="shared" si="42"/>
        <v>-</v>
      </c>
      <c r="S87" s="124"/>
      <c r="T87" s="124"/>
      <c r="U87" s="124"/>
      <c r="V87" s="124"/>
      <c r="AA87" s="37">
        <v>13800</v>
      </c>
      <c r="AB87" s="38">
        <v>16</v>
      </c>
      <c r="AC87" s="103">
        <f t="shared" si="45"/>
        <v>0.28108166940478291</v>
      </c>
      <c r="AD87" s="41">
        <f t="shared" si="46"/>
        <v>2</v>
      </c>
      <c r="AE87" s="41">
        <f t="shared" si="47"/>
        <v>2</v>
      </c>
      <c r="AF87" s="104">
        <f t="shared" si="48"/>
        <v>4</v>
      </c>
    </row>
    <row r="88" spans="1:32" ht="15" thickBot="1">
      <c r="A88" s="101"/>
      <c r="B88" s="176" t="s">
        <v>112</v>
      </c>
      <c r="C88" s="177" t="s">
        <v>122</v>
      </c>
      <c r="D88" s="197">
        <f t="shared" si="41"/>
        <v>0.21020847053135291</v>
      </c>
      <c r="E88" s="190">
        <f t="shared" si="41"/>
        <v>2</v>
      </c>
      <c r="F88" s="183">
        <f t="shared" si="43"/>
        <v>9.8750000000000004E-2</v>
      </c>
      <c r="G88" s="113">
        <f t="shared" si="43"/>
        <v>0.29625000000000001</v>
      </c>
      <c r="H88" s="113" t="str">
        <f t="shared" si="43"/>
        <v>-</v>
      </c>
      <c r="I88" s="113" t="str">
        <f t="shared" si="43"/>
        <v>-</v>
      </c>
      <c r="J88" s="113" t="str">
        <f t="shared" si="43"/>
        <v>-</v>
      </c>
      <c r="K88" s="139" t="str">
        <f t="shared" si="43"/>
        <v>-</v>
      </c>
      <c r="L88" s="203" t="str">
        <f t="shared" si="43"/>
        <v>-</v>
      </c>
      <c r="M88" s="190">
        <f t="shared" si="44"/>
        <v>2</v>
      </c>
      <c r="N88" s="183">
        <f t="shared" si="42"/>
        <v>90.100999999999999</v>
      </c>
      <c r="O88" s="113">
        <f t="shared" si="42"/>
        <v>90.302999999999997</v>
      </c>
      <c r="P88" s="113" t="str">
        <f t="shared" si="42"/>
        <v>-</v>
      </c>
      <c r="Q88" s="113" t="str">
        <f t="shared" si="42"/>
        <v>-</v>
      </c>
      <c r="R88" s="114" t="str">
        <f t="shared" si="42"/>
        <v>-</v>
      </c>
      <c r="S88" s="124"/>
      <c r="T88" s="124"/>
      <c r="U88" s="124"/>
      <c r="V88" s="124"/>
      <c r="AA88" s="37">
        <v>14850</v>
      </c>
      <c r="AB88" s="38">
        <v>15</v>
      </c>
      <c r="AC88" s="103">
        <f t="shared" si="45"/>
        <v>0.26330499517479167</v>
      </c>
      <c r="AD88" s="41">
        <f t="shared" si="46"/>
        <v>2</v>
      </c>
      <c r="AE88" s="41">
        <f t="shared" si="47"/>
        <v>2</v>
      </c>
      <c r="AF88" s="104">
        <f t="shared" si="48"/>
        <v>4</v>
      </c>
    </row>
    <row r="89" spans="1:32">
      <c r="A89" s="101"/>
      <c r="AA89" s="37">
        <v>15900</v>
      </c>
      <c r="AB89" s="38">
        <v>14</v>
      </c>
      <c r="AC89" s="103">
        <f t="shared" si="45"/>
        <v>0.2455691218058092</v>
      </c>
      <c r="AD89" s="41">
        <f t="shared" si="46"/>
        <v>2</v>
      </c>
      <c r="AE89" s="41">
        <f t="shared" si="47"/>
        <v>2</v>
      </c>
      <c r="AF89" s="104">
        <f t="shared" si="48"/>
        <v>4</v>
      </c>
    </row>
    <row r="90" spans="1:32">
      <c r="AA90" s="37">
        <v>16950</v>
      </c>
      <c r="AB90" s="38">
        <v>13</v>
      </c>
      <c r="AC90" s="103">
        <f t="shared" si="45"/>
        <v>0.22787121660329099</v>
      </c>
      <c r="AD90" s="41">
        <f t="shared" si="46"/>
        <v>2</v>
      </c>
      <c r="AE90" s="41">
        <f t="shared" si="47"/>
        <v>2</v>
      </c>
      <c r="AF90" s="104">
        <f t="shared" si="48"/>
        <v>4</v>
      </c>
    </row>
    <row r="91" spans="1:32" ht="15" thickBot="1">
      <c r="AA91" s="21">
        <v>18000</v>
      </c>
      <c r="AB91" s="174">
        <v>12</v>
      </c>
      <c r="AC91" s="139">
        <f t="shared" si="45"/>
        <v>0.21020847053135291</v>
      </c>
      <c r="AD91" s="71">
        <f t="shared" si="46"/>
        <v>2</v>
      </c>
      <c r="AE91" s="71">
        <f t="shared" si="47"/>
        <v>2</v>
      </c>
      <c r="AF91" s="140">
        <f t="shared" si="48"/>
        <v>4</v>
      </c>
    </row>
  </sheetData>
  <sheetProtection algorithmName="SHA-512" hashValue="pyStN+4ZCOxVZ1M1YjMXVffbf0JZKl4vqyZ0GKPjJcYVGTk9QR8DWOkWl2odxVzSnp4ZUHsAesLSITq49m9hkQ==" saltValue="RDT4ziaI5JcyIFRUhvoWWA==" spinCount="100000" sheet="1" objects="1" scenarios="1"/>
  <mergeCells count="27">
    <mergeCell ref="B18:C18"/>
    <mergeCell ref="C1:I1"/>
    <mergeCell ref="E2:I2"/>
    <mergeCell ref="J3:J8"/>
    <mergeCell ref="AA3:AF3"/>
    <mergeCell ref="AC4:AF4"/>
    <mergeCell ref="AA5:AA6"/>
    <mergeCell ref="AD5:AF5"/>
    <mergeCell ref="AD6:AE6"/>
    <mergeCell ref="E8:F8"/>
    <mergeCell ref="E9:F9"/>
    <mergeCell ref="J9:J11"/>
    <mergeCell ref="AA15:AF15"/>
    <mergeCell ref="B17:C17"/>
    <mergeCell ref="AD17:AF17"/>
    <mergeCell ref="E56:L56"/>
    <mergeCell ref="B22:D22"/>
    <mergeCell ref="H22:J22"/>
    <mergeCell ref="AA39:AF39"/>
    <mergeCell ref="AD41:AF41"/>
    <mergeCell ref="M30:R30"/>
    <mergeCell ref="E30:L30"/>
    <mergeCell ref="AA59:AF59"/>
    <mergeCell ref="AD61:AF61"/>
    <mergeCell ref="AA76:AF76"/>
    <mergeCell ref="AD78:AF78"/>
    <mergeCell ref="M56:R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91"/>
  <sheetViews>
    <sheetView zoomScale="85" zoomScaleNormal="85" workbookViewId="0">
      <pane xSplit="20148" ySplit="8556" topLeftCell="Q27" activePane="bottomRight"/>
      <selection pane="bottomRight" activeCell="Q88" sqref="Q88"/>
      <selection pane="bottomLeft" activeCell="H64" sqref="H64"/>
      <selection pane="topRight" activeCell="U19" sqref="U19"/>
    </sheetView>
  </sheetViews>
  <sheetFormatPr defaultRowHeight="14.45"/>
  <cols>
    <col min="2" max="2" width="12.28515625" bestFit="1" customWidth="1"/>
    <col min="3" max="3" width="16.28515625" customWidth="1"/>
    <col min="4" max="4" width="11.7109375" bestFit="1" customWidth="1"/>
    <col min="5" max="5" width="15.28515625" bestFit="1" customWidth="1"/>
    <col min="6" max="6" width="15" customWidth="1"/>
    <col min="7" max="7" width="14.5703125" customWidth="1"/>
    <col min="8" max="8" width="15.140625" customWidth="1"/>
    <col min="9" max="9" width="12.7109375" style="16" bestFit="1" customWidth="1"/>
    <col min="10" max="10" width="12.7109375" bestFit="1" customWidth="1"/>
    <col min="16" max="16" width="10.7109375" customWidth="1"/>
    <col min="17" max="17" width="13.42578125" bestFit="1" customWidth="1"/>
    <col min="18" max="18" width="12.28515625" bestFit="1" customWidth="1"/>
    <col min="19" max="19" width="13.5703125" bestFit="1" customWidth="1"/>
    <col min="20" max="20" width="12.7109375" bestFit="1" customWidth="1"/>
    <col min="21" max="21" width="6.42578125" customWidth="1"/>
    <col min="22" max="22" width="12.7109375" bestFit="1" customWidth="1"/>
    <col min="23" max="23" width="10.7109375" bestFit="1" customWidth="1"/>
    <col min="24" max="24" width="7.140625" bestFit="1" customWidth="1"/>
    <col min="25" max="25" width="10.28515625" customWidth="1"/>
    <col min="26" max="26" width="11.85546875" bestFit="1" customWidth="1"/>
    <col min="27" max="27" width="9.5703125" bestFit="1" customWidth="1"/>
    <col min="28" max="33" width="8" customWidth="1"/>
    <col min="34" max="34" width="7.28515625" customWidth="1"/>
    <col min="35" max="35" width="10.28515625" customWidth="1"/>
    <col min="36" max="36" width="13.28515625" customWidth="1"/>
    <col min="37" max="37" width="11.7109375" customWidth="1"/>
    <col min="38" max="38" width="9.5703125" customWidth="1"/>
    <col min="39" max="40" width="8.85546875" customWidth="1"/>
    <col min="41" max="41" width="2.7109375" customWidth="1"/>
    <col min="276" max="276" width="10.7109375" customWidth="1"/>
    <col min="277" max="277" width="13.42578125" bestFit="1" customWidth="1"/>
    <col min="278" max="278" width="12.28515625" bestFit="1" customWidth="1"/>
    <col min="279" max="279" width="9.42578125" customWidth="1"/>
    <col min="280" max="280" width="11.28515625" bestFit="1" customWidth="1"/>
    <col min="281" max="281" width="5.85546875" bestFit="1" customWidth="1"/>
    <col min="282" max="282" width="12.7109375" bestFit="1" customWidth="1"/>
    <col min="283" max="283" width="10.7109375" bestFit="1" customWidth="1"/>
    <col min="284" max="284" width="7.140625" bestFit="1" customWidth="1"/>
    <col min="285" max="286" width="10.28515625" customWidth="1"/>
    <col min="287" max="287" width="7.140625" customWidth="1"/>
    <col min="288" max="288" width="8" customWidth="1"/>
    <col min="289" max="289" width="8.140625" bestFit="1" customWidth="1"/>
    <col min="290" max="290" width="7.28515625" customWidth="1"/>
    <col min="291" max="291" width="10.28515625" bestFit="1" customWidth="1"/>
    <col min="292" max="292" width="13.28515625" customWidth="1"/>
    <col min="293" max="293" width="11.7109375" customWidth="1"/>
    <col min="294" max="294" width="9.5703125" bestFit="1" customWidth="1"/>
    <col min="297" max="297" width="2.7109375" customWidth="1"/>
    <col min="532" max="532" width="10.7109375" customWidth="1"/>
    <col min="533" max="533" width="13.42578125" bestFit="1" customWidth="1"/>
    <col min="534" max="534" width="12.28515625" bestFit="1" customWidth="1"/>
    <col min="535" max="535" width="9.42578125" customWidth="1"/>
    <col min="536" max="536" width="11.28515625" bestFit="1" customWidth="1"/>
    <col min="537" max="537" width="5.85546875" bestFit="1" customWidth="1"/>
    <col min="538" max="538" width="12.7109375" bestFit="1" customWidth="1"/>
    <col min="539" max="539" width="10.7109375" bestFit="1" customWidth="1"/>
    <col min="540" max="540" width="7.140625" bestFit="1" customWidth="1"/>
    <col min="541" max="542" width="10.28515625" customWidth="1"/>
    <col min="543" max="543" width="7.140625" customWidth="1"/>
    <col min="544" max="544" width="8" customWidth="1"/>
    <col min="545" max="545" width="8.140625" bestFit="1" customWidth="1"/>
    <col min="546" max="546" width="7.28515625" customWidth="1"/>
    <col min="547" max="547" width="10.28515625" bestFit="1" customWidth="1"/>
    <col min="548" max="548" width="13.28515625" customWidth="1"/>
    <col min="549" max="549" width="11.7109375" customWidth="1"/>
    <col min="550" max="550" width="9.5703125" bestFit="1" customWidth="1"/>
    <col min="553" max="553" width="2.7109375" customWidth="1"/>
    <col min="788" max="788" width="10.7109375" customWidth="1"/>
    <col min="789" max="789" width="13.42578125" bestFit="1" customWidth="1"/>
    <col min="790" max="790" width="12.28515625" bestFit="1" customWidth="1"/>
    <col min="791" max="791" width="9.42578125" customWidth="1"/>
    <col min="792" max="792" width="11.28515625" bestFit="1" customWidth="1"/>
    <col min="793" max="793" width="5.85546875" bestFit="1" customWidth="1"/>
    <col min="794" max="794" width="12.7109375" bestFit="1" customWidth="1"/>
    <col min="795" max="795" width="10.7109375" bestFit="1" customWidth="1"/>
    <col min="796" max="796" width="7.140625" bestFit="1" customWidth="1"/>
    <col min="797" max="798" width="10.28515625" customWidth="1"/>
    <col min="799" max="799" width="7.140625" customWidth="1"/>
    <col min="800" max="800" width="8" customWidth="1"/>
    <col min="801" max="801" width="8.140625" bestFit="1" customWidth="1"/>
    <col min="802" max="802" width="7.28515625" customWidth="1"/>
    <col min="803" max="803" width="10.28515625" bestFit="1" customWidth="1"/>
    <col min="804" max="804" width="13.28515625" customWidth="1"/>
    <col min="805" max="805" width="11.7109375" customWidth="1"/>
    <col min="806" max="806" width="9.5703125" bestFit="1" customWidth="1"/>
    <col min="809" max="809" width="2.7109375" customWidth="1"/>
    <col min="1044" max="1044" width="10.7109375" customWidth="1"/>
    <col min="1045" max="1045" width="13.42578125" bestFit="1" customWidth="1"/>
    <col min="1046" max="1046" width="12.28515625" bestFit="1" customWidth="1"/>
    <col min="1047" max="1047" width="9.42578125" customWidth="1"/>
    <col min="1048" max="1048" width="11.28515625" bestFit="1" customWidth="1"/>
    <col min="1049" max="1049" width="5.85546875" bestFit="1" customWidth="1"/>
    <col min="1050" max="1050" width="12.7109375" bestFit="1" customWidth="1"/>
    <col min="1051" max="1051" width="10.7109375" bestFit="1" customWidth="1"/>
    <col min="1052" max="1052" width="7.140625" bestFit="1" customWidth="1"/>
    <col min="1053" max="1054" width="10.28515625" customWidth="1"/>
    <col min="1055" max="1055" width="7.140625" customWidth="1"/>
    <col min="1056" max="1056" width="8" customWidth="1"/>
    <col min="1057" max="1057" width="8.140625" bestFit="1" customWidth="1"/>
    <col min="1058" max="1058" width="7.28515625" customWidth="1"/>
    <col min="1059" max="1059" width="10.28515625" bestFit="1" customWidth="1"/>
    <col min="1060" max="1060" width="13.28515625" customWidth="1"/>
    <col min="1061" max="1061" width="11.7109375" customWidth="1"/>
    <col min="1062" max="1062" width="9.5703125" bestFit="1" customWidth="1"/>
    <col min="1065" max="1065" width="2.7109375" customWidth="1"/>
    <col min="1300" max="1300" width="10.7109375" customWidth="1"/>
    <col min="1301" max="1301" width="13.42578125" bestFit="1" customWidth="1"/>
    <col min="1302" max="1302" width="12.28515625" bestFit="1" customWidth="1"/>
    <col min="1303" max="1303" width="9.42578125" customWidth="1"/>
    <col min="1304" max="1304" width="11.28515625" bestFit="1" customWidth="1"/>
    <col min="1305" max="1305" width="5.85546875" bestFit="1" customWidth="1"/>
    <col min="1306" max="1306" width="12.7109375" bestFit="1" customWidth="1"/>
    <col min="1307" max="1307" width="10.7109375" bestFit="1" customWidth="1"/>
    <col min="1308" max="1308" width="7.140625" bestFit="1" customWidth="1"/>
    <col min="1309" max="1310" width="10.28515625" customWidth="1"/>
    <col min="1311" max="1311" width="7.140625" customWidth="1"/>
    <col min="1312" max="1312" width="8" customWidth="1"/>
    <col min="1313" max="1313" width="8.140625" bestFit="1" customWidth="1"/>
    <col min="1314" max="1314" width="7.28515625" customWidth="1"/>
    <col min="1315" max="1315" width="10.28515625" bestFit="1" customWidth="1"/>
    <col min="1316" max="1316" width="13.28515625" customWidth="1"/>
    <col min="1317" max="1317" width="11.7109375" customWidth="1"/>
    <col min="1318" max="1318" width="9.5703125" bestFit="1" customWidth="1"/>
    <col min="1321" max="1321" width="2.7109375" customWidth="1"/>
    <col min="1556" max="1556" width="10.7109375" customWidth="1"/>
    <col min="1557" max="1557" width="13.42578125" bestFit="1" customWidth="1"/>
    <col min="1558" max="1558" width="12.28515625" bestFit="1" customWidth="1"/>
    <col min="1559" max="1559" width="9.42578125" customWidth="1"/>
    <col min="1560" max="1560" width="11.28515625" bestFit="1" customWidth="1"/>
    <col min="1561" max="1561" width="5.85546875" bestFit="1" customWidth="1"/>
    <col min="1562" max="1562" width="12.7109375" bestFit="1" customWidth="1"/>
    <col min="1563" max="1563" width="10.7109375" bestFit="1" customWidth="1"/>
    <col min="1564" max="1564" width="7.140625" bestFit="1" customWidth="1"/>
    <col min="1565" max="1566" width="10.28515625" customWidth="1"/>
    <col min="1567" max="1567" width="7.140625" customWidth="1"/>
    <col min="1568" max="1568" width="8" customWidth="1"/>
    <col min="1569" max="1569" width="8.140625" bestFit="1" customWidth="1"/>
    <col min="1570" max="1570" width="7.28515625" customWidth="1"/>
    <col min="1571" max="1571" width="10.28515625" bestFit="1" customWidth="1"/>
    <col min="1572" max="1572" width="13.28515625" customWidth="1"/>
    <col min="1573" max="1573" width="11.7109375" customWidth="1"/>
    <col min="1574" max="1574" width="9.5703125" bestFit="1" customWidth="1"/>
    <col min="1577" max="1577" width="2.7109375" customWidth="1"/>
    <col min="1812" max="1812" width="10.7109375" customWidth="1"/>
    <col min="1813" max="1813" width="13.42578125" bestFit="1" customWidth="1"/>
    <col min="1814" max="1814" width="12.28515625" bestFit="1" customWidth="1"/>
    <col min="1815" max="1815" width="9.42578125" customWidth="1"/>
    <col min="1816" max="1816" width="11.28515625" bestFit="1" customWidth="1"/>
    <col min="1817" max="1817" width="5.85546875" bestFit="1" customWidth="1"/>
    <col min="1818" max="1818" width="12.7109375" bestFit="1" customWidth="1"/>
    <col min="1819" max="1819" width="10.7109375" bestFit="1" customWidth="1"/>
    <col min="1820" max="1820" width="7.140625" bestFit="1" customWidth="1"/>
    <col min="1821" max="1822" width="10.28515625" customWidth="1"/>
    <col min="1823" max="1823" width="7.140625" customWidth="1"/>
    <col min="1824" max="1824" width="8" customWidth="1"/>
    <col min="1825" max="1825" width="8.140625" bestFit="1" customWidth="1"/>
    <col min="1826" max="1826" width="7.28515625" customWidth="1"/>
    <col min="1827" max="1827" width="10.28515625" bestFit="1" customWidth="1"/>
    <col min="1828" max="1828" width="13.28515625" customWidth="1"/>
    <col min="1829" max="1829" width="11.7109375" customWidth="1"/>
    <col min="1830" max="1830" width="9.5703125" bestFit="1" customWidth="1"/>
    <col min="1833" max="1833" width="2.7109375" customWidth="1"/>
    <col min="2068" max="2068" width="10.7109375" customWidth="1"/>
    <col min="2069" max="2069" width="13.42578125" bestFit="1" customWidth="1"/>
    <col min="2070" max="2070" width="12.28515625" bestFit="1" customWidth="1"/>
    <col min="2071" max="2071" width="9.42578125" customWidth="1"/>
    <col min="2072" max="2072" width="11.28515625" bestFit="1" customWidth="1"/>
    <col min="2073" max="2073" width="5.85546875" bestFit="1" customWidth="1"/>
    <col min="2074" max="2074" width="12.7109375" bestFit="1" customWidth="1"/>
    <col min="2075" max="2075" width="10.7109375" bestFit="1" customWidth="1"/>
    <col min="2076" max="2076" width="7.140625" bestFit="1" customWidth="1"/>
    <col min="2077" max="2078" width="10.28515625" customWidth="1"/>
    <col min="2079" max="2079" width="7.140625" customWidth="1"/>
    <col min="2080" max="2080" width="8" customWidth="1"/>
    <col min="2081" max="2081" width="8.140625" bestFit="1" customWidth="1"/>
    <col min="2082" max="2082" width="7.28515625" customWidth="1"/>
    <col min="2083" max="2083" width="10.28515625" bestFit="1" customWidth="1"/>
    <col min="2084" max="2084" width="13.28515625" customWidth="1"/>
    <col min="2085" max="2085" width="11.7109375" customWidth="1"/>
    <col min="2086" max="2086" width="9.5703125" bestFit="1" customWidth="1"/>
    <col min="2089" max="2089" width="2.7109375" customWidth="1"/>
    <col min="2324" max="2324" width="10.7109375" customWidth="1"/>
    <col min="2325" max="2325" width="13.42578125" bestFit="1" customWidth="1"/>
    <col min="2326" max="2326" width="12.28515625" bestFit="1" customWidth="1"/>
    <col min="2327" max="2327" width="9.42578125" customWidth="1"/>
    <col min="2328" max="2328" width="11.28515625" bestFit="1" customWidth="1"/>
    <col min="2329" max="2329" width="5.85546875" bestFit="1" customWidth="1"/>
    <col min="2330" max="2330" width="12.7109375" bestFit="1" customWidth="1"/>
    <col min="2331" max="2331" width="10.7109375" bestFit="1" customWidth="1"/>
    <col min="2332" max="2332" width="7.140625" bestFit="1" customWidth="1"/>
    <col min="2333" max="2334" width="10.28515625" customWidth="1"/>
    <col min="2335" max="2335" width="7.140625" customWidth="1"/>
    <col min="2336" max="2336" width="8" customWidth="1"/>
    <col min="2337" max="2337" width="8.140625" bestFit="1" customWidth="1"/>
    <col min="2338" max="2338" width="7.28515625" customWidth="1"/>
    <col min="2339" max="2339" width="10.28515625" bestFit="1" customWidth="1"/>
    <col min="2340" max="2340" width="13.28515625" customWidth="1"/>
    <col min="2341" max="2341" width="11.7109375" customWidth="1"/>
    <col min="2342" max="2342" width="9.5703125" bestFit="1" customWidth="1"/>
    <col min="2345" max="2345" width="2.7109375" customWidth="1"/>
    <col min="2580" max="2580" width="10.7109375" customWidth="1"/>
    <col min="2581" max="2581" width="13.42578125" bestFit="1" customWidth="1"/>
    <col min="2582" max="2582" width="12.28515625" bestFit="1" customWidth="1"/>
    <col min="2583" max="2583" width="9.42578125" customWidth="1"/>
    <col min="2584" max="2584" width="11.28515625" bestFit="1" customWidth="1"/>
    <col min="2585" max="2585" width="5.85546875" bestFit="1" customWidth="1"/>
    <col min="2586" max="2586" width="12.7109375" bestFit="1" customWidth="1"/>
    <col min="2587" max="2587" width="10.7109375" bestFit="1" customWidth="1"/>
    <col min="2588" max="2588" width="7.140625" bestFit="1" customWidth="1"/>
    <col min="2589" max="2590" width="10.28515625" customWidth="1"/>
    <col min="2591" max="2591" width="7.140625" customWidth="1"/>
    <col min="2592" max="2592" width="8" customWidth="1"/>
    <col min="2593" max="2593" width="8.140625" bestFit="1" customWidth="1"/>
    <col min="2594" max="2594" width="7.28515625" customWidth="1"/>
    <col min="2595" max="2595" width="10.28515625" bestFit="1" customWidth="1"/>
    <col min="2596" max="2596" width="13.28515625" customWidth="1"/>
    <col min="2597" max="2597" width="11.7109375" customWidth="1"/>
    <col min="2598" max="2598" width="9.5703125" bestFit="1" customWidth="1"/>
    <col min="2601" max="2601" width="2.7109375" customWidth="1"/>
    <col min="2836" max="2836" width="10.7109375" customWidth="1"/>
    <col min="2837" max="2837" width="13.42578125" bestFit="1" customWidth="1"/>
    <col min="2838" max="2838" width="12.28515625" bestFit="1" customWidth="1"/>
    <col min="2839" max="2839" width="9.42578125" customWidth="1"/>
    <col min="2840" max="2840" width="11.28515625" bestFit="1" customWidth="1"/>
    <col min="2841" max="2841" width="5.85546875" bestFit="1" customWidth="1"/>
    <col min="2842" max="2842" width="12.7109375" bestFit="1" customWidth="1"/>
    <col min="2843" max="2843" width="10.7109375" bestFit="1" customWidth="1"/>
    <col min="2844" max="2844" width="7.140625" bestFit="1" customWidth="1"/>
    <col min="2845" max="2846" width="10.28515625" customWidth="1"/>
    <col min="2847" max="2847" width="7.140625" customWidth="1"/>
    <col min="2848" max="2848" width="8" customWidth="1"/>
    <col min="2849" max="2849" width="8.140625" bestFit="1" customWidth="1"/>
    <col min="2850" max="2850" width="7.28515625" customWidth="1"/>
    <col min="2851" max="2851" width="10.28515625" bestFit="1" customWidth="1"/>
    <col min="2852" max="2852" width="13.28515625" customWidth="1"/>
    <col min="2853" max="2853" width="11.7109375" customWidth="1"/>
    <col min="2854" max="2854" width="9.5703125" bestFit="1" customWidth="1"/>
    <col min="2857" max="2857" width="2.7109375" customWidth="1"/>
    <col min="3092" max="3092" width="10.7109375" customWidth="1"/>
    <col min="3093" max="3093" width="13.42578125" bestFit="1" customWidth="1"/>
    <col min="3094" max="3094" width="12.28515625" bestFit="1" customWidth="1"/>
    <col min="3095" max="3095" width="9.42578125" customWidth="1"/>
    <col min="3096" max="3096" width="11.28515625" bestFit="1" customWidth="1"/>
    <col min="3097" max="3097" width="5.85546875" bestFit="1" customWidth="1"/>
    <col min="3098" max="3098" width="12.7109375" bestFit="1" customWidth="1"/>
    <col min="3099" max="3099" width="10.7109375" bestFit="1" customWidth="1"/>
    <col min="3100" max="3100" width="7.140625" bestFit="1" customWidth="1"/>
    <col min="3101" max="3102" width="10.28515625" customWidth="1"/>
    <col min="3103" max="3103" width="7.140625" customWidth="1"/>
    <col min="3104" max="3104" width="8" customWidth="1"/>
    <col min="3105" max="3105" width="8.140625" bestFit="1" customWidth="1"/>
    <col min="3106" max="3106" width="7.28515625" customWidth="1"/>
    <col min="3107" max="3107" width="10.28515625" bestFit="1" customWidth="1"/>
    <col min="3108" max="3108" width="13.28515625" customWidth="1"/>
    <col min="3109" max="3109" width="11.7109375" customWidth="1"/>
    <col min="3110" max="3110" width="9.5703125" bestFit="1" customWidth="1"/>
    <col min="3113" max="3113" width="2.7109375" customWidth="1"/>
    <col min="3348" max="3348" width="10.7109375" customWidth="1"/>
    <col min="3349" max="3349" width="13.42578125" bestFit="1" customWidth="1"/>
    <col min="3350" max="3350" width="12.28515625" bestFit="1" customWidth="1"/>
    <col min="3351" max="3351" width="9.42578125" customWidth="1"/>
    <col min="3352" max="3352" width="11.28515625" bestFit="1" customWidth="1"/>
    <col min="3353" max="3353" width="5.85546875" bestFit="1" customWidth="1"/>
    <col min="3354" max="3354" width="12.7109375" bestFit="1" customWidth="1"/>
    <col min="3355" max="3355" width="10.7109375" bestFit="1" customWidth="1"/>
    <col min="3356" max="3356" width="7.140625" bestFit="1" customWidth="1"/>
    <col min="3357" max="3358" width="10.28515625" customWidth="1"/>
    <col min="3359" max="3359" width="7.140625" customWidth="1"/>
    <col min="3360" max="3360" width="8" customWidth="1"/>
    <col min="3361" max="3361" width="8.140625" bestFit="1" customWidth="1"/>
    <col min="3362" max="3362" width="7.28515625" customWidth="1"/>
    <col min="3363" max="3363" width="10.28515625" bestFit="1" customWidth="1"/>
    <col min="3364" max="3364" width="13.28515625" customWidth="1"/>
    <col min="3365" max="3365" width="11.7109375" customWidth="1"/>
    <col min="3366" max="3366" width="9.5703125" bestFit="1" customWidth="1"/>
    <col min="3369" max="3369" width="2.7109375" customWidth="1"/>
    <col min="3604" max="3604" width="10.7109375" customWidth="1"/>
    <col min="3605" max="3605" width="13.42578125" bestFit="1" customWidth="1"/>
    <col min="3606" max="3606" width="12.28515625" bestFit="1" customWidth="1"/>
    <col min="3607" max="3607" width="9.42578125" customWidth="1"/>
    <col min="3608" max="3608" width="11.28515625" bestFit="1" customWidth="1"/>
    <col min="3609" max="3609" width="5.85546875" bestFit="1" customWidth="1"/>
    <col min="3610" max="3610" width="12.7109375" bestFit="1" customWidth="1"/>
    <col min="3611" max="3611" width="10.7109375" bestFit="1" customWidth="1"/>
    <col min="3612" max="3612" width="7.140625" bestFit="1" customWidth="1"/>
    <col min="3613" max="3614" width="10.28515625" customWidth="1"/>
    <col min="3615" max="3615" width="7.140625" customWidth="1"/>
    <col min="3616" max="3616" width="8" customWidth="1"/>
    <col min="3617" max="3617" width="8.140625" bestFit="1" customWidth="1"/>
    <col min="3618" max="3618" width="7.28515625" customWidth="1"/>
    <col min="3619" max="3619" width="10.28515625" bestFit="1" customWidth="1"/>
    <col min="3620" max="3620" width="13.28515625" customWidth="1"/>
    <col min="3621" max="3621" width="11.7109375" customWidth="1"/>
    <col min="3622" max="3622" width="9.5703125" bestFit="1" customWidth="1"/>
    <col min="3625" max="3625" width="2.7109375" customWidth="1"/>
    <col min="3860" max="3860" width="10.7109375" customWidth="1"/>
    <col min="3861" max="3861" width="13.42578125" bestFit="1" customWidth="1"/>
    <col min="3862" max="3862" width="12.28515625" bestFit="1" customWidth="1"/>
    <col min="3863" max="3863" width="9.42578125" customWidth="1"/>
    <col min="3864" max="3864" width="11.28515625" bestFit="1" customWidth="1"/>
    <col min="3865" max="3865" width="5.85546875" bestFit="1" customWidth="1"/>
    <col min="3866" max="3866" width="12.7109375" bestFit="1" customWidth="1"/>
    <col min="3867" max="3867" width="10.7109375" bestFit="1" customWidth="1"/>
    <col min="3868" max="3868" width="7.140625" bestFit="1" customWidth="1"/>
    <col min="3869" max="3870" width="10.28515625" customWidth="1"/>
    <col min="3871" max="3871" width="7.140625" customWidth="1"/>
    <col min="3872" max="3872" width="8" customWidth="1"/>
    <col min="3873" max="3873" width="8.140625" bestFit="1" customWidth="1"/>
    <col min="3874" max="3874" width="7.28515625" customWidth="1"/>
    <col min="3875" max="3875" width="10.28515625" bestFit="1" customWidth="1"/>
    <col min="3876" max="3876" width="13.28515625" customWidth="1"/>
    <col min="3877" max="3877" width="11.7109375" customWidth="1"/>
    <col min="3878" max="3878" width="9.5703125" bestFit="1" customWidth="1"/>
    <col min="3881" max="3881" width="2.7109375" customWidth="1"/>
    <col min="4116" max="4116" width="10.7109375" customWidth="1"/>
    <col min="4117" max="4117" width="13.42578125" bestFit="1" customWidth="1"/>
    <col min="4118" max="4118" width="12.28515625" bestFit="1" customWidth="1"/>
    <col min="4119" max="4119" width="9.42578125" customWidth="1"/>
    <col min="4120" max="4120" width="11.28515625" bestFit="1" customWidth="1"/>
    <col min="4121" max="4121" width="5.85546875" bestFit="1" customWidth="1"/>
    <col min="4122" max="4122" width="12.7109375" bestFit="1" customWidth="1"/>
    <col min="4123" max="4123" width="10.7109375" bestFit="1" customWidth="1"/>
    <col min="4124" max="4124" width="7.140625" bestFit="1" customWidth="1"/>
    <col min="4125" max="4126" width="10.28515625" customWidth="1"/>
    <col min="4127" max="4127" width="7.140625" customWidth="1"/>
    <col min="4128" max="4128" width="8" customWidth="1"/>
    <col min="4129" max="4129" width="8.140625" bestFit="1" customWidth="1"/>
    <col min="4130" max="4130" width="7.28515625" customWidth="1"/>
    <col min="4131" max="4131" width="10.28515625" bestFit="1" customWidth="1"/>
    <col min="4132" max="4132" width="13.28515625" customWidth="1"/>
    <col min="4133" max="4133" width="11.7109375" customWidth="1"/>
    <col min="4134" max="4134" width="9.5703125" bestFit="1" customWidth="1"/>
    <col min="4137" max="4137" width="2.7109375" customWidth="1"/>
    <col min="4372" max="4372" width="10.7109375" customWidth="1"/>
    <col min="4373" max="4373" width="13.42578125" bestFit="1" customWidth="1"/>
    <col min="4374" max="4374" width="12.28515625" bestFit="1" customWidth="1"/>
    <col min="4375" max="4375" width="9.42578125" customWidth="1"/>
    <col min="4376" max="4376" width="11.28515625" bestFit="1" customWidth="1"/>
    <col min="4377" max="4377" width="5.85546875" bestFit="1" customWidth="1"/>
    <col min="4378" max="4378" width="12.7109375" bestFit="1" customWidth="1"/>
    <col min="4379" max="4379" width="10.7109375" bestFit="1" customWidth="1"/>
    <col min="4380" max="4380" width="7.140625" bestFit="1" customWidth="1"/>
    <col min="4381" max="4382" width="10.28515625" customWidth="1"/>
    <col min="4383" max="4383" width="7.140625" customWidth="1"/>
    <col min="4384" max="4384" width="8" customWidth="1"/>
    <col min="4385" max="4385" width="8.140625" bestFit="1" customWidth="1"/>
    <col min="4386" max="4386" width="7.28515625" customWidth="1"/>
    <col min="4387" max="4387" width="10.28515625" bestFit="1" customWidth="1"/>
    <col min="4388" max="4388" width="13.28515625" customWidth="1"/>
    <col min="4389" max="4389" width="11.7109375" customWidth="1"/>
    <col min="4390" max="4390" width="9.5703125" bestFit="1" customWidth="1"/>
    <col min="4393" max="4393" width="2.7109375" customWidth="1"/>
    <col min="4628" max="4628" width="10.7109375" customWidth="1"/>
    <col min="4629" max="4629" width="13.42578125" bestFit="1" customWidth="1"/>
    <col min="4630" max="4630" width="12.28515625" bestFit="1" customWidth="1"/>
    <col min="4631" max="4631" width="9.42578125" customWidth="1"/>
    <col min="4632" max="4632" width="11.28515625" bestFit="1" customWidth="1"/>
    <col min="4633" max="4633" width="5.85546875" bestFit="1" customWidth="1"/>
    <col min="4634" max="4634" width="12.7109375" bestFit="1" customWidth="1"/>
    <col min="4635" max="4635" width="10.7109375" bestFit="1" customWidth="1"/>
    <col min="4636" max="4636" width="7.140625" bestFit="1" customWidth="1"/>
    <col min="4637" max="4638" width="10.28515625" customWidth="1"/>
    <col min="4639" max="4639" width="7.140625" customWidth="1"/>
    <col min="4640" max="4640" width="8" customWidth="1"/>
    <col min="4641" max="4641" width="8.140625" bestFit="1" customWidth="1"/>
    <col min="4642" max="4642" width="7.28515625" customWidth="1"/>
    <col min="4643" max="4643" width="10.28515625" bestFit="1" customWidth="1"/>
    <col min="4644" max="4644" width="13.28515625" customWidth="1"/>
    <col min="4645" max="4645" width="11.7109375" customWidth="1"/>
    <col min="4646" max="4646" width="9.5703125" bestFit="1" customWidth="1"/>
    <col min="4649" max="4649" width="2.7109375" customWidth="1"/>
    <col min="4884" max="4884" width="10.7109375" customWidth="1"/>
    <col min="4885" max="4885" width="13.42578125" bestFit="1" customWidth="1"/>
    <col min="4886" max="4886" width="12.28515625" bestFit="1" customWidth="1"/>
    <col min="4887" max="4887" width="9.42578125" customWidth="1"/>
    <col min="4888" max="4888" width="11.28515625" bestFit="1" customWidth="1"/>
    <col min="4889" max="4889" width="5.85546875" bestFit="1" customWidth="1"/>
    <col min="4890" max="4890" width="12.7109375" bestFit="1" customWidth="1"/>
    <col min="4891" max="4891" width="10.7109375" bestFit="1" customWidth="1"/>
    <col min="4892" max="4892" width="7.140625" bestFit="1" customWidth="1"/>
    <col min="4893" max="4894" width="10.28515625" customWidth="1"/>
    <col min="4895" max="4895" width="7.140625" customWidth="1"/>
    <col min="4896" max="4896" width="8" customWidth="1"/>
    <col min="4897" max="4897" width="8.140625" bestFit="1" customWidth="1"/>
    <col min="4898" max="4898" width="7.28515625" customWidth="1"/>
    <col min="4899" max="4899" width="10.28515625" bestFit="1" customWidth="1"/>
    <col min="4900" max="4900" width="13.28515625" customWidth="1"/>
    <col min="4901" max="4901" width="11.7109375" customWidth="1"/>
    <col min="4902" max="4902" width="9.5703125" bestFit="1" customWidth="1"/>
    <col min="4905" max="4905" width="2.7109375" customWidth="1"/>
    <col min="5140" max="5140" width="10.7109375" customWidth="1"/>
    <col min="5141" max="5141" width="13.42578125" bestFit="1" customWidth="1"/>
    <col min="5142" max="5142" width="12.28515625" bestFit="1" customWidth="1"/>
    <col min="5143" max="5143" width="9.42578125" customWidth="1"/>
    <col min="5144" max="5144" width="11.28515625" bestFit="1" customWidth="1"/>
    <col min="5145" max="5145" width="5.85546875" bestFit="1" customWidth="1"/>
    <col min="5146" max="5146" width="12.7109375" bestFit="1" customWidth="1"/>
    <col min="5147" max="5147" width="10.7109375" bestFit="1" customWidth="1"/>
    <col min="5148" max="5148" width="7.140625" bestFit="1" customWidth="1"/>
    <col min="5149" max="5150" width="10.28515625" customWidth="1"/>
    <col min="5151" max="5151" width="7.140625" customWidth="1"/>
    <col min="5152" max="5152" width="8" customWidth="1"/>
    <col min="5153" max="5153" width="8.140625" bestFit="1" customWidth="1"/>
    <col min="5154" max="5154" width="7.28515625" customWidth="1"/>
    <col min="5155" max="5155" width="10.28515625" bestFit="1" customWidth="1"/>
    <col min="5156" max="5156" width="13.28515625" customWidth="1"/>
    <col min="5157" max="5157" width="11.7109375" customWidth="1"/>
    <col min="5158" max="5158" width="9.5703125" bestFit="1" customWidth="1"/>
    <col min="5161" max="5161" width="2.7109375" customWidth="1"/>
    <col min="5396" max="5396" width="10.7109375" customWidth="1"/>
    <col min="5397" max="5397" width="13.42578125" bestFit="1" customWidth="1"/>
    <col min="5398" max="5398" width="12.28515625" bestFit="1" customWidth="1"/>
    <col min="5399" max="5399" width="9.42578125" customWidth="1"/>
    <col min="5400" max="5400" width="11.28515625" bestFit="1" customWidth="1"/>
    <col min="5401" max="5401" width="5.85546875" bestFit="1" customWidth="1"/>
    <col min="5402" max="5402" width="12.7109375" bestFit="1" customWidth="1"/>
    <col min="5403" max="5403" width="10.7109375" bestFit="1" customWidth="1"/>
    <col min="5404" max="5404" width="7.140625" bestFit="1" customWidth="1"/>
    <col min="5405" max="5406" width="10.28515625" customWidth="1"/>
    <col min="5407" max="5407" width="7.140625" customWidth="1"/>
    <col min="5408" max="5408" width="8" customWidth="1"/>
    <col min="5409" max="5409" width="8.140625" bestFit="1" customWidth="1"/>
    <col min="5410" max="5410" width="7.28515625" customWidth="1"/>
    <col min="5411" max="5411" width="10.28515625" bestFit="1" customWidth="1"/>
    <col min="5412" max="5412" width="13.28515625" customWidth="1"/>
    <col min="5413" max="5413" width="11.7109375" customWidth="1"/>
    <col min="5414" max="5414" width="9.5703125" bestFit="1" customWidth="1"/>
    <col min="5417" max="5417" width="2.7109375" customWidth="1"/>
    <col min="5652" max="5652" width="10.7109375" customWidth="1"/>
    <col min="5653" max="5653" width="13.42578125" bestFit="1" customWidth="1"/>
    <col min="5654" max="5654" width="12.28515625" bestFit="1" customWidth="1"/>
    <col min="5655" max="5655" width="9.42578125" customWidth="1"/>
    <col min="5656" max="5656" width="11.28515625" bestFit="1" customWidth="1"/>
    <col min="5657" max="5657" width="5.85546875" bestFit="1" customWidth="1"/>
    <col min="5658" max="5658" width="12.7109375" bestFit="1" customWidth="1"/>
    <col min="5659" max="5659" width="10.7109375" bestFit="1" customWidth="1"/>
    <col min="5660" max="5660" width="7.140625" bestFit="1" customWidth="1"/>
    <col min="5661" max="5662" width="10.28515625" customWidth="1"/>
    <col min="5663" max="5663" width="7.140625" customWidth="1"/>
    <col min="5664" max="5664" width="8" customWidth="1"/>
    <col min="5665" max="5665" width="8.140625" bestFit="1" customWidth="1"/>
    <col min="5666" max="5666" width="7.28515625" customWidth="1"/>
    <col min="5667" max="5667" width="10.28515625" bestFit="1" customWidth="1"/>
    <col min="5668" max="5668" width="13.28515625" customWidth="1"/>
    <col min="5669" max="5669" width="11.7109375" customWidth="1"/>
    <col min="5670" max="5670" width="9.5703125" bestFit="1" customWidth="1"/>
    <col min="5673" max="5673" width="2.7109375" customWidth="1"/>
    <col min="5908" max="5908" width="10.7109375" customWidth="1"/>
    <col min="5909" max="5909" width="13.42578125" bestFit="1" customWidth="1"/>
    <col min="5910" max="5910" width="12.28515625" bestFit="1" customWidth="1"/>
    <col min="5911" max="5911" width="9.42578125" customWidth="1"/>
    <col min="5912" max="5912" width="11.28515625" bestFit="1" customWidth="1"/>
    <col min="5913" max="5913" width="5.85546875" bestFit="1" customWidth="1"/>
    <col min="5914" max="5914" width="12.7109375" bestFit="1" customWidth="1"/>
    <col min="5915" max="5915" width="10.7109375" bestFit="1" customWidth="1"/>
    <col min="5916" max="5916" width="7.140625" bestFit="1" customWidth="1"/>
    <col min="5917" max="5918" width="10.28515625" customWidth="1"/>
    <col min="5919" max="5919" width="7.140625" customWidth="1"/>
    <col min="5920" max="5920" width="8" customWidth="1"/>
    <col min="5921" max="5921" width="8.140625" bestFit="1" customWidth="1"/>
    <col min="5922" max="5922" width="7.28515625" customWidth="1"/>
    <col min="5923" max="5923" width="10.28515625" bestFit="1" customWidth="1"/>
    <col min="5924" max="5924" width="13.28515625" customWidth="1"/>
    <col min="5925" max="5925" width="11.7109375" customWidth="1"/>
    <col min="5926" max="5926" width="9.5703125" bestFit="1" customWidth="1"/>
    <col min="5929" max="5929" width="2.7109375" customWidth="1"/>
    <col min="6164" max="6164" width="10.7109375" customWidth="1"/>
    <col min="6165" max="6165" width="13.42578125" bestFit="1" customWidth="1"/>
    <col min="6166" max="6166" width="12.28515625" bestFit="1" customWidth="1"/>
    <col min="6167" max="6167" width="9.42578125" customWidth="1"/>
    <col min="6168" max="6168" width="11.28515625" bestFit="1" customWidth="1"/>
    <col min="6169" max="6169" width="5.85546875" bestFit="1" customWidth="1"/>
    <col min="6170" max="6170" width="12.7109375" bestFit="1" customWidth="1"/>
    <col min="6171" max="6171" width="10.7109375" bestFit="1" customWidth="1"/>
    <col min="6172" max="6172" width="7.140625" bestFit="1" customWidth="1"/>
    <col min="6173" max="6174" width="10.28515625" customWidth="1"/>
    <col min="6175" max="6175" width="7.140625" customWidth="1"/>
    <col min="6176" max="6176" width="8" customWidth="1"/>
    <col min="6177" max="6177" width="8.140625" bestFit="1" customWidth="1"/>
    <col min="6178" max="6178" width="7.28515625" customWidth="1"/>
    <col min="6179" max="6179" width="10.28515625" bestFit="1" customWidth="1"/>
    <col min="6180" max="6180" width="13.28515625" customWidth="1"/>
    <col min="6181" max="6181" width="11.7109375" customWidth="1"/>
    <col min="6182" max="6182" width="9.5703125" bestFit="1" customWidth="1"/>
    <col min="6185" max="6185" width="2.7109375" customWidth="1"/>
    <col min="6420" max="6420" width="10.7109375" customWidth="1"/>
    <col min="6421" max="6421" width="13.42578125" bestFit="1" customWidth="1"/>
    <col min="6422" max="6422" width="12.28515625" bestFit="1" customWidth="1"/>
    <col min="6423" max="6423" width="9.42578125" customWidth="1"/>
    <col min="6424" max="6424" width="11.28515625" bestFit="1" customWidth="1"/>
    <col min="6425" max="6425" width="5.85546875" bestFit="1" customWidth="1"/>
    <col min="6426" max="6426" width="12.7109375" bestFit="1" customWidth="1"/>
    <col min="6427" max="6427" width="10.7109375" bestFit="1" customWidth="1"/>
    <col min="6428" max="6428" width="7.140625" bestFit="1" customWidth="1"/>
    <col min="6429" max="6430" width="10.28515625" customWidth="1"/>
    <col min="6431" max="6431" width="7.140625" customWidth="1"/>
    <col min="6432" max="6432" width="8" customWidth="1"/>
    <col min="6433" max="6433" width="8.140625" bestFit="1" customWidth="1"/>
    <col min="6434" max="6434" width="7.28515625" customWidth="1"/>
    <col min="6435" max="6435" width="10.28515625" bestFit="1" customWidth="1"/>
    <col min="6436" max="6436" width="13.28515625" customWidth="1"/>
    <col min="6437" max="6437" width="11.7109375" customWidth="1"/>
    <col min="6438" max="6438" width="9.5703125" bestFit="1" customWidth="1"/>
    <col min="6441" max="6441" width="2.7109375" customWidth="1"/>
    <col min="6676" max="6676" width="10.7109375" customWidth="1"/>
    <col min="6677" max="6677" width="13.42578125" bestFit="1" customWidth="1"/>
    <col min="6678" max="6678" width="12.28515625" bestFit="1" customWidth="1"/>
    <col min="6679" max="6679" width="9.42578125" customWidth="1"/>
    <col min="6680" max="6680" width="11.28515625" bestFit="1" customWidth="1"/>
    <col min="6681" max="6681" width="5.85546875" bestFit="1" customWidth="1"/>
    <col min="6682" max="6682" width="12.7109375" bestFit="1" customWidth="1"/>
    <col min="6683" max="6683" width="10.7109375" bestFit="1" customWidth="1"/>
    <col min="6684" max="6684" width="7.140625" bestFit="1" customWidth="1"/>
    <col min="6685" max="6686" width="10.28515625" customWidth="1"/>
    <col min="6687" max="6687" width="7.140625" customWidth="1"/>
    <col min="6688" max="6688" width="8" customWidth="1"/>
    <col min="6689" max="6689" width="8.140625" bestFit="1" customWidth="1"/>
    <col min="6690" max="6690" width="7.28515625" customWidth="1"/>
    <col min="6691" max="6691" width="10.28515625" bestFit="1" customWidth="1"/>
    <col min="6692" max="6692" width="13.28515625" customWidth="1"/>
    <col min="6693" max="6693" width="11.7109375" customWidth="1"/>
    <col min="6694" max="6694" width="9.5703125" bestFit="1" customWidth="1"/>
    <col min="6697" max="6697" width="2.7109375" customWidth="1"/>
    <col min="6932" max="6932" width="10.7109375" customWidth="1"/>
    <col min="6933" max="6933" width="13.42578125" bestFit="1" customWidth="1"/>
    <col min="6934" max="6934" width="12.28515625" bestFit="1" customWidth="1"/>
    <col min="6935" max="6935" width="9.42578125" customWidth="1"/>
    <col min="6936" max="6936" width="11.28515625" bestFit="1" customWidth="1"/>
    <col min="6937" max="6937" width="5.85546875" bestFit="1" customWidth="1"/>
    <col min="6938" max="6938" width="12.7109375" bestFit="1" customWidth="1"/>
    <col min="6939" max="6939" width="10.7109375" bestFit="1" customWidth="1"/>
    <col min="6940" max="6940" width="7.140625" bestFit="1" customWidth="1"/>
    <col min="6941" max="6942" width="10.28515625" customWidth="1"/>
    <col min="6943" max="6943" width="7.140625" customWidth="1"/>
    <col min="6944" max="6944" width="8" customWidth="1"/>
    <col min="6945" max="6945" width="8.140625" bestFit="1" customWidth="1"/>
    <col min="6946" max="6946" width="7.28515625" customWidth="1"/>
    <col min="6947" max="6947" width="10.28515625" bestFit="1" customWidth="1"/>
    <col min="6948" max="6948" width="13.28515625" customWidth="1"/>
    <col min="6949" max="6949" width="11.7109375" customWidth="1"/>
    <col min="6950" max="6950" width="9.5703125" bestFit="1" customWidth="1"/>
    <col min="6953" max="6953" width="2.7109375" customWidth="1"/>
    <col min="7188" max="7188" width="10.7109375" customWidth="1"/>
    <col min="7189" max="7189" width="13.42578125" bestFit="1" customWidth="1"/>
    <col min="7190" max="7190" width="12.28515625" bestFit="1" customWidth="1"/>
    <col min="7191" max="7191" width="9.42578125" customWidth="1"/>
    <col min="7192" max="7192" width="11.28515625" bestFit="1" customWidth="1"/>
    <col min="7193" max="7193" width="5.85546875" bestFit="1" customWidth="1"/>
    <col min="7194" max="7194" width="12.7109375" bestFit="1" customWidth="1"/>
    <col min="7195" max="7195" width="10.7109375" bestFit="1" customWidth="1"/>
    <col min="7196" max="7196" width="7.140625" bestFit="1" customWidth="1"/>
    <col min="7197" max="7198" width="10.28515625" customWidth="1"/>
    <col min="7199" max="7199" width="7.140625" customWidth="1"/>
    <col min="7200" max="7200" width="8" customWidth="1"/>
    <col min="7201" max="7201" width="8.140625" bestFit="1" customWidth="1"/>
    <col min="7202" max="7202" width="7.28515625" customWidth="1"/>
    <col min="7203" max="7203" width="10.28515625" bestFit="1" customWidth="1"/>
    <col min="7204" max="7204" width="13.28515625" customWidth="1"/>
    <col min="7205" max="7205" width="11.7109375" customWidth="1"/>
    <col min="7206" max="7206" width="9.5703125" bestFit="1" customWidth="1"/>
    <col min="7209" max="7209" width="2.7109375" customWidth="1"/>
    <col min="7444" max="7444" width="10.7109375" customWidth="1"/>
    <col min="7445" max="7445" width="13.42578125" bestFit="1" customWidth="1"/>
    <col min="7446" max="7446" width="12.28515625" bestFit="1" customWidth="1"/>
    <col min="7447" max="7447" width="9.42578125" customWidth="1"/>
    <col min="7448" max="7448" width="11.28515625" bestFit="1" customWidth="1"/>
    <col min="7449" max="7449" width="5.85546875" bestFit="1" customWidth="1"/>
    <col min="7450" max="7450" width="12.7109375" bestFit="1" customWidth="1"/>
    <col min="7451" max="7451" width="10.7109375" bestFit="1" customWidth="1"/>
    <col min="7452" max="7452" width="7.140625" bestFit="1" customWidth="1"/>
    <col min="7453" max="7454" width="10.28515625" customWidth="1"/>
    <col min="7455" max="7455" width="7.140625" customWidth="1"/>
    <col min="7456" max="7456" width="8" customWidth="1"/>
    <col min="7457" max="7457" width="8.140625" bestFit="1" customWidth="1"/>
    <col min="7458" max="7458" width="7.28515625" customWidth="1"/>
    <col min="7459" max="7459" width="10.28515625" bestFit="1" customWidth="1"/>
    <col min="7460" max="7460" width="13.28515625" customWidth="1"/>
    <col min="7461" max="7461" width="11.7109375" customWidth="1"/>
    <col min="7462" max="7462" width="9.5703125" bestFit="1" customWidth="1"/>
    <col min="7465" max="7465" width="2.7109375" customWidth="1"/>
    <col min="7700" max="7700" width="10.7109375" customWidth="1"/>
    <col min="7701" max="7701" width="13.42578125" bestFit="1" customWidth="1"/>
    <col min="7702" max="7702" width="12.28515625" bestFit="1" customWidth="1"/>
    <col min="7703" max="7703" width="9.42578125" customWidth="1"/>
    <col min="7704" max="7704" width="11.28515625" bestFit="1" customWidth="1"/>
    <col min="7705" max="7705" width="5.85546875" bestFit="1" customWidth="1"/>
    <col min="7706" max="7706" width="12.7109375" bestFit="1" customWidth="1"/>
    <col min="7707" max="7707" width="10.7109375" bestFit="1" customWidth="1"/>
    <col min="7708" max="7708" width="7.140625" bestFit="1" customWidth="1"/>
    <col min="7709" max="7710" width="10.28515625" customWidth="1"/>
    <col min="7711" max="7711" width="7.140625" customWidth="1"/>
    <col min="7712" max="7712" width="8" customWidth="1"/>
    <col min="7713" max="7713" width="8.140625" bestFit="1" customWidth="1"/>
    <col min="7714" max="7714" width="7.28515625" customWidth="1"/>
    <col min="7715" max="7715" width="10.28515625" bestFit="1" customWidth="1"/>
    <col min="7716" max="7716" width="13.28515625" customWidth="1"/>
    <col min="7717" max="7717" width="11.7109375" customWidth="1"/>
    <col min="7718" max="7718" width="9.5703125" bestFit="1" customWidth="1"/>
    <col min="7721" max="7721" width="2.7109375" customWidth="1"/>
    <col min="7956" max="7956" width="10.7109375" customWidth="1"/>
    <col min="7957" max="7957" width="13.42578125" bestFit="1" customWidth="1"/>
    <col min="7958" max="7958" width="12.28515625" bestFit="1" customWidth="1"/>
    <col min="7959" max="7959" width="9.42578125" customWidth="1"/>
    <col min="7960" max="7960" width="11.28515625" bestFit="1" customWidth="1"/>
    <col min="7961" max="7961" width="5.85546875" bestFit="1" customWidth="1"/>
    <col min="7962" max="7962" width="12.7109375" bestFit="1" customWidth="1"/>
    <col min="7963" max="7963" width="10.7109375" bestFit="1" customWidth="1"/>
    <col min="7964" max="7964" width="7.140625" bestFit="1" customWidth="1"/>
    <col min="7965" max="7966" width="10.28515625" customWidth="1"/>
    <col min="7967" max="7967" width="7.140625" customWidth="1"/>
    <col min="7968" max="7968" width="8" customWidth="1"/>
    <col min="7969" max="7969" width="8.140625" bestFit="1" customWidth="1"/>
    <col min="7970" max="7970" width="7.28515625" customWidth="1"/>
    <col min="7971" max="7971" width="10.28515625" bestFit="1" customWidth="1"/>
    <col min="7972" max="7972" width="13.28515625" customWidth="1"/>
    <col min="7973" max="7973" width="11.7109375" customWidth="1"/>
    <col min="7974" max="7974" width="9.5703125" bestFit="1" customWidth="1"/>
    <col min="7977" max="7977" width="2.7109375" customWidth="1"/>
    <col min="8212" max="8212" width="10.7109375" customWidth="1"/>
    <col min="8213" max="8213" width="13.42578125" bestFit="1" customWidth="1"/>
    <col min="8214" max="8214" width="12.28515625" bestFit="1" customWidth="1"/>
    <col min="8215" max="8215" width="9.42578125" customWidth="1"/>
    <col min="8216" max="8216" width="11.28515625" bestFit="1" customWidth="1"/>
    <col min="8217" max="8217" width="5.85546875" bestFit="1" customWidth="1"/>
    <col min="8218" max="8218" width="12.7109375" bestFit="1" customWidth="1"/>
    <col min="8219" max="8219" width="10.7109375" bestFit="1" customWidth="1"/>
    <col min="8220" max="8220" width="7.140625" bestFit="1" customWidth="1"/>
    <col min="8221" max="8222" width="10.28515625" customWidth="1"/>
    <col min="8223" max="8223" width="7.140625" customWidth="1"/>
    <col min="8224" max="8224" width="8" customWidth="1"/>
    <col min="8225" max="8225" width="8.140625" bestFit="1" customWidth="1"/>
    <col min="8226" max="8226" width="7.28515625" customWidth="1"/>
    <col min="8227" max="8227" width="10.28515625" bestFit="1" customWidth="1"/>
    <col min="8228" max="8228" width="13.28515625" customWidth="1"/>
    <col min="8229" max="8229" width="11.7109375" customWidth="1"/>
    <col min="8230" max="8230" width="9.5703125" bestFit="1" customWidth="1"/>
    <col min="8233" max="8233" width="2.7109375" customWidth="1"/>
    <col min="8468" max="8468" width="10.7109375" customWidth="1"/>
    <col min="8469" max="8469" width="13.42578125" bestFit="1" customWidth="1"/>
    <col min="8470" max="8470" width="12.28515625" bestFit="1" customWidth="1"/>
    <col min="8471" max="8471" width="9.42578125" customWidth="1"/>
    <col min="8472" max="8472" width="11.28515625" bestFit="1" customWidth="1"/>
    <col min="8473" max="8473" width="5.85546875" bestFit="1" customWidth="1"/>
    <col min="8474" max="8474" width="12.7109375" bestFit="1" customWidth="1"/>
    <col min="8475" max="8475" width="10.7109375" bestFit="1" customWidth="1"/>
    <col min="8476" max="8476" width="7.140625" bestFit="1" customWidth="1"/>
    <col min="8477" max="8478" width="10.28515625" customWidth="1"/>
    <col min="8479" max="8479" width="7.140625" customWidth="1"/>
    <col min="8480" max="8480" width="8" customWidth="1"/>
    <col min="8481" max="8481" width="8.140625" bestFit="1" customWidth="1"/>
    <col min="8482" max="8482" width="7.28515625" customWidth="1"/>
    <col min="8483" max="8483" width="10.28515625" bestFit="1" customWidth="1"/>
    <col min="8484" max="8484" width="13.28515625" customWidth="1"/>
    <col min="8485" max="8485" width="11.7109375" customWidth="1"/>
    <col min="8486" max="8486" width="9.5703125" bestFit="1" customWidth="1"/>
    <col min="8489" max="8489" width="2.7109375" customWidth="1"/>
    <col min="8724" max="8724" width="10.7109375" customWidth="1"/>
    <col min="8725" max="8725" width="13.42578125" bestFit="1" customWidth="1"/>
    <col min="8726" max="8726" width="12.28515625" bestFit="1" customWidth="1"/>
    <col min="8727" max="8727" width="9.42578125" customWidth="1"/>
    <col min="8728" max="8728" width="11.28515625" bestFit="1" customWidth="1"/>
    <col min="8729" max="8729" width="5.85546875" bestFit="1" customWidth="1"/>
    <col min="8730" max="8730" width="12.7109375" bestFit="1" customWidth="1"/>
    <col min="8731" max="8731" width="10.7109375" bestFit="1" customWidth="1"/>
    <col min="8732" max="8732" width="7.140625" bestFit="1" customWidth="1"/>
    <col min="8733" max="8734" width="10.28515625" customWidth="1"/>
    <col min="8735" max="8735" width="7.140625" customWidth="1"/>
    <col min="8736" max="8736" width="8" customWidth="1"/>
    <col min="8737" max="8737" width="8.140625" bestFit="1" customWidth="1"/>
    <col min="8738" max="8738" width="7.28515625" customWidth="1"/>
    <col min="8739" max="8739" width="10.28515625" bestFit="1" customWidth="1"/>
    <col min="8740" max="8740" width="13.28515625" customWidth="1"/>
    <col min="8741" max="8741" width="11.7109375" customWidth="1"/>
    <col min="8742" max="8742" width="9.5703125" bestFit="1" customWidth="1"/>
    <col min="8745" max="8745" width="2.7109375" customWidth="1"/>
    <col min="8980" max="8980" width="10.7109375" customWidth="1"/>
    <col min="8981" max="8981" width="13.42578125" bestFit="1" customWidth="1"/>
    <col min="8982" max="8982" width="12.28515625" bestFit="1" customWidth="1"/>
    <col min="8983" max="8983" width="9.42578125" customWidth="1"/>
    <col min="8984" max="8984" width="11.28515625" bestFit="1" customWidth="1"/>
    <col min="8985" max="8985" width="5.85546875" bestFit="1" customWidth="1"/>
    <col min="8986" max="8986" width="12.7109375" bestFit="1" customWidth="1"/>
    <col min="8987" max="8987" width="10.7109375" bestFit="1" customWidth="1"/>
    <col min="8988" max="8988" width="7.140625" bestFit="1" customWidth="1"/>
    <col min="8989" max="8990" width="10.28515625" customWidth="1"/>
    <col min="8991" max="8991" width="7.140625" customWidth="1"/>
    <col min="8992" max="8992" width="8" customWidth="1"/>
    <col min="8993" max="8993" width="8.140625" bestFit="1" customWidth="1"/>
    <col min="8994" max="8994" width="7.28515625" customWidth="1"/>
    <col min="8995" max="8995" width="10.28515625" bestFit="1" customWidth="1"/>
    <col min="8996" max="8996" width="13.28515625" customWidth="1"/>
    <col min="8997" max="8997" width="11.7109375" customWidth="1"/>
    <col min="8998" max="8998" width="9.5703125" bestFit="1" customWidth="1"/>
    <col min="9001" max="9001" width="2.7109375" customWidth="1"/>
    <col min="9236" max="9236" width="10.7109375" customWidth="1"/>
    <col min="9237" max="9237" width="13.42578125" bestFit="1" customWidth="1"/>
    <col min="9238" max="9238" width="12.28515625" bestFit="1" customWidth="1"/>
    <col min="9239" max="9239" width="9.42578125" customWidth="1"/>
    <col min="9240" max="9240" width="11.28515625" bestFit="1" customWidth="1"/>
    <col min="9241" max="9241" width="5.85546875" bestFit="1" customWidth="1"/>
    <col min="9242" max="9242" width="12.7109375" bestFit="1" customWidth="1"/>
    <col min="9243" max="9243" width="10.7109375" bestFit="1" customWidth="1"/>
    <col min="9244" max="9244" width="7.140625" bestFit="1" customWidth="1"/>
    <col min="9245" max="9246" width="10.28515625" customWidth="1"/>
    <col min="9247" max="9247" width="7.140625" customWidth="1"/>
    <col min="9248" max="9248" width="8" customWidth="1"/>
    <col min="9249" max="9249" width="8.140625" bestFit="1" customWidth="1"/>
    <col min="9250" max="9250" width="7.28515625" customWidth="1"/>
    <col min="9251" max="9251" width="10.28515625" bestFit="1" customWidth="1"/>
    <col min="9252" max="9252" width="13.28515625" customWidth="1"/>
    <col min="9253" max="9253" width="11.7109375" customWidth="1"/>
    <col min="9254" max="9254" width="9.5703125" bestFit="1" customWidth="1"/>
    <col min="9257" max="9257" width="2.7109375" customWidth="1"/>
    <col min="9492" max="9492" width="10.7109375" customWidth="1"/>
    <col min="9493" max="9493" width="13.42578125" bestFit="1" customWidth="1"/>
    <col min="9494" max="9494" width="12.28515625" bestFit="1" customWidth="1"/>
    <col min="9495" max="9495" width="9.42578125" customWidth="1"/>
    <col min="9496" max="9496" width="11.28515625" bestFit="1" customWidth="1"/>
    <col min="9497" max="9497" width="5.85546875" bestFit="1" customWidth="1"/>
    <col min="9498" max="9498" width="12.7109375" bestFit="1" customWidth="1"/>
    <col min="9499" max="9499" width="10.7109375" bestFit="1" customWidth="1"/>
    <col min="9500" max="9500" width="7.140625" bestFit="1" customWidth="1"/>
    <col min="9501" max="9502" width="10.28515625" customWidth="1"/>
    <col min="9503" max="9503" width="7.140625" customWidth="1"/>
    <col min="9504" max="9504" width="8" customWidth="1"/>
    <col min="9505" max="9505" width="8.140625" bestFit="1" customWidth="1"/>
    <col min="9506" max="9506" width="7.28515625" customWidth="1"/>
    <col min="9507" max="9507" width="10.28515625" bestFit="1" customWidth="1"/>
    <col min="9508" max="9508" width="13.28515625" customWidth="1"/>
    <col min="9509" max="9509" width="11.7109375" customWidth="1"/>
    <col min="9510" max="9510" width="9.5703125" bestFit="1" customWidth="1"/>
    <col min="9513" max="9513" width="2.7109375" customWidth="1"/>
    <col min="9748" max="9748" width="10.7109375" customWidth="1"/>
    <col min="9749" max="9749" width="13.42578125" bestFit="1" customWidth="1"/>
    <col min="9750" max="9750" width="12.28515625" bestFit="1" customWidth="1"/>
    <col min="9751" max="9751" width="9.42578125" customWidth="1"/>
    <col min="9752" max="9752" width="11.28515625" bestFit="1" customWidth="1"/>
    <col min="9753" max="9753" width="5.85546875" bestFit="1" customWidth="1"/>
    <col min="9754" max="9754" width="12.7109375" bestFit="1" customWidth="1"/>
    <col min="9755" max="9755" width="10.7109375" bestFit="1" customWidth="1"/>
    <col min="9756" max="9756" width="7.140625" bestFit="1" customWidth="1"/>
    <col min="9757" max="9758" width="10.28515625" customWidth="1"/>
    <col min="9759" max="9759" width="7.140625" customWidth="1"/>
    <col min="9760" max="9760" width="8" customWidth="1"/>
    <col min="9761" max="9761" width="8.140625" bestFit="1" customWidth="1"/>
    <col min="9762" max="9762" width="7.28515625" customWidth="1"/>
    <col min="9763" max="9763" width="10.28515625" bestFit="1" customWidth="1"/>
    <col min="9764" max="9764" width="13.28515625" customWidth="1"/>
    <col min="9765" max="9765" width="11.7109375" customWidth="1"/>
    <col min="9766" max="9766" width="9.5703125" bestFit="1" customWidth="1"/>
    <col min="9769" max="9769" width="2.7109375" customWidth="1"/>
    <col min="10004" max="10004" width="10.7109375" customWidth="1"/>
    <col min="10005" max="10005" width="13.42578125" bestFit="1" customWidth="1"/>
    <col min="10006" max="10006" width="12.28515625" bestFit="1" customWidth="1"/>
    <col min="10007" max="10007" width="9.42578125" customWidth="1"/>
    <col min="10008" max="10008" width="11.28515625" bestFit="1" customWidth="1"/>
    <col min="10009" max="10009" width="5.85546875" bestFit="1" customWidth="1"/>
    <col min="10010" max="10010" width="12.7109375" bestFit="1" customWidth="1"/>
    <col min="10011" max="10011" width="10.7109375" bestFit="1" customWidth="1"/>
    <col min="10012" max="10012" width="7.140625" bestFit="1" customWidth="1"/>
    <col min="10013" max="10014" width="10.28515625" customWidth="1"/>
    <col min="10015" max="10015" width="7.140625" customWidth="1"/>
    <col min="10016" max="10016" width="8" customWidth="1"/>
    <col min="10017" max="10017" width="8.140625" bestFit="1" customWidth="1"/>
    <col min="10018" max="10018" width="7.28515625" customWidth="1"/>
    <col min="10019" max="10019" width="10.28515625" bestFit="1" customWidth="1"/>
    <col min="10020" max="10020" width="13.28515625" customWidth="1"/>
    <col min="10021" max="10021" width="11.7109375" customWidth="1"/>
    <col min="10022" max="10022" width="9.5703125" bestFit="1" customWidth="1"/>
    <col min="10025" max="10025" width="2.7109375" customWidth="1"/>
    <col min="10260" max="10260" width="10.7109375" customWidth="1"/>
    <col min="10261" max="10261" width="13.42578125" bestFit="1" customWidth="1"/>
    <col min="10262" max="10262" width="12.28515625" bestFit="1" customWidth="1"/>
    <col min="10263" max="10263" width="9.42578125" customWidth="1"/>
    <col min="10264" max="10264" width="11.28515625" bestFit="1" customWidth="1"/>
    <col min="10265" max="10265" width="5.85546875" bestFit="1" customWidth="1"/>
    <col min="10266" max="10266" width="12.7109375" bestFit="1" customWidth="1"/>
    <col min="10267" max="10267" width="10.7109375" bestFit="1" customWidth="1"/>
    <col min="10268" max="10268" width="7.140625" bestFit="1" customWidth="1"/>
    <col min="10269" max="10270" width="10.28515625" customWidth="1"/>
    <col min="10271" max="10271" width="7.140625" customWidth="1"/>
    <col min="10272" max="10272" width="8" customWidth="1"/>
    <col min="10273" max="10273" width="8.140625" bestFit="1" customWidth="1"/>
    <col min="10274" max="10274" width="7.28515625" customWidth="1"/>
    <col min="10275" max="10275" width="10.28515625" bestFit="1" customWidth="1"/>
    <col min="10276" max="10276" width="13.28515625" customWidth="1"/>
    <col min="10277" max="10277" width="11.7109375" customWidth="1"/>
    <col min="10278" max="10278" width="9.5703125" bestFit="1" customWidth="1"/>
    <col min="10281" max="10281" width="2.7109375" customWidth="1"/>
    <col min="10516" max="10516" width="10.7109375" customWidth="1"/>
    <col min="10517" max="10517" width="13.42578125" bestFit="1" customWidth="1"/>
    <col min="10518" max="10518" width="12.28515625" bestFit="1" customWidth="1"/>
    <col min="10519" max="10519" width="9.42578125" customWidth="1"/>
    <col min="10520" max="10520" width="11.28515625" bestFit="1" customWidth="1"/>
    <col min="10521" max="10521" width="5.85546875" bestFit="1" customWidth="1"/>
    <col min="10522" max="10522" width="12.7109375" bestFit="1" customWidth="1"/>
    <col min="10523" max="10523" width="10.7109375" bestFit="1" customWidth="1"/>
    <col min="10524" max="10524" width="7.140625" bestFit="1" customWidth="1"/>
    <col min="10525" max="10526" width="10.28515625" customWidth="1"/>
    <col min="10527" max="10527" width="7.140625" customWidth="1"/>
    <col min="10528" max="10528" width="8" customWidth="1"/>
    <col min="10529" max="10529" width="8.140625" bestFit="1" customWidth="1"/>
    <col min="10530" max="10530" width="7.28515625" customWidth="1"/>
    <col min="10531" max="10531" width="10.28515625" bestFit="1" customWidth="1"/>
    <col min="10532" max="10532" width="13.28515625" customWidth="1"/>
    <col min="10533" max="10533" width="11.7109375" customWidth="1"/>
    <col min="10534" max="10534" width="9.5703125" bestFit="1" customWidth="1"/>
    <col min="10537" max="10537" width="2.7109375" customWidth="1"/>
    <col min="10772" max="10772" width="10.7109375" customWidth="1"/>
    <col min="10773" max="10773" width="13.42578125" bestFit="1" customWidth="1"/>
    <col min="10774" max="10774" width="12.28515625" bestFit="1" customWidth="1"/>
    <col min="10775" max="10775" width="9.42578125" customWidth="1"/>
    <col min="10776" max="10776" width="11.28515625" bestFit="1" customWidth="1"/>
    <col min="10777" max="10777" width="5.85546875" bestFit="1" customWidth="1"/>
    <col min="10778" max="10778" width="12.7109375" bestFit="1" customWidth="1"/>
    <col min="10779" max="10779" width="10.7109375" bestFit="1" customWidth="1"/>
    <col min="10780" max="10780" width="7.140625" bestFit="1" customWidth="1"/>
    <col min="10781" max="10782" width="10.28515625" customWidth="1"/>
    <col min="10783" max="10783" width="7.140625" customWidth="1"/>
    <col min="10784" max="10784" width="8" customWidth="1"/>
    <col min="10785" max="10785" width="8.140625" bestFit="1" customWidth="1"/>
    <col min="10786" max="10786" width="7.28515625" customWidth="1"/>
    <col min="10787" max="10787" width="10.28515625" bestFit="1" customWidth="1"/>
    <col min="10788" max="10788" width="13.28515625" customWidth="1"/>
    <col min="10789" max="10789" width="11.7109375" customWidth="1"/>
    <col min="10790" max="10790" width="9.5703125" bestFit="1" customWidth="1"/>
    <col min="10793" max="10793" width="2.7109375" customWidth="1"/>
    <col min="11028" max="11028" width="10.7109375" customWidth="1"/>
    <col min="11029" max="11029" width="13.42578125" bestFit="1" customWidth="1"/>
    <col min="11030" max="11030" width="12.28515625" bestFit="1" customWidth="1"/>
    <col min="11031" max="11031" width="9.42578125" customWidth="1"/>
    <col min="11032" max="11032" width="11.28515625" bestFit="1" customWidth="1"/>
    <col min="11033" max="11033" width="5.85546875" bestFit="1" customWidth="1"/>
    <col min="11034" max="11034" width="12.7109375" bestFit="1" customWidth="1"/>
    <col min="11035" max="11035" width="10.7109375" bestFit="1" customWidth="1"/>
    <col min="11036" max="11036" width="7.140625" bestFit="1" customWidth="1"/>
    <col min="11037" max="11038" width="10.28515625" customWidth="1"/>
    <col min="11039" max="11039" width="7.140625" customWidth="1"/>
    <col min="11040" max="11040" width="8" customWidth="1"/>
    <col min="11041" max="11041" width="8.140625" bestFit="1" customWidth="1"/>
    <col min="11042" max="11042" width="7.28515625" customWidth="1"/>
    <col min="11043" max="11043" width="10.28515625" bestFit="1" customWidth="1"/>
    <col min="11044" max="11044" width="13.28515625" customWidth="1"/>
    <col min="11045" max="11045" width="11.7109375" customWidth="1"/>
    <col min="11046" max="11046" width="9.5703125" bestFit="1" customWidth="1"/>
    <col min="11049" max="11049" width="2.7109375" customWidth="1"/>
    <col min="11284" max="11284" width="10.7109375" customWidth="1"/>
    <col min="11285" max="11285" width="13.42578125" bestFit="1" customWidth="1"/>
    <col min="11286" max="11286" width="12.28515625" bestFit="1" customWidth="1"/>
    <col min="11287" max="11287" width="9.42578125" customWidth="1"/>
    <col min="11288" max="11288" width="11.28515625" bestFit="1" customWidth="1"/>
    <col min="11289" max="11289" width="5.85546875" bestFit="1" customWidth="1"/>
    <col min="11290" max="11290" width="12.7109375" bestFit="1" customWidth="1"/>
    <col min="11291" max="11291" width="10.7109375" bestFit="1" customWidth="1"/>
    <col min="11292" max="11292" width="7.140625" bestFit="1" customWidth="1"/>
    <col min="11293" max="11294" width="10.28515625" customWidth="1"/>
    <col min="11295" max="11295" width="7.140625" customWidth="1"/>
    <col min="11296" max="11296" width="8" customWidth="1"/>
    <col min="11297" max="11297" width="8.140625" bestFit="1" customWidth="1"/>
    <col min="11298" max="11298" width="7.28515625" customWidth="1"/>
    <col min="11299" max="11299" width="10.28515625" bestFit="1" customWidth="1"/>
    <col min="11300" max="11300" width="13.28515625" customWidth="1"/>
    <col min="11301" max="11301" width="11.7109375" customWidth="1"/>
    <col min="11302" max="11302" width="9.5703125" bestFit="1" customWidth="1"/>
    <col min="11305" max="11305" width="2.7109375" customWidth="1"/>
    <col min="11540" max="11540" width="10.7109375" customWidth="1"/>
    <col min="11541" max="11541" width="13.42578125" bestFit="1" customWidth="1"/>
    <col min="11542" max="11542" width="12.28515625" bestFit="1" customWidth="1"/>
    <col min="11543" max="11543" width="9.42578125" customWidth="1"/>
    <col min="11544" max="11544" width="11.28515625" bestFit="1" customWidth="1"/>
    <col min="11545" max="11545" width="5.85546875" bestFit="1" customWidth="1"/>
    <col min="11546" max="11546" width="12.7109375" bestFit="1" customWidth="1"/>
    <col min="11547" max="11547" width="10.7109375" bestFit="1" customWidth="1"/>
    <col min="11548" max="11548" width="7.140625" bestFit="1" customWidth="1"/>
    <col min="11549" max="11550" width="10.28515625" customWidth="1"/>
    <col min="11551" max="11551" width="7.140625" customWidth="1"/>
    <col min="11552" max="11552" width="8" customWidth="1"/>
    <col min="11553" max="11553" width="8.140625" bestFit="1" customWidth="1"/>
    <col min="11554" max="11554" width="7.28515625" customWidth="1"/>
    <col min="11555" max="11555" width="10.28515625" bestFit="1" customWidth="1"/>
    <col min="11556" max="11556" width="13.28515625" customWidth="1"/>
    <col min="11557" max="11557" width="11.7109375" customWidth="1"/>
    <col min="11558" max="11558" width="9.5703125" bestFit="1" customWidth="1"/>
    <col min="11561" max="11561" width="2.7109375" customWidth="1"/>
    <col min="11796" max="11796" width="10.7109375" customWidth="1"/>
    <col min="11797" max="11797" width="13.42578125" bestFit="1" customWidth="1"/>
    <col min="11798" max="11798" width="12.28515625" bestFit="1" customWidth="1"/>
    <col min="11799" max="11799" width="9.42578125" customWidth="1"/>
    <col min="11800" max="11800" width="11.28515625" bestFit="1" customWidth="1"/>
    <col min="11801" max="11801" width="5.85546875" bestFit="1" customWidth="1"/>
    <col min="11802" max="11802" width="12.7109375" bestFit="1" customWidth="1"/>
    <col min="11803" max="11803" width="10.7109375" bestFit="1" customWidth="1"/>
    <col min="11804" max="11804" width="7.140625" bestFit="1" customWidth="1"/>
    <col min="11805" max="11806" width="10.28515625" customWidth="1"/>
    <col min="11807" max="11807" width="7.140625" customWidth="1"/>
    <col min="11808" max="11808" width="8" customWidth="1"/>
    <col min="11809" max="11809" width="8.140625" bestFit="1" customWidth="1"/>
    <col min="11810" max="11810" width="7.28515625" customWidth="1"/>
    <col min="11811" max="11811" width="10.28515625" bestFit="1" customWidth="1"/>
    <col min="11812" max="11812" width="13.28515625" customWidth="1"/>
    <col min="11813" max="11813" width="11.7109375" customWidth="1"/>
    <col min="11814" max="11814" width="9.5703125" bestFit="1" customWidth="1"/>
    <col min="11817" max="11817" width="2.7109375" customWidth="1"/>
    <col min="12052" max="12052" width="10.7109375" customWidth="1"/>
    <col min="12053" max="12053" width="13.42578125" bestFit="1" customWidth="1"/>
    <col min="12054" max="12054" width="12.28515625" bestFit="1" customWidth="1"/>
    <col min="12055" max="12055" width="9.42578125" customWidth="1"/>
    <col min="12056" max="12056" width="11.28515625" bestFit="1" customWidth="1"/>
    <col min="12057" max="12057" width="5.85546875" bestFit="1" customWidth="1"/>
    <col min="12058" max="12058" width="12.7109375" bestFit="1" customWidth="1"/>
    <col min="12059" max="12059" width="10.7109375" bestFit="1" customWidth="1"/>
    <col min="12060" max="12060" width="7.140625" bestFit="1" customWidth="1"/>
    <col min="12061" max="12062" width="10.28515625" customWidth="1"/>
    <col min="12063" max="12063" width="7.140625" customWidth="1"/>
    <col min="12064" max="12064" width="8" customWidth="1"/>
    <col min="12065" max="12065" width="8.140625" bestFit="1" customWidth="1"/>
    <col min="12066" max="12066" width="7.28515625" customWidth="1"/>
    <col min="12067" max="12067" width="10.28515625" bestFit="1" customWidth="1"/>
    <col min="12068" max="12068" width="13.28515625" customWidth="1"/>
    <col min="12069" max="12069" width="11.7109375" customWidth="1"/>
    <col min="12070" max="12070" width="9.5703125" bestFit="1" customWidth="1"/>
    <col min="12073" max="12073" width="2.7109375" customWidth="1"/>
    <col min="12308" max="12308" width="10.7109375" customWidth="1"/>
    <col min="12309" max="12309" width="13.42578125" bestFit="1" customWidth="1"/>
    <col min="12310" max="12310" width="12.28515625" bestFit="1" customWidth="1"/>
    <col min="12311" max="12311" width="9.42578125" customWidth="1"/>
    <col min="12312" max="12312" width="11.28515625" bestFit="1" customWidth="1"/>
    <col min="12313" max="12313" width="5.85546875" bestFit="1" customWidth="1"/>
    <col min="12314" max="12314" width="12.7109375" bestFit="1" customWidth="1"/>
    <col min="12315" max="12315" width="10.7109375" bestFit="1" customWidth="1"/>
    <col min="12316" max="12316" width="7.140625" bestFit="1" customWidth="1"/>
    <col min="12317" max="12318" width="10.28515625" customWidth="1"/>
    <col min="12319" max="12319" width="7.140625" customWidth="1"/>
    <col min="12320" max="12320" width="8" customWidth="1"/>
    <col min="12321" max="12321" width="8.140625" bestFit="1" customWidth="1"/>
    <col min="12322" max="12322" width="7.28515625" customWidth="1"/>
    <col min="12323" max="12323" width="10.28515625" bestFit="1" customWidth="1"/>
    <col min="12324" max="12324" width="13.28515625" customWidth="1"/>
    <col min="12325" max="12325" width="11.7109375" customWidth="1"/>
    <col min="12326" max="12326" width="9.5703125" bestFit="1" customWidth="1"/>
    <col min="12329" max="12329" width="2.7109375" customWidth="1"/>
    <col min="12564" max="12564" width="10.7109375" customWidth="1"/>
    <col min="12565" max="12565" width="13.42578125" bestFit="1" customWidth="1"/>
    <col min="12566" max="12566" width="12.28515625" bestFit="1" customWidth="1"/>
    <col min="12567" max="12567" width="9.42578125" customWidth="1"/>
    <col min="12568" max="12568" width="11.28515625" bestFit="1" customWidth="1"/>
    <col min="12569" max="12569" width="5.85546875" bestFit="1" customWidth="1"/>
    <col min="12570" max="12570" width="12.7109375" bestFit="1" customWidth="1"/>
    <col min="12571" max="12571" width="10.7109375" bestFit="1" customWidth="1"/>
    <col min="12572" max="12572" width="7.140625" bestFit="1" customWidth="1"/>
    <col min="12573" max="12574" width="10.28515625" customWidth="1"/>
    <col min="12575" max="12575" width="7.140625" customWidth="1"/>
    <col min="12576" max="12576" width="8" customWidth="1"/>
    <col min="12577" max="12577" width="8.140625" bestFit="1" customWidth="1"/>
    <col min="12578" max="12578" width="7.28515625" customWidth="1"/>
    <col min="12579" max="12579" width="10.28515625" bestFit="1" customWidth="1"/>
    <col min="12580" max="12580" width="13.28515625" customWidth="1"/>
    <col min="12581" max="12581" width="11.7109375" customWidth="1"/>
    <col min="12582" max="12582" width="9.5703125" bestFit="1" customWidth="1"/>
    <col min="12585" max="12585" width="2.7109375" customWidth="1"/>
    <col min="12820" max="12820" width="10.7109375" customWidth="1"/>
    <col min="12821" max="12821" width="13.42578125" bestFit="1" customWidth="1"/>
    <col min="12822" max="12822" width="12.28515625" bestFit="1" customWidth="1"/>
    <col min="12823" max="12823" width="9.42578125" customWidth="1"/>
    <col min="12824" max="12824" width="11.28515625" bestFit="1" customWidth="1"/>
    <col min="12825" max="12825" width="5.85546875" bestFit="1" customWidth="1"/>
    <col min="12826" max="12826" width="12.7109375" bestFit="1" customWidth="1"/>
    <col min="12827" max="12827" width="10.7109375" bestFit="1" customWidth="1"/>
    <col min="12828" max="12828" width="7.140625" bestFit="1" customWidth="1"/>
    <col min="12829" max="12830" width="10.28515625" customWidth="1"/>
    <col min="12831" max="12831" width="7.140625" customWidth="1"/>
    <col min="12832" max="12832" width="8" customWidth="1"/>
    <col min="12833" max="12833" width="8.140625" bestFit="1" customWidth="1"/>
    <col min="12834" max="12834" width="7.28515625" customWidth="1"/>
    <col min="12835" max="12835" width="10.28515625" bestFit="1" customWidth="1"/>
    <col min="12836" max="12836" width="13.28515625" customWidth="1"/>
    <col min="12837" max="12837" width="11.7109375" customWidth="1"/>
    <col min="12838" max="12838" width="9.5703125" bestFit="1" customWidth="1"/>
    <col min="12841" max="12841" width="2.7109375" customWidth="1"/>
    <col min="13076" max="13076" width="10.7109375" customWidth="1"/>
    <col min="13077" max="13077" width="13.42578125" bestFit="1" customWidth="1"/>
    <col min="13078" max="13078" width="12.28515625" bestFit="1" customWidth="1"/>
    <col min="13079" max="13079" width="9.42578125" customWidth="1"/>
    <col min="13080" max="13080" width="11.28515625" bestFit="1" customWidth="1"/>
    <col min="13081" max="13081" width="5.85546875" bestFit="1" customWidth="1"/>
    <col min="13082" max="13082" width="12.7109375" bestFit="1" customWidth="1"/>
    <col min="13083" max="13083" width="10.7109375" bestFit="1" customWidth="1"/>
    <col min="13084" max="13084" width="7.140625" bestFit="1" customWidth="1"/>
    <col min="13085" max="13086" width="10.28515625" customWidth="1"/>
    <col min="13087" max="13087" width="7.140625" customWidth="1"/>
    <col min="13088" max="13088" width="8" customWidth="1"/>
    <col min="13089" max="13089" width="8.140625" bestFit="1" customWidth="1"/>
    <col min="13090" max="13090" width="7.28515625" customWidth="1"/>
    <col min="13091" max="13091" width="10.28515625" bestFit="1" customWidth="1"/>
    <col min="13092" max="13092" width="13.28515625" customWidth="1"/>
    <col min="13093" max="13093" width="11.7109375" customWidth="1"/>
    <col min="13094" max="13094" width="9.5703125" bestFit="1" customWidth="1"/>
    <col min="13097" max="13097" width="2.7109375" customWidth="1"/>
    <col min="13332" max="13332" width="10.7109375" customWidth="1"/>
    <col min="13333" max="13333" width="13.42578125" bestFit="1" customWidth="1"/>
    <col min="13334" max="13334" width="12.28515625" bestFit="1" customWidth="1"/>
    <col min="13335" max="13335" width="9.42578125" customWidth="1"/>
    <col min="13336" max="13336" width="11.28515625" bestFit="1" customWidth="1"/>
    <col min="13337" max="13337" width="5.85546875" bestFit="1" customWidth="1"/>
    <col min="13338" max="13338" width="12.7109375" bestFit="1" customWidth="1"/>
    <col min="13339" max="13339" width="10.7109375" bestFit="1" customWidth="1"/>
    <col min="13340" max="13340" width="7.140625" bestFit="1" customWidth="1"/>
    <col min="13341" max="13342" width="10.28515625" customWidth="1"/>
    <col min="13343" max="13343" width="7.140625" customWidth="1"/>
    <col min="13344" max="13344" width="8" customWidth="1"/>
    <col min="13345" max="13345" width="8.140625" bestFit="1" customWidth="1"/>
    <col min="13346" max="13346" width="7.28515625" customWidth="1"/>
    <col min="13347" max="13347" width="10.28515625" bestFit="1" customWidth="1"/>
    <col min="13348" max="13348" width="13.28515625" customWidth="1"/>
    <col min="13349" max="13349" width="11.7109375" customWidth="1"/>
    <col min="13350" max="13350" width="9.5703125" bestFit="1" customWidth="1"/>
    <col min="13353" max="13353" width="2.7109375" customWidth="1"/>
    <col min="13588" max="13588" width="10.7109375" customWidth="1"/>
    <col min="13589" max="13589" width="13.42578125" bestFit="1" customWidth="1"/>
    <col min="13590" max="13590" width="12.28515625" bestFit="1" customWidth="1"/>
    <col min="13591" max="13591" width="9.42578125" customWidth="1"/>
    <col min="13592" max="13592" width="11.28515625" bestFit="1" customWidth="1"/>
    <col min="13593" max="13593" width="5.85546875" bestFit="1" customWidth="1"/>
    <col min="13594" max="13594" width="12.7109375" bestFit="1" customWidth="1"/>
    <col min="13595" max="13595" width="10.7109375" bestFit="1" customWidth="1"/>
    <col min="13596" max="13596" width="7.140625" bestFit="1" customWidth="1"/>
    <col min="13597" max="13598" width="10.28515625" customWidth="1"/>
    <col min="13599" max="13599" width="7.140625" customWidth="1"/>
    <col min="13600" max="13600" width="8" customWidth="1"/>
    <col min="13601" max="13601" width="8.140625" bestFit="1" customWidth="1"/>
    <col min="13602" max="13602" width="7.28515625" customWidth="1"/>
    <col min="13603" max="13603" width="10.28515625" bestFit="1" customWidth="1"/>
    <col min="13604" max="13604" width="13.28515625" customWidth="1"/>
    <col min="13605" max="13605" width="11.7109375" customWidth="1"/>
    <col min="13606" max="13606" width="9.5703125" bestFit="1" customWidth="1"/>
    <col min="13609" max="13609" width="2.7109375" customWidth="1"/>
    <col min="13844" max="13844" width="10.7109375" customWidth="1"/>
    <col min="13845" max="13845" width="13.42578125" bestFit="1" customWidth="1"/>
    <col min="13846" max="13846" width="12.28515625" bestFit="1" customWidth="1"/>
    <col min="13847" max="13847" width="9.42578125" customWidth="1"/>
    <col min="13848" max="13848" width="11.28515625" bestFit="1" customWidth="1"/>
    <col min="13849" max="13849" width="5.85546875" bestFit="1" customWidth="1"/>
    <col min="13850" max="13850" width="12.7109375" bestFit="1" customWidth="1"/>
    <col min="13851" max="13851" width="10.7109375" bestFit="1" customWidth="1"/>
    <col min="13852" max="13852" width="7.140625" bestFit="1" customWidth="1"/>
    <col min="13853" max="13854" width="10.28515625" customWidth="1"/>
    <col min="13855" max="13855" width="7.140625" customWidth="1"/>
    <col min="13856" max="13856" width="8" customWidth="1"/>
    <col min="13857" max="13857" width="8.140625" bestFit="1" customWidth="1"/>
    <col min="13858" max="13858" width="7.28515625" customWidth="1"/>
    <col min="13859" max="13859" width="10.28515625" bestFit="1" customWidth="1"/>
    <col min="13860" max="13860" width="13.28515625" customWidth="1"/>
    <col min="13861" max="13861" width="11.7109375" customWidth="1"/>
    <col min="13862" max="13862" width="9.5703125" bestFit="1" customWidth="1"/>
    <col min="13865" max="13865" width="2.7109375" customWidth="1"/>
    <col min="14100" max="14100" width="10.7109375" customWidth="1"/>
    <col min="14101" max="14101" width="13.42578125" bestFit="1" customWidth="1"/>
    <col min="14102" max="14102" width="12.28515625" bestFit="1" customWidth="1"/>
    <col min="14103" max="14103" width="9.42578125" customWidth="1"/>
    <col min="14104" max="14104" width="11.28515625" bestFit="1" customWidth="1"/>
    <col min="14105" max="14105" width="5.85546875" bestFit="1" customWidth="1"/>
    <col min="14106" max="14106" width="12.7109375" bestFit="1" customWidth="1"/>
    <col min="14107" max="14107" width="10.7109375" bestFit="1" customWidth="1"/>
    <col min="14108" max="14108" width="7.140625" bestFit="1" customWidth="1"/>
    <col min="14109" max="14110" width="10.28515625" customWidth="1"/>
    <col min="14111" max="14111" width="7.140625" customWidth="1"/>
    <col min="14112" max="14112" width="8" customWidth="1"/>
    <col min="14113" max="14113" width="8.140625" bestFit="1" customWidth="1"/>
    <col min="14114" max="14114" width="7.28515625" customWidth="1"/>
    <col min="14115" max="14115" width="10.28515625" bestFit="1" customWidth="1"/>
    <col min="14116" max="14116" width="13.28515625" customWidth="1"/>
    <col min="14117" max="14117" width="11.7109375" customWidth="1"/>
    <col min="14118" max="14118" width="9.5703125" bestFit="1" customWidth="1"/>
    <col min="14121" max="14121" width="2.7109375" customWidth="1"/>
    <col min="14356" max="14356" width="10.7109375" customWidth="1"/>
    <col min="14357" max="14357" width="13.42578125" bestFit="1" customWidth="1"/>
    <col min="14358" max="14358" width="12.28515625" bestFit="1" customWidth="1"/>
    <col min="14359" max="14359" width="9.42578125" customWidth="1"/>
    <col min="14360" max="14360" width="11.28515625" bestFit="1" customWidth="1"/>
    <col min="14361" max="14361" width="5.85546875" bestFit="1" customWidth="1"/>
    <col min="14362" max="14362" width="12.7109375" bestFit="1" customWidth="1"/>
    <col min="14363" max="14363" width="10.7109375" bestFit="1" customWidth="1"/>
    <col min="14364" max="14364" width="7.140625" bestFit="1" customWidth="1"/>
    <col min="14365" max="14366" width="10.28515625" customWidth="1"/>
    <col min="14367" max="14367" width="7.140625" customWidth="1"/>
    <col min="14368" max="14368" width="8" customWidth="1"/>
    <col min="14369" max="14369" width="8.140625" bestFit="1" customWidth="1"/>
    <col min="14370" max="14370" width="7.28515625" customWidth="1"/>
    <col min="14371" max="14371" width="10.28515625" bestFit="1" customWidth="1"/>
    <col min="14372" max="14372" width="13.28515625" customWidth="1"/>
    <col min="14373" max="14373" width="11.7109375" customWidth="1"/>
    <col min="14374" max="14374" width="9.5703125" bestFit="1" customWidth="1"/>
    <col min="14377" max="14377" width="2.7109375" customWidth="1"/>
    <col min="14612" max="14612" width="10.7109375" customWidth="1"/>
    <col min="14613" max="14613" width="13.42578125" bestFit="1" customWidth="1"/>
    <col min="14614" max="14614" width="12.28515625" bestFit="1" customWidth="1"/>
    <col min="14615" max="14615" width="9.42578125" customWidth="1"/>
    <col min="14616" max="14616" width="11.28515625" bestFit="1" customWidth="1"/>
    <col min="14617" max="14617" width="5.85546875" bestFit="1" customWidth="1"/>
    <col min="14618" max="14618" width="12.7109375" bestFit="1" customWidth="1"/>
    <col min="14619" max="14619" width="10.7109375" bestFit="1" customWidth="1"/>
    <col min="14620" max="14620" width="7.140625" bestFit="1" customWidth="1"/>
    <col min="14621" max="14622" width="10.28515625" customWidth="1"/>
    <col min="14623" max="14623" width="7.140625" customWidth="1"/>
    <col min="14624" max="14624" width="8" customWidth="1"/>
    <col min="14625" max="14625" width="8.140625" bestFit="1" customWidth="1"/>
    <col min="14626" max="14626" width="7.28515625" customWidth="1"/>
    <col min="14627" max="14627" width="10.28515625" bestFit="1" customWidth="1"/>
    <col min="14628" max="14628" width="13.28515625" customWidth="1"/>
    <col min="14629" max="14629" width="11.7109375" customWidth="1"/>
    <col min="14630" max="14630" width="9.5703125" bestFit="1" customWidth="1"/>
    <col min="14633" max="14633" width="2.7109375" customWidth="1"/>
    <col min="14868" max="14868" width="10.7109375" customWidth="1"/>
    <col min="14869" max="14869" width="13.42578125" bestFit="1" customWidth="1"/>
    <col min="14870" max="14870" width="12.28515625" bestFit="1" customWidth="1"/>
    <col min="14871" max="14871" width="9.42578125" customWidth="1"/>
    <col min="14872" max="14872" width="11.28515625" bestFit="1" customWidth="1"/>
    <col min="14873" max="14873" width="5.85546875" bestFit="1" customWidth="1"/>
    <col min="14874" max="14874" width="12.7109375" bestFit="1" customWidth="1"/>
    <col min="14875" max="14875" width="10.7109375" bestFit="1" customWidth="1"/>
    <col min="14876" max="14876" width="7.140625" bestFit="1" customWidth="1"/>
    <col min="14877" max="14878" width="10.28515625" customWidth="1"/>
    <col min="14879" max="14879" width="7.140625" customWidth="1"/>
    <col min="14880" max="14880" width="8" customWidth="1"/>
    <col min="14881" max="14881" width="8.140625" bestFit="1" customWidth="1"/>
    <col min="14882" max="14882" width="7.28515625" customWidth="1"/>
    <col min="14883" max="14883" width="10.28515625" bestFit="1" customWidth="1"/>
    <col min="14884" max="14884" width="13.28515625" customWidth="1"/>
    <col min="14885" max="14885" width="11.7109375" customWidth="1"/>
    <col min="14886" max="14886" width="9.5703125" bestFit="1" customWidth="1"/>
    <col min="14889" max="14889" width="2.7109375" customWidth="1"/>
    <col min="15124" max="15124" width="10.7109375" customWidth="1"/>
    <col min="15125" max="15125" width="13.42578125" bestFit="1" customWidth="1"/>
    <col min="15126" max="15126" width="12.28515625" bestFit="1" customWidth="1"/>
    <col min="15127" max="15127" width="9.42578125" customWidth="1"/>
    <col min="15128" max="15128" width="11.28515625" bestFit="1" customWidth="1"/>
    <col min="15129" max="15129" width="5.85546875" bestFit="1" customWidth="1"/>
    <col min="15130" max="15130" width="12.7109375" bestFit="1" customWidth="1"/>
    <col min="15131" max="15131" width="10.7109375" bestFit="1" customWidth="1"/>
    <col min="15132" max="15132" width="7.140625" bestFit="1" customWidth="1"/>
    <col min="15133" max="15134" width="10.28515625" customWidth="1"/>
    <col min="15135" max="15135" width="7.140625" customWidth="1"/>
    <col min="15136" max="15136" width="8" customWidth="1"/>
    <col min="15137" max="15137" width="8.140625" bestFit="1" customWidth="1"/>
    <col min="15138" max="15138" width="7.28515625" customWidth="1"/>
    <col min="15139" max="15139" width="10.28515625" bestFit="1" customWidth="1"/>
    <col min="15140" max="15140" width="13.28515625" customWidth="1"/>
    <col min="15141" max="15141" width="11.7109375" customWidth="1"/>
    <col min="15142" max="15142" width="9.5703125" bestFit="1" customWidth="1"/>
    <col min="15145" max="15145" width="2.7109375" customWidth="1"/>
    <col min="15380" max="15380" width="10.7109375" customWidth="1"/>
    <col min="15381" max="15381" width="13.42578125" bestFit="1" customWidth="1"/>
    <col min="15382" max="15382" width="12.28515625" bestFit="1" customWidth="1"/>
    <col min="15383" max="15383" width="9.42578125" customWidth="1"/>
    <col min="15384" max="15384" width="11.28515625" bestFit="1" customWidth="1"/>
    <col min="15385" max="15385" width="5.85546875" bestFit="1" customWidth="1"/>
    <col min="15386" max="15386" width="12.7109375" bestFit="1" customWidth="1"/>
    <col min="15387" max="15387" width="10.7109375" bestFit="1" customWidth="1"/>
    <col min="15388" max="15388" width="7.140625" bestFit="1" customWidth="1"/>
    <col min="15389" max="15390" width="10.28515625" customWidth="1"/>
    <col min="15391" max="15391" width="7.140625" customWidth="1"/>
    <col min="15392" max="15392" width="8" customWidth="1"/>
    <col min="15393" max="15393" width="8.140625" bestFit="1" customWidth="1"/>
    <col min="15394" max="15394" width="7.28515625" customWidth="1"/>
    <col min="15395" max="15395" width="10.28515625" bestFit="1" customWidth="1"/>
    <col min="15396" max="15396" width="13.28515625" customWidth="1"/>
    <col min="15397" max="15397" width="11.7109375" customWidth="1"/>
    <col min="15398" max="15398" width="9.5703125" bestFit="1" customWidth="1"/>
    <col min="15401" max="15401" width="2.7109375" customWidth="1"/>
    <col min="15636" max="15636" width="10.7109375" customWidth="1"/>
    <col min="15637" max="15637" width="13.42578125" bestFit="1" customWidth="1"/>
    <col min="15638" max="15638" width="12.28515625" bestFit="1" customWidth="1"/>
    <col min="15639" max="15639" width="9.42578125" customWidth="1"/>
    <col min="15640" max="15640" width="11.28515625" bestFit="1" customWidth="1"/>
    <col min="15641" max="15641" width="5.85546875" bestFit="1" customWidth="1"/>
    <col min="15642" max="15642" width="12.7109375" bestFit="1" customWidth="1"/>
    <col min="15643" max="15643" width="10.7109375" bestFit="1" customWidth="1"/>
    <col min="15644" max="15644" width="7.140625" bestFit="1" customWidth="1"/>
    <col min="15645" max="15646" width="10.28515625" customWidth="1"/>
    <col min="15647" max="15647" width="7.140625" customWidth="1"/>
    <col min="15648" max="15648" width="8" customWidth="1"/>
    <col min="15649" max="15649" width="8.140625" bestFit="1" customWidth="1"/>
    <col min="15650" max="15650" width="7.28515625" customWidth="1"/>
    <col min="15651" max="15651" width="10.28515625" bestFit="1" customWidth="1"/>
    <col min="15652" max="15652" width="13.28515625" customWidth="1"/>
    <col min="15653" max="15653" width="11.7109375" customWidth="1"/>
    <col min="15654" max="15654" width="9.5703125" bestFit="1" customWidth="1"/>
    <col min="15657" max="15657" width="2.7109375" customWidth="1"/>
    <col min="15892" max="15892" width="10.7109375" customWidth="1"/>
    <col min="15893" max="15893" width="13.42578125" bestFit="1" customWidth="1"/>
    <col min="15894" max="15894" width="12.28515625" bestFit="1" customWidth="1"/>
    <col min="15895" max="15895" width="9.42578125" customWidth="1"/>
    <col min="15896" max="15896" width="11.28515625" bestFit="1" customWidth="1"/>
    <col min="15897" max="15897" width="5.85546875" bestFit="1" customWidth="1"/>
    <col min="15898" max="15898" width="12.7109375" bestFit="1" customWidth="1"/>
    <col min="15899" max="15899" width="10.7109375" bestFit="1" customWidth="1"/>
    <col min="15900" max="15900" width="7.140625" bestFit="1" customWidth="1"/>
    <col min="15901" max="15902" width="10.28515625" customWidth="1"/>
    <col min="15903" max="15903" width="7.140625" customWidth="1"/>
    <col min="15904" max="15904" width="8" customWidth="1"/>
    <col min="15905" max="15905" width="8.140625" bestFit="1" customWidth="1"/>
    <col min="15906" max="15906" width="7.28515625" customWidth="1"/>
    <col min="15907" max="15907" width="10.28515625" bestFit="1" customWidth="1"/>
    <col min="15908" max="15908" width="13.28515625" customWidth="1"/>
    <col min="15909" max="15909" width="11.7109375" customWidth="1"/>
    <col min="15910" max="15910" width="9.5703125" bestFit="1" customWidth="1"/>
    <col min="15913" max="15913" width="2.7109375" customWidth="1"/>
    <col min="16148" max="16148" width="10.7109375" customWidth="1"/>
    <col min="16149" max="16149" width="13.42578125" bestFit="1" customWidth="1"/>
    <col min="16150" max="16150" width="12.28515625" bestFit="1" customWidth="1"/>
    <col min="16151" max="16151" width="9.42578125" customWidth="1"/>
    <col min="16152" max="16152" width="11.28515625" bestFit="1" customWidth="1"/>
    <col min="16153" max="16153" width="5.85546875" bestFit="1" customWidth="1"/>
    <col min="16154" max="16154" width="12.7109375" bestFit="1" customWidth="1"/>
    <col min="16155" max="16155" width="10.7109375" bestFit="1" customWidth="1"/>
    <col min="16156" max="16156" width="7.140625" bestFit="1" customWidth="1"/>
    <col min="16157" max="16158" width="10.28515625" customWidth="1"/>
    <col min="16159" max="16159" width="7.140625" customWidth="1"/>
    <col min="16160" max="16160" width="8" customWidth="1"/>
    <col min="16161" max="16161" width="8.140625" bestFit="1" customWidth="1"/>
    <col min="16162" max="16162" width="7.28515625" customWidth="1"/>
    <col min="16163" max="16163" width="10.28515625" bestFit="1" customWidth="1"/>
    <col min="16164" max="16164" width="13.28515625" customWidth="1"/>
    <col min="16165" max="16165" width="11.7109375" customWidth="1"/>
    <col min="16166" max="16166" width="9.5703125" bestFit="1" customWidth="1"/>
    <col min="16169" max="16169" width="2.7109375" customWidth="1"/>
  </cols>
  <sheetData>
    <row r="1" spans="1:40" ht="15" thickBot="1">
      <c r="A1" s="258"/>
      <c r="B1" s="258"/>
      <c r="C1" s="258"/>
      <c r="D1" s="258"/>
      <c r="E1" s="258"/>
      <c r="F1" s="258"/>
      <c r="G1" s="258"/>
      <c r="H1" s="258"/>
      <c r="I1" s="263"/>
      <c r="J1" s="258"/>
      <c r="K1" s="258"/>
      <c r="Q1" s="345">
        <f>V18</f>
        <v>2.58</v>
      </c>
      <c r="R1" s="346"/>
      <c r="S1" s="346"/>
      <c r="T1" s="346"/>
      <c r="U1" s="346"/>
      <c r="V1" s="346"/>
      <c r="W1" s="347"/>
    </row>
    <row r="2" spans="1:40" ht="15" thickBot="1">
      <c r="A2" s="258"/>
      <c r="B2" s="258"/>
      <c r="C2" s="258"/>
      <c r="D2" s="258"/>
      <c r="E2" s="258"/>
      <c r="F2" s="258"/>
      <c r="G2" s="258"/>
      <c r="H2" s="121" t="s">
        <v>123</v>
      </c>
      <c r="I2" s="255" t="s">
        <v>124</v>
      </c>
      <c r="J2" s="258"/>
      <c r="K2" s="258"/>
      <c r="Q2" s="1"/>
      <c r="R2" s="2"/>
      <c r="S2" s="348">
        <f>S18</f>
        <v>0.3</v>
      </c>
      <c r="T2" s="348"/>
      <c r="U2" s="348"/>
      <c r="V2" s="348"/>
      <c r="W2" s="349"/>
    </row>
    <row r="3" spans="1:40">
      <c r="A3" s="258"/>
      <c r="B3" s="366" t="s">
        <v>2</v>
      </c>
      <c r="C3" s="368"/>
      <c r="D3" s="279" t="s">
        <v>125</v>
      </c>
      <c r="E3" s="251" t="s">
        <v>126</v>
      </c>
      <c r="F3" s="252" t="s">
        <v>127</v>
      </c>
      <c r="G3" s="258"/>
      <c r="H3" s="256" t="s">
        <v>41</v>
      </c>
      <c r="I3" s="257">
        <f>I30</f>
        <v>10.5</v>
      </c>
      <c r="J3" s="258"/>
      <c r="K3" s="258"/>
      <c r="Q3" s="1"/>
      <c r="S3" s="3"/>
      <c r="T3" s="4"/>
      <c r="U3" s="4"/>
      <c r="V3" s="4"/>
      <c r="W3" s="5"/>
      <c r="X3" s="350">
        <f>F4</f>
        <v>0.2</v>
      </c>
      <c r="AI3" s="321" t="s">
        <v>0</v>
      </c>
      <c r="AJ3" s="322"/>
      <c r="AK3" s="322"/>
      <c r="AL3" s="322"/>
      <c r="AM3" s="322"/>
      <c r="AN3" s="323"/>
    </row>
    <row r="4" spans="1:40" ht="15" thickBot="1">
      <c r="A4" s="258"/>
      <c r="B4" s="369" t="s">
        <v>33</v>
      </c>
      <c r="C4" s="370"/>
      <c r="D4" s="280">
        <v>0.3</v>
      </c>
      <c r="E4" s="281">
        <v>0.1</v>
      </c>
      <c r="F4" s="282">
        <v>0.2</v>
      </c>
      <c r="G4" s="258"/>
      <c r="H4" s="253" t="s">
        <v>87</v>
      </c>
      <c r="I4" s="254" t="e">
        <f>#REF!</f>
        <v>#REF!</v>
      </c>
      <c r="J4" s="258"/>
      <c r="K4" s="258"/>
      <c r="Q4" s="1"/>
      <c r="S4" s="6"/>
      <c r="T4" s="7"/>
      <c r="U4" s="7"/>
      <c r="V4" s="7"/>
      <c r="W4" s="8"/>
      <c r="X4" s="350"/>
      <c r="Y4" s="9"/>
      <c r="Z4" s="9"/>
      <c r="AA4" s="9"/>
      <c r="AB4" s="9"/>
      <c r="AI4" s="10" t="s">
        <v>1</v>
      </c>
      <c r="AJ4" s="11">
        <v>1</v>
      </c>
      <c r="AK4" s="352"/>
      <c r="AL4" s="353"/>
      <c r="AM4" s="353"/>
      <c r="AN4" s="354"/>
    </row>
    <row r="5" spans="1:40" ht="15.6" thickTop="1" thickBot="1">
      <c r="A5" s="258"/>
      <c r="B5" s="275" t="s">
        <v>128</v>
      </c>
      <c r="C5" s="276"/>
      <c r="D5" s="277">
        <v>3</v>
      </c>
      <c r="E5" s="276"/>
      <c r="F5" s="278"/>
      <c r="G5" s="258"/>
      <c r="H5" s="258"/>
      <c r="I5" s="263"/>
      <c r="J5" s="258"/>
      <c r="K5" s="258"/>
      <c r="Q5" s="1"/>
      <c r="S5" s="6"/>
      <c r="T5" s="7"/>
      <c r="U5" s="12" t="s">
        <v>2</v>
      </c>
      <c r="V5" s="7"/>
      <c r="W5" s="8"/>
      <c r="X5" s="350"/>
      <c r="AB5" s="13" t="s">
        <v>3</v>
      </c>
      <c r="AI5" s="355" t="s">
        <v>4</v>
      </c>
      <c r="AJ5" s="14" t="s">
        <v>5</v>
      </c>
      <c r="AK5" s="15" t="s">
        <v>6</v>
      </c>
      <c r="AL5" s="324" t="s">
        <v>7</v>
      </c>
      <c r="AM5" s="325"/>
      <c r="AN5" s="326"/>
    </row>
    <row r="6" spans="1:40" ht="15" thickBot="1">
      <c r="A6" s="258"/>
      <c r="B6" s="258"/>
      <c r="C6" s="258"/>
      <c r="D6" s="258"/>
      <c r="E6" s="258"/>
      <c r="F6" s="258"/>
      <c r="G6" s="258"/>
      <c r="H6" s="258" t="s">
        <v>129</v>
      </c>
      <c r="I6" s="258"/>
      <c r="J6" s="258"/>
      <c r="K6" s="258"/>
      <c r="Q6" s="1"/>
      <c r="S6" s="6"/>
      <c r="T6" s="7"/>
      <c r="U6" s="12"/>
      <c r="V6" s="7"/>
      <c r="W6" s="8"/>
      <c r="X6" s="350"/>
      <c r="Y6" s="9"/>
      <c r="Z6" s="9"/>
      <c r="AA6" s="16"/>
      <c r="AB6" s="13"/>
      <c r="AI6" s="356"/>
      <c r="AJ6" s="17" t="s">
        <v>8</v>
      </c>
      <c r="AK6" s="18" t="s">
        <v>9</v>
      </c>
      <c r="AL6" s="357" t="s">
        <v>10</v>
      </c>
      <c r="AM6" s="358"/>
      <c r="AN6" s="19" t="s">
        <v>11</v>
      </c>
    </row>
    <row r="7" spans="1:40" ht="15" thickBot="1">
      <c r="P7" s="3"/>
      <c r="Q7" s="5" t="s">
        <v>12</v>
      </c>
      <c r="S7" s="6"/>
      <c r="T7" s="7"/>
      <c r="U7" s="7"/>
      <c r="V7" s="7"/>
      <c r="W7" s="8"/>
      <c r="X7" s="350"/>
      <c r="AA7" s="20" t="s">
        <v>13</v>
      </c>
      <c r="AB7" s="13"/>
      <c r="AI7" s="21" t="s">
        <v>14</v>
      </c>
      <c r="AJ7" s="22" t="s">
        <v>15</v>
      </c>
      <c r="AK7" s="23" t="s">
        <v>16</v>
      </c>
      <c r="AL7" s="24" t="s">
        <v>17</v>
      </c>
      <c r="AM7" s="23" t="s">
        <v>18</v>
      </c>
      <c r="AN7" s="25"/>
    </row>
    <row r="8" spans="1:40" ht="15" thickBot="1">
      <c r="B8" s="274" t="s">
        <v>41</v>
      </c>
      <c r="P8" s="26"/>
      <c r="Q8" s="27"/>
      <c r="S8" s="359" t="s">
        <v>19</v>
      </c>
      <c r="T8" s="360"/>
      <c r="U8" s="28"/>
      <c r="V8" s="28"/>
      <c r="W8" s="27"/>
      <c r="X8" s="351"/>
      <c r="AA8" s="13"/>
      <c r="AB8" s="13"/>
      <c r="AI8" s="29">
        <v>200</v>
      </c>
      <c r="AJ8" s="30">
        <v>76.7</v>
      </c>
      <c r="AK8" s="31">
        <f t="shared" ref="AK8:AK13" si="0">2*$AJ$4*TAN(0.5*AJ8*PI()/180)</f>
        <v>1.5823406864860223</v>
      </c>
      <c r="AL8" s="32">
        <f t="shared" ref="AL8:AL13" si="1">CEILING($R$19/AK8,1)</f>
        <v>1</v>
      </c>
      <c r="AM8" s="33">
        <f t="shared" ref="AM8:AM13" si="2">CEILING($S$19/AK8,1)</f>
        <v>1</v>
      </c>
      <c r="AN8" s="34">
        <f t="shared" ref="AN8:AN13" si="3">AL8*AM8</f>
        <v>1</v>
      </c>
    </row>
    <row r="9" spans="1:40" ht="15" thickBot="1">
      <c r="B9" s="121" t="s">
        <v>45</v>
      </c>
      <c r="C9" s="165" t="s">
        <v>46</v>
      </c>
      <c r="D9" s="219" t="s">
        <v>48</v>
      </c>
      <c r="E9" s="121" t="s">
        <v>130</v>
      </c>
      <c r="F9" s="165" t="s">
        <v>131</v>
      </c>
      <c r="G9" s="219" t="s">
        <v>132</v>
      </c>
      <c r="H9" s="121" t="s">
        <v>133</v>
      </c>
      <c r="I9" s="165" t="s">
        <v>11</v>
      </c>
      <c r="Q9" s="35"/>
      <c r="S9" s="361">
        <f>T18</f>
        <v>0</v>
      </c>
      <c r="T9" s="362"/>
      <c r="U9" s="35"/>
      <c r="W9" s="36"/>
      <c r="X9" s="363">
        <f>W18</f>
        <v>90</v>
      </c>
      <c r="AA9" s="13"/>
      <c r="AB9" s="13"/>
      <c r="AI9" s="37">
        <v>500</v>
      </c>
      <c r="AJ9" s="38">
        <v>41.8</v>
      </c>
      <c r="AK9" s="39">
        <f t="shared" si="0"/>
        <v>0.76372573483743766</v>
      </c>
      <c r="AL9" s="40">
        <f t="shared" si="1"/>
        <v>1</v>
      </c>
      <c r="AM9" s="41">
        <f t="shared" si="2"/>
        <v>1</v>
      </c>
      <c r="AN9" s="42">
        <f t="shared" si="3"/>
        <v>1</v>
      </c>
    </row>
    <row r="10" spans="1:40" ht="15" thickBot="1">
      <c r="B10" s="234" t="s">
        <v>61</v>
      </c>
      <c r="C10" s="235" t="s">
        <v>134</v>
      </c>
      <c r="D10" s="242">
        <v>1</v>
      </c>
      <c r="E10" s="243">
        <v>1</v>
      </c>
      <c r="F10" s="243">
        <v>0.5</v>
      </c>
      <c r="G10" s="243">
        <v>1</v>
      </c>
      <c r="H10" s="243">
        <v>0.5</v>
      </c>
      <c r="I10" s="244">
        <f>E10+F10+G10+H10*D10</f>
        <v>3</v>
      </c>
      <c r="Q10" s="43"/>
      <c r="R10" s="44"/>
      <c r="S10" s="44"/>
      <c r="U10" s="45"/>
      <c r="W10" s="46"/>
      <c r="X10" s="364"/>
      <c r="Y10" s="16" t="s">
        <v>20</v>
      </c>
      <c r="AA10" s="13"/>
      <c r="AB10" s="13"/>
      <c r="AI10" s="47">
        <v>1000</v>
      </c>
      <c r="AJ10" s="48">
        <v>27.9</v>
      </c>
      <c r="AK10" s="49">
        <f t="shared" si="0"/>
        <v>0.49680258179308828</v>
      </c>
      <c r="AL10" s="50">
        <f t="shared" si="1"/>
        <v>2</v>
      </c>
      <c r="AM10" s="51">
        <f t="shared" si="2"/>
        <v>1</v>
      </c>
      <c r="AN10" s="52">
        <f t="shared" si="3"/>
        <v>2</v>
      </c>
    </row>
    <row r="11" spans="1:40" ht="15.6" thickTop="1" thickBot="1">
      <c r="B11" s="236" t="s">
        <v>135</v>
      </c>
      <c r="C11" s="237" t="s">
        <v>136</v>
      </c>
      <c r="D11" s="245">
        <v>1</v>
      </c>
      <c r="E11" s="230">
        <v>0.5</v>
      </c>
      <c r="F11" s="230">
        <v>0.5</v>
      </c>
      <c r="G11" s="230">
        <v>0.5</v>
      </c>
      <c r="H11" s="230">
        <v>0.5</v>
      </c>
      <c r="I11" s="246">
        <f>E11+F11+G11+H11*D11</f>
        <v>2</v>
      </c>
      <c r="R11" t="s">
        <v>21</v>
      </c>
      <c r="T11" s="53"/>
      <c r="W11" s="46"/>
      <c r="X11" s="365"/>
      <c r="Y11" s="54"/>
      <c r="Z11" s="55" t="s">
        <v>22</v>
      </c>
      <c r="AA11" s="56"/>
      <c r="AB11" s="56"/>
      <c r="AI11" s="57">
        <v>1500</v>
      </c>
      <c r="AJ11" s="58">
        <v>29.2</v>
      </c>
      <c r="AK11" s="59">
        <f t="shared" si="0"/>
        <v>0.52096097863280455</v>
      </c>
      <c r="AL11" s="60">
        <f t="shared" si="1"/>
        <v>2</v>
      </c>
      <c r="AM11" s="61">
        <f t="shared" si="2"/>
        <v>1</v>
      </c>
      <c r="AN11" s="62">
        <f t="shared" si="3"/>
        <v>2</v>
      </c>
    </row>
    <row r="12" spans="1:40" ht="15.6" thickTop="1" thickBot="1">
      <c r="B12" s="238" t="s">
        <v>65</v>
      </c>
      <c r="C12" s="237" t="s">
        <v>137</v>
      </c>
      <c r="D12" s="245">
        <f t="shared" ref="D12:D29" si="4">S36*AA36</f>
        <v>2</v>
      </c>
      <c r="E12" s="230">
        <v>0.5</v>
      </c>
      <c r="F12" s="230">
        <v>0.5</v>
      </c>
      <c r="G12" s="230">
        <v>0.5</v>
      </c>
      <c r="H12" s="230">
        <f>D12*0.5</f>
        <v>1</v>
      </c>
      <c r="I12" s="246">
        <f>SUM(E12:H12)</f>
        <v>2.5</v>
      </c>
      <c r="R12" s="46"/>
      <c r="T12" s="46"/>
      <c r="V12" s="46"/>
      <c r="W12" s="46"/>
      <c r="AI12" s="63">
        <v>2000</v>
      </c>
      <c r="AJ12" s="64">
        <v>32.049999999999997</v>
      </c>
      <c r="AK12" s="65">
        <f t="shared" si="0"/>
        <v>0.57443530741083104</v>
      </c>
      <c r="AL12" s="40">
        <f t="shared" si="1"/>
        <v>2</v>
      </c>
      <c r="AM12" s="41">
        <f t="shared" si="2"/>
        <v>1</v>
      </c>
      <c r="AN12" s="42">
        <f t="shared" si="3"/>
        <v>2</v>
      </c>
    </row>
    <row r="13" spans="1:40" ht="15.6" thickTop="1" thickBot="1">
      <c r="B13" s="231" t="s">
        <v>68</v>
      </c>
      <c r="C13" s="239" t="s">
        <v>69</v>
      </c>
      <c r="D13" s="247">
        <f t="shared" si="4"/>
        <v>1</v>
      </c>
      <c r="E13" s="228">
        <v>0.5</v>
      </c>
      <c r="F13" s="228">
        <v>0.5</v>
      </c>
      <c r="G13" s="228">
        <v>0.5</v>
      </c>
      <c r="H13" s="228">
        <v>0.5</v>
      </c>
      <c r="I13" s="229">
        <f>E13+F13+G13+H13*D13</f>
        <v>2</v>
      </c>
      <c r="R13" s="46"/>
      <c r="S13" s="1"/>
      <c r="U13" s="1"/>
      <c r="W13" s="66" t="s">
        <v>23</v>
      </c>
      <c r="AI13" s="67">
        <v>2500</v>
      </c>
      <c r="AJ13" s="68">
        <v>25.3</v>
      </c>
      <c r="AK13" s="69">
        <f t="shared" si="0"/>
        <v>0.44888585682729809</v>
      </c>
      <c r="AL13" s="70">
        <f t="shared" si="1"/>
        <v>2</v>
      </c>
      <c r="AM13" s="71">
        <f t="shared" si="2"/>
        <v>1</v>
      </c>
      <c r="AN13" s="72">
        <f t="shared" si="3"/>
        <v>2</v>
      </c>
    </row>
    <row r="14" spans="1:40" ht="15" thickBot="1">
      <c r="B14" s="232" t="s">
        <v>68</v>
      </c>
      <c r="C14" s="240" t="s">
        <v>70</v>
      </c>
      <c r="D14" s="248">
        <f t="shared" si="4"/>
        <v>1</v>
      </c>
      <c r="E14" s="227">
        <v>0</v>
      </c>
      <c r="F14" s="227">
        <v>0</v>
      </c>
      <c r="G14" s="227">
        <v>0</v>
      </c>
      <c r="H14" s="227">
        <f t="shared" ref="H14:H29" si="5">IF(D14&gt;D13,D14*0.5,0)</f>
        <v>0</v>
      </c>
      <c r="I14" s="264">
        <f t="shared" ref="I14:I29" si="6">SUM(E14:H14)</f>
        <v>0</v>
      </c>
      <c r="R14" s="46"/>
      <c r="S14" s="1"/>
      <c r="U14" s="73" t="s">
        <v>24</v>
      </c>
      <c r="V14" s="74"/>
      <c r="W14" s="75"/>
    </row>
    <row r="15" spans="1:40">
      <c r="B15" s="232" t="s">
        <v>68</v>
      </c>
      <c r="C15" s="240" t="s">
        <v>71</v>
      </c>
      <c r="D15" s="248">
        <f t="shared" si="4"/>
        <v>1</v>
      </c>
      <c r="E15" s="227">
        <v>0</v>
      </c>
      <c r="F15" s="227">
        <v>0</v>
      </c>
      <c r="G15" s="227">
        <v>0</v>
      </c>
      <c r="H15" s="227">
        <f t="shared" si="5"/>
        <v>0</v>
      </c>
      <c r="I15" s="264">
        <f t="shared" si="6"/>
        <v>0</v>
      </c>
      <c r="R15" s="46"/>
      <c r="S15" s="73" t="s">
        <v>25</v>
      </c>
      <c r="T15" s="74"/>
      <c r="U15" s="74"/>
      <c r="V15" s="74"/>
      <c r="W15" s="75"/>
      <c r="AI15" s="321" t="s">
        <v>26</v>
      </c>
      <c r="AJ15" s="322"/>
      <c r="AK15" s="322"/>
      <c r="AL15" s="322"/>
      <c r="AM15" s="322"/>
      <c r="AN15" s="323"/>
    </row>
    <row r="16" spans="1:40" ht="15" thickBot="1">
      <c r="B16" s="232" t="s">
        <v>68</v>
      </c>
      <c r="C16" s="240" t="s">
        <v>73</v>
      </c>
      <c r="D16" s="248">
        <f t="shared" si="4"/>
        <v>1</v>
      </c>
      <c r="E16" s="227">
        <v>0</v>
      </c>
      <c r="F16" s="227">
        <v>0</v>
      </c>
      <c r="G16" s="227">
        <v>0</v>
      </c>
      <c r="H16" s="227">
        <f t="shared" si="5"/>
        <v>0</v>
      </c>
      <c r="I16" s="264">
        <f t="shared" si="6"/>
        <v>0</v>
      </c>
      <c r="R16" s="46"/>
      <c r="AI16" s="10" t="s">
        <v>1</v>
      </c>
      <c r="AJ16" s="11">
        <v>1</v>
      </c>
      <c r="AK16" s="76"/>
      <c r="AL16" s="77"/>
      <c r="AM16" s="77"/>
      <c r="AN16" s="78"/>
    </row>
    <row r="17" spans="2:40">
      <c r="B17" s="232" t="s">
        <v>68</v>
      </c>
      <c r="C17" s="240" t="s">
        <v>74</v>
      </c>
      <c r="D17" s="248">
        <f t="shared" si="4"/>
        <v>1</v>
      </c>
      <c r="E17" s="227">
        <v>0</v>
      </c>
      <c r="F17" s="227">
        <v>0</v>
      </c>
      <c r="G17" s="227">
        <v>0</v>
      </c>
      <c r="H17" s="227">
        <f t="shared" si="5"/>
        <v>0</v>
      </c>
      <c r="I17" s="264">
        <f t="shared" si="6"/>
        <v>0</v>
      </c>
      <c r="S17" s="79" t="s">
        <v>27</v>
      </c>
      <c r="T17" s="14" t="s">
        <v>29</v>
      </c>
      <c r="V17" s="14" t="s">
        <v>31</v>
      </c>
      <c r="W17" s="82" t="s">
        <v>32</v>
      </c>
      <c r="AI17" s="83" t="s">
        <v>4</v>
      </c>
      <c r="AJ17" s="14" t="s">
        <v>5</v>
      </c>
      <c r="AK17" s="15" t="s">
        <v>6</v>
      </c>
      <c r="AL17" s="324" t="s">
        <v>7</v>
      </c>
      <c r="AM17" s="325"/>
      <c r="AN17" s="326"/>
    </row>
    <row r="18" spans="2:40" ht="15" thickBot="1">
      <c r="B18" s="232" t="s">
        <v>68</v>
      </c>
      <c r="C18" s="240" t="s">
        <v>75</v>
      </c>
      <c r="D18" s="248">
        <f t="shared" si="4"/>
        <v>1</v>
      </c>
      <c r="E18" s="227">
        <v>0</v>
      </c>
      <c r="F18" s="227">
        <v>0</v>
      </c>
      <c r="G18" s="227">
        <v>0</v>
      </c>
      <c r="H18" s="227">
        <f t="shared" si="5"/>
        <v>0</v>
      </c>
      <c r="I18" s="264">
        <f t="shared" si="6"/>
        <v>0</v>
      </c>
      <c r="S18" s="84">
        <v>0.3</v>
      </c>
      <c r="T18" s="85">
        <v>0</v>
      </c>
      <c r="V18" s="85">
        <v>2.58</v>
      </c>
      <c r="W18" s="86">
        <v>90</v>
      </c>
      <c r="AI18" s="87"/>
      <c r="AJ18" s="17" t="s">
        <v>8</v>
      </c>
      <c r="AK18" s="18" t="s">
        <v>9</v>
      </c>
      <c r="AL18" s="88" t="s">
        <v>10</v>
      </c>
      <c r="AM18" s="89"/>
      <c r="AN18" s="19" t="s">
        <v>11</v>
      </c>
    </row>
    <row r="19" spans="2:40" ht="15" thickBot="1">
      <c r="B19" s="232" t="s">
        <v>68</v>
      </c>
      <c r="C19" s="240" t="s">
        <v>76</v>
      </c>
      <c r="D19" s="248">
        <f t="shared" si="4"/>
        <v>1</v>
      </c>
      <c r="E19" s="227">
        <v>0</v>
      </c>
      <c r="F19" s="227">
        <v>0</v>
      </c>
      <c r="G19" s="227">
        <v>0</v>
      </c>
      <c r="H19" s="227">
        <f t="shared" si="5"/>
        <v>0</v>
      </c>
      <c r="I19" s="264">
        <f t="shared" si="6"/>
        <v>0</v>
      </c>
      <c r="P19" s="90" t="s">
        <v>34</v>
      </c>
      <c r="Q19" s="91" t="s">
        <v>35</v>
      </c>
      <c r="R19" s="92">
        <f>IF((S$18-T$18+35/100)&lt;S$18,S$18,(S$18-T$18+35/100))</f>
        <v>0.64999999999999991</v>
      </c>
      <c r="S19" s="93">
        <f>F4</f>
        <v>0.2</v>
      </c>
      <c r="U19" s="16"/>
      <c r="AI19" s="21" t="s">
        <v>14</v>
      </c>
      <c r="AJ19" s="22" t="s">
        <v>15</v>
      </c>
      <c r="AK19" s="23" t="s">
        <v>16</v>
      </c>
      <c r="AL19" s="24" t="s">
        <v>17</v>
      </c>
      <c r="AM19" s="23" t="s">
        <v>18</v>
      </c>
      <c r="AN19" s="25"/>
    </row>
    <row r="20" spans="2:40" ht="15" thickBot="1">
      <c r="B20" s="232" t="s">
        <v>68</v>
      </c>
      <c r="C20" s="240" t="s">
        <v>77</v>
      </c>
      <c r="D20" s="248">
        <f t="shared" si="4"/>
        <v>1</v>
      </c>
      <c r="E20" s="227">
        <v>0</v>
      </c>
      <c r="F20" s="227">
        <v>0</v>
      </c>
      <c r="G20" s="227">
        <v>0</v>
      </c>
      <c r="H20" s="227">
        <f t="shared" si="5"/>
        <v>0</v>
      </c>
      <c r="I20" s="264">
        <f t="shared" si="6"/>
        <v>0</v>
      </c>
      <c r="P20" s="94" t="s">
        <v>36</v>
      </c>
      <c r="Q20" s="95" t="s">
        <v>37</v>
      </c>
      <c r="R20" s="96">
        <f>IF((S$18-T$18+7/100)&lt;S$18,S$18,(S$18-T$18+7/100))</f>
        <v>0.37</v>
      </c>
      <c r="S20" s="97">
        <f>F4</f>
        <v>0.2</v>
      </c>
      <c r="AI20" s="29">
        <v>1000</v>
      </c>
      <c r="AJ20" s="98">
        <v>88</v>
      </c>
      <c r="AK20" s="99">
        <f t="shared" ref="AK20:AK37" si="7">2*$AJ$16*TAN(0.5*AJ20*PI()/180)</f>
        <v>1.9313775496141479</v>
      </c>
      <c r="AL20" s="33">
        <f t="shared" ref="AL20:AL37" si="8">CEILING($R$20/AK20,1)</f>
        <v>1</v>
      </c>
      <c r="AM20" s="33">
        <f t="shared" ref="AM20:AM37" si="9">CEILING($S$20/AK20,1)</f>
        <v>1</v>
      </c>
      <c r="AN20" s="100">
        <f t="shared" ref="AN20:AN37" si="10">AL20*AM20</f>
        <v>1</v>
      </c>
    </row>
    <row r="21" spans="2:40" ht="15" thickBot="1">
      <c r="B21" s="232" t="s">
        <v>68</v>
      </c>
      <c r="C21" s="240" t="s">
        <v>78</v>
      </c>
      <c r="D21" s="248">
        <f t="shared" si="4"/>
        <v>1</v>
      </c>
      <c r="E21" s="227">
        <v>0</v>
      </c>
      <c r="F21" s="227">
        <v>0</v>
      </c>
      <c r="G21" s="227">
        <v>0</v>
      </c>
      <c r="H21" s="227">
        <f t="shared" si="5"/>
        <v>0</v>
      </c>
      <c r="I21" s="264">
        <f t="shared" si="6"/>
        <v>0</v>
      </c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I21" s="37">
        <v>2000</v>
      </c>
      <c r="AJ21" s="102">
        <v>68</v>
      </c>
      <c r="AK21" s="103">
        <f t="shared" si="7"/>
        <v>1.3490170336848535</v>
      </c>
      <c r="AL21" s="41">
        <f t="shared" si="8"/>
        <v>1</v>
      </c>
      <c r="AM21" s="41">
        <f t="shared" si="9"/>
        <v>1</v>
      </c>
      <c r="AN21" s="104">
        <f t="shared" si="10"/>
        <v>1</v>
      </c>
    </row>
    <row r="22" spans="2:40" ht="15" thickBot="1">
      <c r="B22" s="232" t="s">
        <v>68</v>
      </c>
      <c r="C22" s="240" t="s">
        <v>79</v>
      </c>
      <c r="D22" s="248">
        <f t="shared" si="4"/>
        <v>1</v>
      </c>
      <c r="E22" s="227">
        <v>0</v>
      </c>
      <c r="F22" s="227">
        <v>0</v>
      </c>
      <c r="G22" s="227">
        <v>0</v>
      </c>
      <c r="H22" s="227">
        <f t="shared" si="5"/>
        <v>0</v>
      </c>
      <c r="I22" s="264">
        <f t="shared" si="6"/>
        <v>0</v>
      </c>
      <c r="N22" s="101"/>
      <c r="O22" s="101"/>
      <c r="P22" s="332" t="s">
        <v>38</v>
      </c>
      <c r="Q22" s="333"/>
      <c r="R22" s="334"/>
      <c r="V22" s="335" t="s">
        <v>39</v>
      </c>
      <c r="W22" s="336"/>
      <c r="X22" s="337"/>
      <c r="Z22" s="105" t="s">
        <v>32</v>
      </c>
      <c r="AI22" s="37">
        <v>3000</v>
      </c>
      <c r="AJ22" s="102">
        <v>74</v>
      </c>
      <c r="AK22" s="103">
        <f t="shared" si="7"/>
        <v>1.5071081002055884</v>
      </c>
      <c r="AL22" s="41">
        <f t="shared" si="8"/>
        <v>1</v>
      </c>
      <c r="AM22" s="41">
        <f t="shared" si="9"/>
        <v>1</v>
      </c>
      <c r="AN22" s="104">
        <f t="shared" si="10"/>
        <v>1</v>
      </c>
    </row>
    <row r="23" spans="2:40" ht="15" thickBot="1">
      <c r="B23" s="232" t="s">
        <v>68</v>
      </c>
      <c r="C23" s="240" t="s">
        <v>80</v>
      </c>
      <c r="D23" s="248">
        <f t="shared" si="4"/>
        <v>1</v>
      </c>
      <c r="E23" s="227">
        <v>0</v>
      </c>
      <c r="F23" s="227">
        <v>0</v>
      </c>
      <c r="G23" s="227">
        <v>0</v>
      </c>
      <c r="H23" s="227">
        <f t="shared" si="5"/>
        <v>0</v>
      </c>
      <c r="I23" s="264">
        <f t="shared" si="6"/>
        <v>0</v>
      </c>
      <c r="N23" s="101"/>
      <c r="O23" s="101"/>
      <c r="P23" s="106" t="s">
        <v>27</v>
      </c>
      <c r="Q23" s="105" t="s">
        <v>28</v>
      </c>
      <c r="R23" s="105" t="s">
        <v>30</v>
      </c>
      <c r="S23" s="105" t="s">
        <v>29</v>
      </c>
      <c r="T23" s="107" t="s">
        <v>31</v>
      </c>
      <c r="V23" s="108" t="s">
        <v>40</v>
      </c>
      <c r="W23" s="109" t="s">
        <v>17</v>
      </c>
      <c r="X23" s="110" t="s">
        <v>18</v>
      </c>
      <c r="Z23" s="111">
        <v>0.88</v>
      </c>
      <c r="AI23" s="37">
        <v>4000</v>
      </c>
      <c r="AJ23" s="102">
        <v>70</v>
      </c>
      <c r="AK23" s="103">
        <f t="shared" si="7"/>
        <v>1.4004150764194194</v>
      </c>
      <c r="AL23" s="41">
        <f t="shared" si="8"/>
        <v>1</v>
      </c>
      <c r="AM23" s="41">
        <f t="shared" si="9"/>
        <v>1</v>
      </c>
      <c r="AN23" s="104">
        <f t="shared" si="10"/>
        <v>1</v>
      </c>
    </row>
    <row r="24" spans="2:40" ht="15" thickBot="1">
      <c r="B24" s="232" t="s">
        <v>68</v>
      </c>
      <c r="C24" s="240" t="s">
        <v>81</v>
      </c>
      <c r="D24" s="248">
        <f t="shared" si="4"/>
        <v>1</v>
      </c>
      <c r="E24" s="227">
        <v>0</v>
      </c>
      <c r="F24" s="227">
        <v>0</v>
      </c>
      <c r="G24" s="227">
        <v>0</v>
      </c>
      <c r="H24" s="227">
        <f t="shared" si="5"/>
        <v>0</v>
      </c>
      <c r="I24" s="264">
        <f t="shared" si="6"/>
        <v>0</v>
      </c>
      <c r="N24" s="101"/>
      <c r="O24" s="101"/>
      <c r="P24" s="112">
        <f>S18</f>
        <v>0.3</v>
      </c>
      <c r="Q24" s="113">
        <f>F4</f>
        <v>0.2</v>
      </c>
      <c r="R24" s="113">
        <f>E4</f>
        <v>0.1</v>
      </c>
      <c r="S24" s="113">
        <f>T18</f>
        <v>0</v>
      </c>
      <c r="T24" s="114">
        <f>V18</f>
        <v>2.58</v>
      </c>
      <c r="V24" s="115" t="s">
        <v>35</v>
      </c>
      <c r="W24" s="116">
        <f>IF((P$24-S$24+0.35)&lt;P$24,P$24,(P$24-S$24+0.35))</f>
        <v>0.64999999999999991</v>
      </c>
      <c r="X24" s="117">
        <f>Q24</f>
        <v>0.2</v>
      </c>
      <c r="AI24" s="37">
        <v>5000</v>
      </c>
      <c r="AJ24" s="102">
        <v>55</v>
      </c>
      <c r="AK24" s="103">
        <f t="shared" si="7"/>
        <v>1.0411341011034925</v>
      </c>
      <c r="AL24" s="41">
        <f t="shared" si="8"/>
        <v>1</v>
      </c>
      <c r="AM24" s="41">
        <f t="shared" si="9"/>
        <v>1</v>
      </c>
      <c r="AN24" s="104">
        <f t="shared" si="10"/>
        <v>1</v>
      </c>
    </row>
    <row r="25" spans="2:40" ht="15" thickBot="1">
      <c r="B25" s="232" t="s">
        <v>68</v>
      </c>
      <c r="C25" s="240" t="s">
        <v>82</v>
      </c>
      <c r="D25" s="248">
        <f t="shared" si="4"/>
        <v>1</v>
      </c>
      <c r="E25" s="227">
        <v>0</v>
      </c>
      <c r="F25" s="227">
        <v>0</v>
      </c>
      <c r="G25" s="227">
        <v>0</v>
      </c>
      <c r="H25" s="227">
        <f t="shared" si="5"/>
        <v>0</v>
      </c>
      <c r="I25" s="264">
        <f t="shared" si="6"/>
        <v>0</v>
      </c>
      <c r="N25" s="101"/>
      <c r="O25" s="101"/>
      <c r="V25" s="118" t="s">
        <v>37</v>
      </c>
      <c r="W25" s="113">
        <f>IF((P$24-S$24+0.07)&lt;P$24,P$24,(P$24-S$24+0.07))</f>
        <v>0.37</v>
      </c>
      <c r="X25" s="114">
        <f>Q24</f>
        <v>0.2</v>
      </c>
      <c r="AI25" s="37">
        <v>6000</v>
      </c>
      <c r="AJ25" s="102">
        <v>52</v>
      </c>
      <c r="AK25" s="103">
        <f t="shared" si="7"/>
        <v>0.97546517713172287</v>
      </c>
      <c r="AL25" s="41">
        <f t="shared" si="8"/>
        <v>1</v>
      </c>
      <c r="AM25" s="41">
        <f t="shared" si="9"/>
        <v>1</v>
      </c>
      <c r="AN25" s="104">
        <f t="shared" si="10"/>
        <v>1</v>
      </c>
    </row>
    <row r="26" spans="2:40">
      <c r="B26" s="232" t="s">
        <v>68</v>
      </c>
      <c r="C26" s="240" t="s">
        <v>83</v>
      </c>
      <c r="D26" s="248">
        <f t="shared" si="4"/>
        <v>1</v>
      </c>
      <c r="E26" s="227">
        <v>0</v>
      </c>
      <c r="F26" s="227">
        <v>0</v>
      </c>
      <c r="G26" s="227">
        <v>0</v>
      </c>
      <c r="H26" s="227">
        <f t="shared" si="5"/>
        <v>0</v>
      </c>
      <c r="I26" s="264">
        <f t="shared" si="6"/>
        <v>0</v>
      </c>
      <c r="N26" s="101"/>
      <c r="O26" s="101"/>
      <c r="AI26" s="37">
        <v>7000</v>
      </c>
      <c r="AJ26" s="102">
        <v>48</v>
      </c>
      <c r="AK26" s="103">
        <f t="shared" si="7"/>
        <v>0.8904573706170722</v>
      </c>
      <c r="AL26" s="41">
        <f t="shared" si="8"/>
        <v>1</v>
      </c>
      <c r="AM26" s="41">
        <f t="shared" si="9"/>
        <v>1</v>
      </c>
      <c r="AN26" s="104">
        <f t="shared" si="10"/>
        <v>1</v>
      </c>
    </row>
    <row r="27" spans="2:40">
      <c r="B27" s="232" t="s">
        <v>68</v>
      </c>
      <c r="C27" s="240" t="s">
        <v>84</v>
      </c>
      <c r="D27" s="248">
        <f t="shared" si="4"/>
        <v>1</v>
      </c>
      <c r="E27" s="227">
        <v>0</v>
      </c>
      <c r="F27" s="227">
        <v>0</v>
      </c>
      <c r="G27" s="227">
        <v>0</v>
      </c>
      <c r="H27" s="227">
        <f t="shared" si="5"/>
        <v>0</v>
      </c>
      <c r="I27" s="264">
        <f t="shared" si="6"/>
        <v>0</v>
      </c>
      <c r="N27" s="101"/>
      <c r="O27" s="101"/>
      <c r="AI27" s="37">
        <v>8000</v>
      </c>
      <c r="AJ27" s="102">
        <v>39</v>
      </c>
      <c r="AK27" s="103">
        <f t="shared" si="7"/>
        <v>0.70823714506139601</v>
      </c>
      <c r="AL27" s="41">
        <f t="shared" si="8"/>
        <v>1</v>
      </c>
      <c r="AM27" s="41">
        <f t="shared" si="9"/>
        <v>1</v>
      </c>
      <c r="AN27" s="104">
        <f t="shared" si="10"/>
        <v>1</v>
      </c>
    </row>
    <row r="28" spans="2:40">
      <c r="B28" s="232" t="s">
        <v>68</v>
      </c>
      <c r="C28" s="240" t="s">
        <v>85</v>
      </c>
      <c r="D28" s="248">
        <f t="shared" si="4"/>
        <v>1</v>
      </c>
      <c r="E28" s="227">
        <v>0</v>
      </c>
      <c r="F28" s="227">
        <v>0</v>
      </c>
      <c r="G28" s="227">
        <v>0</v>
      </c>
      <c r="H28" s="227">
        <f t="shared" si="5"/>
        <v>0</v>
      </c>
      <c r="I28" s="264">
        <f t="shared" si="6"/>
        <v>0</v>
      </c>
      <c r="N28" s="101"/>
      <c r="O28" s="101"/>
      <c r="P28" s="119"/>
      <c r="AI28" s="37">
        <v>9000</v>
      </c>
      <c r="AJ28" s="102">
        <v>33</v>
      </c>
      <c r="AK28" s="103">
        <f t="shared" si="7"/>
        <v>0.59242698992416054</v>
      </c>
      <c r="AL28" s="41">
        <f t="shared" si="8"/>
        <v>1</v>
      </c>
      <c r="AM28" s="41">
        <f t="shared" si="9"/>
        <v>1</v>
      </c>
      <c r="AN28" s="104">
        <f t="shared" si="10"/>
        <v>1</v>
      </c>
    </row>
    <row r="29" spans="2:40" ht="15" thickBot="1">
      <c r="B29" s="233" t="s">
        <v>68</v>
      </c>
      <c r="C29" s="241" t="s">
        <v>86</v>
      </c>
      <c r="D29" s="249">
        <f t="shared" si="4"/>
        <v>1</v>
      </c>
      <c r="E29" s="250">
        <v>0</v>
      </c>
      <c r="F29" s="250">
        <v>0</v>
      </c>
      <c r="G29" s="250">
        <v>0</v>
      </c>
      <c r="H29" s="250">
        <f t="shared" si="5"/>
        <v>0</v>
      </c>
      <c r="I29" s="265">
        <f t="shared" si="6"/>
        <v>0</v>
      </c>
      <c r="N29" s="101"/>
      <c r="O29" s="101"/>
      <c r="P29" s="120" t="s">
        <v>41</v>
      </c>
      <c r="AI29" s="37">
        <v>10000</v>
      </c>
      <c r="AJ29" s="102">
        <v>30</v>
      </c>
      <c r="AK29" s="103">
        <f t="shared" si="7"/>
        <v>0.53589838486224539</v>
      </c>
      <c r="AL29" s="41">
        <f t="shared" si="8"/>
        <v>1</v>
      </c>
      <c r="AM29" s="41">
        <f t="shared" si="9"/>
        <v>1</v>
      </c>
      <c r="AN29" s="104">
        <f t="shared" si="10"/>
        <v>1</v>
      </c>
    </row>
    <row r="30" spans="2:40">
      <c r="B30" s="226"/>
      <c r="C30" s="226"/>
      <c r="D30" s="226"/>
      <c r="E30" s="226"/>
      <c r="F30" s="226"/>
      <c r="G30" s="226"/>
      <c r="H30" s="226"/>
      <c r="I30" s="266">
        <f>SUM(I10:I29)+1</f>
        <v>10.5</v>
      </c>
      <c r="N30" s="101"/>
      <c r="O30" s="101"/>
      <c r="R30" s="220" t="s">
        <v>42</v>
      </c>
      <c r="S30" s="341" t="s">
        <v>43</v>
      </c>
      <c r="T30" s="341"/>
      <c r="U30" s="341"/>
      <c r="V30" s="341"/>
      <c r="W30" s="341"/>
      <c r="X30" s="341"/>
      <c r="Y30" s="341"/>
      <c r="Z30" s="342"/>
      <c r="AA30" s="338" t="s">
        <v>44</v>
      </c>
      <c r="AB30" s="339"/>
      <c r="AC30" s="339"/>
      <c r="AD30" s="339"/>
      <c r="AE30" s="339"/>
      <c r="AF30" s="340"/>
      <c r="AI30" s="37">
        <v>11000</v>
      </c>
      <c r="AJ30" s="102">
        <v>32</v>
      </c>
      <c r="AK30" s="103">
        <f t="shared" si="7"/>
        <v>0.57349077151761585</v>
      </c>
      <c r="AL30" s="41">
        <f t="shared" si="8"/>
        <v>1</v>
      </c>
      <c r="AM30" s="41">
        <f t="shared" si="9"/>
        <v>1</v>
      </c>
      <c r="AN30" s="104">
        <f t="shared" si="10"/>
        <v>1</v>
      </c>
    </row>
    <row r="31" spans="2:40" ht="15" thickBot="1">
      <c r="N31" s="101"/>
      <c r="O31" s="101"/>
      <c r="Q31" s="119"/>
      <c r="R31" s="221" t="s">
        <v>6</v>
      </c>
      <c r="T31" s="163">
        <v>1</v>
      </c>
      <c r="U31" s="163">
        <v>2</v>
      </c>
      <c r="V31" s="163">
        <v>3</v>
      </c>
      <c r="W31" s="163">
        <v>4</v>
      </c>
      <c r="X31" s="163">
        <v>5</v>
      </c>
      <c r="Y31" s="163">
        <v>6</v>
      </c>
      <c r="Z31" s="204">
        <v>7</v>
      </c>
      <c r="AA31" s="211"/>
      <c r="AB31" s="163">
        <v>1</v>
      </c>
      <c r="AC31" s="163">
        <v>2</v>
      </c>
      <c r="AD31" s="163">
        <v>3</v>
      </c>
      <c r="AE31" s="163">
        <v>4</v>
      </c>
      <c r="AF31" s="204">
        <v>5</v>
      </c>
      <c r="AI31" s="37">
        <v>12000</v>
      </c>
      <c r="AJ31" s="102">
        <v>33</v>
      </c>
      <c r="AK31" s="103">
        <f t="shared" si="7"/>
        <v>0.59242698992416054</v>
      </c>
      <c r="AL31" s="41">
        <f t="shared" si="8"/>
        <v>1</v>
      </c>
      <c r="AM31" s="41">
        <f t="shared" si="9"/>
        <v>1</v>
      </c>
      <c r="AN31" s="104">
        <f t="shared" si="10"/>
        <v>1</v>
      </c>
    </row>
    <row r="32" spans="2:40" ht="15" thickBot="1">
      <c r="B32" s="274" t="s">
        <v>87</v>
      </c>
      <c r="J32" s="273" t="s">
        <v>138</v>
      </c>
      <c r="K32" s="273"/>
      <c r="N32" s="101"/>
      <c r="O32" s="101"/>
      <c r="P32" s="121" t="s">
        <v>45</v>
      </c>
      <c r="Q32" s="165" t="s">
        <v>46</v>
      </c>
      <c r="R32" s="222" t="s">
        <v>47</v>
      </c>
      <c r="S32" s="219" t="s">
        <v>48</v>
      </c>
      <c r="T32" s="216" t="s">
        <v>49</v>
      </c>
      <c r="U32" s="217" t="s">
        <v>50</v>
      </c>
      <c r="V32" s="217" t="s">
        <v>51</v>
      </c>
      <c r="W32" s="218" t="s">
        <v>52</v>
      </c>
      <c r="X32" s="218" t="s">
        <v>53</v>
      </c>
      <c r="Y32" s="218" t="s">
        <v>54</v>
      </c>
      <c r="Z32" s="218" t="s">
        <v>55</v>
      </c>
      <c r="AA32" s="205" t="s">
        <v>48</v>
      </c>
      <c r="AB32" s="213" t="s">
        <v>56</v>
      </c>
      <c r="AC32" s="215" t="s">
        <v>57</v>
      </c>
      <c r="AD32" s="215" t="s">
        <v>58</v>
      </c>
      <c r="AE32" s="215" t="s">
        <v>59</v>
      </c>
      <c r="AF32" s="215" t="s">
        <v>60</v>
      </c>
      <c r="AI32" s="37">
        <v>13000</v>
      </c>
      <c r="AJ32" s="102">
        <v>31</v>
      </c>
      <c r="AK32" s="103">
        <f t="shared" si="7"/>
        <v>0.55464908811967695</v>
      </c>
      <c r="AL32" s="41">
        <f t="shared" si="8"/>
        <v>1</v>
      </c>
      <c r="AM32" s="41">
        <f t="shared" si="9"/>
        <v>1</v>
      </c>
      <c r="AN32" s="104">
        <f t="shared" si="10"/>
        <v>1</v>
      </c>
    </row>
    <row r="33" spans="2:40" ht="15" thickBot="1">
      <c r="I33"/>
      <c r="N33" s="101"/>
      <c r="O33" s="101"/>
      <c r="P33" s="122" t="s">
        <v>61</v>
      </c>
      <c r="Q33" s="123" t="s">
        <v>62</v>
      </c>
      <c r="R33" s="135">
        <v>3</v>
      </c>
      <c r="S33" s="184">
        <v>1</v>
      </c>
      <c r="T33" s="181">
        <f>T$24/2</f>
        <v>1.29</v>
      </c>
      <c r="U33" s="116" t="str">
        <f>IF($S33=2,$R$19*3/4,IF($S33=3,$R$19*3/6,"-"))</f>
        <v>-</v>
      </c>
      <c r="V33" s="116" t="str">
        <f t="shared" ref="V33:Z34" si="11">IF($S33=3,$R$19*5/6,"-")</f>
        <v>-</v>
      </c>
      <c r="W33" s="116" t="str">
        <f t="shared" si="11"/>
        <v>-</v>
      </c>
      <c r="X33" s="116" t="str">
        <f t="shared" si="11"/>
        <v>-</v>
      </c>
      <c r="Y33" s="116" t="str">
        <f t="shared" si="11"/>
        <v>-</v>
      </c>
      <c r="Z33" s="178" t="str">
        <f t="shared" si="11"/>
        <v>-</v>
      </c>
      <c r="AA33" s="184">
        <v>1</v>
      </c>
      <c r="AB33" s="181">
        <v>1.2</v>
      </c>
      <c r="AC33" s="116" t="str">
        <f>IF(AA33=2,$W$18+F$4*3/4,"-")</f>
        <v>-</v>
      </c>
      <c r="AD33" s="116" t="str">
        <f t="shared" ref="AD33:AF34" si="12">IF(AB33=2,$W$18+T$18*3/4,"-")</f>
        <v>-</v>
      </c>
      <c r="AE33" s="116" t="str">
        <f>IF(AC33=2,$W$18+E$4*3/4,"-")</f>
        <v>-</v>
      </c>
      <c r="AF33" s="117" t="str">
        <f t="shared" si="12"/>
        <v>-</v>
      </c>
      <c r="AG33" s="124"/>
      <c r="AI33" s="37">
        <v>14000</v>
      </c>
      <c r="AJ33" s="102">
        <v>27</v>
      </c>
      <c r="AK33" s="103">
        <f t="shared" si="7"/>
        <v>0.48015751816023206</v>
      </c>
      <c r="AL33" s="41">
        <f t="shared" si="8"/>
        <v>1</v>
      </c>
      <c r="AM33" s="41">
        <f t="shared" si="9"/>
        <v>1</v>
      </c>
      <c r="AN33" s="104">
        <f t="shared" si="10"/>
        <v>1</v>
      </c>
    </row>
    <row r="34" spans="2:40" ht="15" thickBot="1">
      <c r="C34" s="259" t="s">
        <v>139</v>
      </c>
      <c r="D34" s="260">
        <v>3</v>
      </c>
      <c r="E34" s="261"/>
      <c r="F34" s="261"/>
      <c r="G34" s="261"/>
      <c r="H34" s="261"/>
      <c r="I34" s="261"/>
      <c r="J34" s="269" t="s">
        <v>140</v>
      </c>
      <c r="N34" s="101"/>
      <c r="O34" s="101"/>
      <c r="P34" s="125" t="s">
        <v>63</v>
      </c>
      <c r="Q34" s="126" t="s">
        <v>64</v>
      </c>
      <c r="R34" s="225">
        <v>3</v>
      </c>
      <c r="S34" s="185">
        <v>1</v>
      </c>
      <c r="T34" s="201">
        <f>T$24/2</f>
        <v>1.29</v>
      </c>
      <c r="U34" s="127" t="str">
        <f>IF($S34=2,$R$19*3/4,IF($S34=3,$R$19*3/6,"-"))</f>
        <v>-</v>
      </c>
      <c r="V34" s="127" t="str">
        <f t="shared" si="11"/>
        <v>-</v>
      </c>
      <c r="W34" s="127" t="str">
        <f t="shared" si="11"/>
        <v>-</v>
      </c>
      <c r="X34" s="127" t="str">
        <f t="shared" si="11"/>
        <v>-</v>
      </c>
      <c r="Y34" s="127" t="str">
        <f t="shared" si="11"/>
        <v>-</v>
      </c>
      <c r="Z34" s="200" t="str">
        <f t="shared" si="11"/>
        <v>-</v>
      </c>
      <c r="AA34" s="185">
        <v>1</v>
      </c>
      <c r="AB34" s="199">
        <v>1.2</v>
      </c>
      <c r="AC34" s="127" t="str">
        <f>IF(AA34=2,$W$18+F$4*3/4,"-")</f>
        <v>-</v>
      </c>
      <c r="AD34" s="127" t="str">
        <f t="shared" si="12"/>
        <v>-</v>
      </c>
      <c r="AE34" s="127" t="str">
        <f>IF(AC34=2,$W$18+E$4*3/4,"-")</f>
        <v>-</v>
      </c>
      <c r="AF34" s="128" t="str">
        <f t="shared" si="12"/>
        <v>-</v>
      </c>
      <c r="AG34" s="124"/>
      <c r="AI34" s="37">
        <v>15000</v>
      </c>
      <c r="AJ34" s="102">
        <v>27</v>
      </c>
      <c r="AK34" s="103">
        <f t="shared" si="7"/>
        <v>0.48015751816023206</v>
      </c>
      <c r="AL34" s="41">
        <f t="shared" si="8"/>
        <v>1</v>
      </c>
      <c r="AM34" s="41">
        <f t="shared" si="9"/>
        <v>1</v>
      </c>
      <c r="AN34" s="104">
        <f t="shared" si="10"/>
        <v>1</v>
      </c>
    </row>
    <row r="35" spans="2:40" ht="15.6" thickTop="1" thickBot="1">
      <c r="B35" s="121" t="s">
        <v>45</v>
      </c>
      <c r="C35" s="262" t="s">
        <v>141</v>
      </c>
      <c r="D35" s="262" t="s">
        <v>142</v>
      </c>
      <c r="E35" s="262" t="s">
        <v>143</v>
      </c>
      <c r="F35" s="262" t="s">
        <v>144</v>
      </c>
      <c r="G35" s="262" t="s">
        <v>145</v>
      </c>
      <c r="H35" s="262" t="s">
        <v>144</v>
      </c>
      <c r="I35" s="268" t="s">
        <v>146</v>
      </c>
      <c r="J35" s="267" t="s">
        <v>146</v>
      </c>
      <c r="N35" s="101"/>
      <c r="O35" s="101"/>
      <c r="P35" s="129" t="s">
        <v>65</v>
      </c>
      <c r="Q35" s="130" t="s">
        <v>66</v>
      </c>
      <c r="R35" s="223">
        <f>MIN(AK8:AK9)</f>
        <v>0.76372573483743766</v>
      </c>
      <c r="S35" s="186">
        <f>MAX(AL8:AL9)</f>
        <v>1</v>
      </c>
      <c r="T35" s="92">
        <f>IF(T$31&gt;$S35,"-",$R$19*(2*T$31-1)/(2*$S35))</f>
        <v>0.32499999999999996</v>
      </c>
      <c r="U35" s="136" t="str">
        <f t="shared" ref="U35:Z36" si="13">IF(U$31&gt;$S35,"-",$R$19*(2*U$31-1)/(2*$S35))</f>
        <v>-</v>
      </c>
      <c r="V35" s="136" t="str">
        <f t="shared" si="13"/>
        <v>-</v>
      </c>
      <c r="W35" s="136" t="str">
        <f t="shared" si="13"/>
        <v>-</v>
      </c>
      <c r="X35" s="136" t="str">
        <f t="shared" si="13"/>
        <v>-</v>
      </c>
      <c r="Y35" s="136" t="str">
        <f t="shared" si="13"/>
        <v>-</v>
      </c>
      <c r="Z35" s="196" t="str">
        <f t="shared" si="13"/>
        <v>-</v>
      </c>
      <c r="AA35" s="188">
        <f>MAX(AM8:AM9)</f>
        <v>1</v>
      </c>
      <c r="AB35" s="92">
        <f>IF(AB$31&gt;$AA35,"-",$W$18+$S$19*(2*AB$31-1)/(2*$AA35))</f>
        <v>90.1</v>
      </c>
      <c r="AC35" s="136" t="str">
        <f t="shared" ref="AC35:AF50" si="14">IF(AC$31&gt;$AA35,"-",$W$18+$S$19*(2*AC$31-1)/(2*$AA35))</f>
        <v>-</v>
      </c>
      <c r="AD35" s="136" t="str">
        <f t="shared" si="14"/>
        <v>-</v>
      </c>
      <c r="AE35" s="136" t="str">
        <f t="shared" si="14"/>
        <v>-</v>
      </c>
      <c r="AF35" s="137" t="str">
        <f t="shared" si="14"/>
        <v>-</v>
      </c>
      <c r="AG35" s="124"/>
      <c r="AI35" s="37">
        <v>16000</v>
      </c>
      <c r="AJ35" s="102">
        <v>29</v>
      </c>
      <c r="AK35" s="103">
        <f t="shared" si="7"/>
        <v>0.51723516871178055</v>
      </c>
      <c r="AL35" s="41">
        <f t="shared" si="8"/>
        <v>1</v>
      </c>
      <c r="AM35" s="41">
        <f t="shared" si="9"/>
        <v>1</v>
      </c>
      <c r="AN35" s="104">
        <f t="shared" si="10"/>
        <v>1</v>
      </c>
    </row>
    <row r="36" spans="2:40" ht="15" thickBot="1">
      <c r="B36" s="315" t="s">
        <v>89</v>
      </c>
      <c r="C36" s="309">
        <v>2</v>
      </c>
      <c r="D36" s="288">
        <v>30</v>
      </c>
      <c r="E36" s="288">
        <v>1</v>
      </c>
      <c r="F36" s="289">
        <f t="shared" ref="F36:F43" si="15">(CEILING((LOG(D36/C36))/LOG(E36/100+1),1))*(D$34+1.5)/60</f>
        <v>20.475000000000001</v>
      </c>
      <c r="G36" s="290">
        <v>1</v>
      </c>
      <c r="H36" s="290">
        <f>1*G36*F36</f>
        <v>20.475000000000001</v>
      </c>
      <c r="I36" s="291">
        <f>H36/60</f>
        <v>0.34125</v>
      </c>
      <c r="J36" s="270">
        <f t="shared" ref="J36:J43" si="16">I36*3</f>
        <v>1.0237499999999999</v>
      </c>
      <c r="N36" s="101"/>
      <c r="O36" s="101"/>
      <c r="P36" s="131" t="s">
        <v>65</v>
      </c>
      <c r="Q36" s="132" t="s">
        <v>67</v>
      </c>
      <c r="R36" s="224">
        <f>MIN(AK9:AK10)</f>
        <v>0.49680258179308828</v>
      </c>
      <c r="S36" s="187">
        <f>MAX(AL9:AL10)</f>
        <v>2</v>
      </c>
      <c r="T36" s="201">
        <f t="shared" ref="T36" si="17">IF(T$31&gt;$S36,"-",$R$19*(2*T$31-1)/(2*$S36))</f>
        <v>0.16249999999999998</v>
      </c>
      <c r="U36" s="127">
        <f t="shared" si="13"/>
        <v>0.48749999999999993</v>
      </c>
      <c r="V36" s="127" t="str">
        <f t="shared" si="13"/>
        <v>-</v>
      </c>
      <c r="W36" s="127" t="str">
        <f t="shared" si="13"/>
        <v>-</v>
      </c>
      <c r="X36" s="127" t="str">
        <f t="shared" si="13"/>
        <v>-</v>
      </c>
      <c r="Y36" s="127" t="str">
        <f t="shared" si="13"/>
        <v>-</v>
      </c>
      <c r="Z36" s="200" t="str">
        <f t="shared" si="13"/>
        <v>-</v>
      </c>
      <c r="AA36" s="187">
        <f>MAX(AM9:AM10)</f>
        <v>1</v>
      </c>
      <c r="AB36" s="199">
        <f t="shared" ref="AB36:AF51" si="18">IF(AB$31&gt;$AA36,"-",$W$18+$S$19*(2*AB$31-1)/(2*$AA36))</f>
        <v>90.1</v>
      </c>
      <c r="AC36" s="127" t="str">
        <f t="shared" si="14"/>
        <v>-</v>
      </c>
      <c r="AD36" s="127" t="str">
        <f t="shared" si="14"/>
        <v>-</v>
      </c>
      <c r="AE36" s="127" t="str">
        <f t="shared" si="14"/>
        <v>-</v>
      </c>
      <c r="AF36" s="128" t="str">
        <f t="shared" si="14"/>
        <v>-</v>
      </c>
      <c r="AG36" s="124"/>
      <c r="AI36" s="37">
        <v>17000</v>
      </c>
      <c r="AJ36" s="102">
        <v>27</v>
      </c>
      <c r="AK36" s="103">
        <f t="shared" si="7"/>
        <v>0.48015751816023206</v>
      </c>
      <c r="AL36" s="41">
        <f t="shared" si="8"/>
        <v>1</v>
      </c>
      <c r="AM36" s="41">
        <f t="shared" si="9"/>
        <v>1</v>
      </c>
      <c r="AN36" s="104">
        <f t="shared" si="10"/>
        <v>1</v>
      </c>
    </row>
    <row r="37" spans="2:40" ht="15.6" thickTop="1" thickBot="1">
      <c r="B37" s="316" t="s">
        <v>92</v>
      </c>
      <c r="C37" s="310">
        <v>30</v>
      </c>
      <c r="D37" s="292">
        <v>200</v>
      </c>
      <c r="E37" s="292">
        <f>IF(AND(C37&gt;=30,D37&lt;=1000),0.5,1)</f>
        <v>0.5</v>
      </c>
      <c r="F37" s="286">
        <f t="shared" si="15"/>
        <v>28.574999999999999</v>
      </c>
      <c r="G37" s="292">
        <v>2</v>
      </c>
      <c r="H37" s="293">
        <f t="shared" ref="H37" si="19">2*G37*F37</f>
        <v>114.3</v>
      </c>
      <c r="I37" s="294">
        <f t="shared" ref="I37" si="20">H37/60</f>
        <v>1.905</v>
      </c>
      <c r="J37" s="271">
        <f t="shared" si="16"/>
        <v>5.7149999999999999</v>
      </c>
      <c r="N37" s="101"/>
      <c r="O37" s="101"/>
      <c r="P37" s="133" t="s">
        <v>68</v>
      </c>
      <c r="Q37" s="134" t="s">
        <v>69</v>
      </c>
      <c r="R37" s="135">
        <f>MIN(AK20:AK21)</f>
        <v>1.3490170336848535</v>
      </c>
      <c r="S37" s="188">
        <f>MAX(AL20:AL21)</f>
        <v>1</v>
      </c>
      <c r="T37" s="92">
        <f>IF(T$31&gt;$S37,"-",$R$20*(2*T$31-1)/(2*$S37))</f>
        <v>0.185</v>
      </c>
      <c r="U37" s="136" t="str">
        <f t="shared" ref="U37:Z52" si="21">IF(U$31&gt;$S37,"-",$R$20*(2*U$31-1)/(2*$S37))</f>
        <v>-</v>
      </c>
      <c r="V37" s="136" t="str">
        <f t="shared" si="21"/>
        <v>-</v>
      </c>
      <c r="W37" s="136" t="str">
        <f t="shared" si="21"/>
        <v>-</v>
      </c>
      <c r="X37" s="136" t="str">
        <f t="shared" si="21"/>
        <v>-</v>
      </c>
      <c r="Y37" s="136" t="str">
        <f t="shared" si="21"/>
        <v>-</v>
      </c>
      <c r="Z37" s="196" t="str">
        <f t="shared" si="21"/>
        <v>-</v>
      </c>
      <c r="AA37" s="188">
        <f>MAX(AM20:AM21)</f>
        <v>1</v>
      </c>
      <c r="AB37" s="92">
        <f t="shared" si="18"/>
        <v>90.1</v>
      </c>
      <c r="AC37" s="136" t="str">
        <f t="shared" si="14"/>
        <v>-</v>
      </c>
      <c r="AD37" s="136" t="str">
        <f t="shared" si="14"/>
        <v>-</v>
      </c>
      <c r="AE37" s="136" t="str">
        <f t="shared" si="14"/>
        <v>-</v>
      </c>
      <c r="AF37" s="137" t="str">
        <f t="shared" si="14"/>
        <v>-</v>
      </c>
      <c r="AG37" s="124"/>
      <c r="AI37" s="21">
        <v>18000</v>
      </c>
      <c r="AJ37" s="138">
        <v>22</v>
      </c>
      <c r="AK37" s="139">
        <f t="shared" si="7"/>
        <v>0.38876061827543695</v>
      </c>
      <c r="AL37" s="71">
        <f t="shared" si="8"/>
        <v>1</v>
      </c>
      <c r="AM37" s="71">
        <f t="shared" si="9"/>
        <v>1</v>
      </c>
      <c r="AN37" s="140">
        <f t="shared" si="10"/>
        <v>1</v>
      </c>
    </row>
    <row r="38" spans="2:40" ht="15.6" thickTop="1" thickBot="1">
      <c r="B38" s="316" t="s">
        <v>65</v>
      </c>
      <c r="C38" s="311">
        <v>200</v>
      </c>
      <c r="D38" s="283">
        <v>1000</v>
      </c>
      <c r="E38" s="283">
        <v>0.5</v>
      </c>
      <c r="F38" s="295">
        <f t="shared" si="15"/>
        <v>24.225000000000001</v>
      </c>
      <c r="G38" s="283">
        <f>S62*AA62*2</f>
        <v>4</v>
      </c>
      <c r="H38" s="296">
        <f t="shared" ref="H38" si="22">2*G38*F38</f>
        <v>193.8</v>
      </c>
      <c r="I38" s="297">
        <f t="shared" ref="I38" si="23">H38/60</f>
        <v>3.23</v>
      </c>
      <c r="J38" s="271">
        <f t="shared" si="16"/>
        <v>9.69</v>
      </c>
      <c r="N38" s="101"/>
      <c r="O38" s="101"/>
      <c r="P38" s="141" t="s">
        <v>68</v>
      </c>
      <c r="Q38" s="142" t="s">
        <v>70</v>
      </c>
      <c r="R38" s="143">
        <f t="shared" ref="R38:R53" si="24">MIN(AK21:AK22)</f>
        <v>1.3490170336848535</v>
      </c>
      <c r="S38" s="189">
        <f t="shared" ref="S38:S53" si="25">MAX(AL21:AL22)</f>
        <v>1</v>
      </c>
      <c r="T38" s="182">
        <f t="shared" ref="T38:Z53" si="26">IF(T$31&gt;$S38,"-",$R$20*(2*T$31-1)/(2*$S38))</f>
        <v>0.185</v>
      </c>
      <c r="U38" s="144" t="str">
        <f t="shared" si="21"/>
        <v>-</v>
      </c>
      <c r="V38" s="144" t="str">
        <f t="shared" si="21"/>
        <v>-</v>
      </c>
      <c r="W38" s="144" t="str">
        <f t="shared" si="21"/>
        <v>-</v>
      </c>
      <c r="X38" s="144" t="str">
        <f t="shared" si="21"/>
        <v>-</v>
      </c>
      <c r="Y38" s="144" t="str">
        <f t="shared" si="21"/>
        <v>-</v>
      </c>
      <c r="Z38" s="179" t="str">
        <f t="shared" si="21"/>
        <v>-</v>
      </c>
      <c r="AA38" s="189">
        <f t="shared" ref="AA38:AA53" si="27">MAX(AM21:AM22)</f>
        <v>1</v>
      </c>
      <c r="AB38" s="182">
        <f t="shared" si="18"/>
        <v>90.1</v>
      </c>
      <c r="AC38" s="144" t="str">
        <f t="shared" si="14"/>
        <v>-</v>
      </c>
      <c r="AD38" s="144" t="str">
        <f t="shared" si="14"/>
        <v>-</v>
      </c>
      <c r="AE38" s="144" t="str">
        <f t="shared" si="14"/>
        <v>-</v>
      </c>
      <c r="AF38" s="145" t="str">
        <f t="shared" si="14"/>
        <v>-</v>
      </c>
      <c r="AG38" s="124"/>
    </row>
    <row r="39" spans="2:40" ht="15.6" thickTop="1" thickBot="1">
      <c r="B39" s="317" t="s">
        <v>93</v>
      </c>
      <c r="C39" s="310">
        <v>1000</v>
      </c>
      <c r="D39" s="292">
        <v>3500</v>
      </c>
      <c r="E39" s="292">
        <v>0.25</v>
      </c>
      <c r="F39" s="286">
        <f t="shared" si="15"/>
        <v>37.65</v>
      </c>
      <c r="G39" s="292">
        <f>S67*AA67*2</f>
        <v>4</v>
      </c>
      <c r="H39" s="293">
        <f>2*G39*F39</f>
        <v>301.2</v>
      </c>
      <c r="I39" s="294">
        <f>H39/60</f>
        <v>5.0199999999999996</v>
      </c>
      <c r="J39" s="271">
        <f t="shared" si="16"/>
        <v>15.059999999999999</v>
      </c>
      <c r="N39" s="101"/>
      <c r="O39" s="101"/>
      <c r="P39" s="141" t="s">
        <v>68</v>
      </c>
      <c r="Q39" s="142" t="s">
        <v>71</v>
      </c>
      <c r="R39" s="143">
        <f t="shared" si="24"/>
        <v>1.4004150764194194</v>
      </c>
      <c r="S39" s="189">
        <f t="shared" si="25"/>
        <v>1</v>
      </c>
      <c r="T39" s="182">
        <f t="shared" si="26"/>
        <v>0.185</v>
      </c>
      <c r="U39" s="144" t="str">
        <f t="shared" si="21"/>
        <v>-</v>
      </c>
      <c r="V39" s="144" t="str">
        <f t="shared" si="21"/>
        <v>-</v>
      </c>
      <c r="W39" s="144" t="str">
        <f t="shared" si="21"/>
        <v>-</v>
      </c>
      <c r="X39" s="144" t="str">
        <f t="shared" si="21"/>
        <v>-</v>
      </c>
      <c r="Y39" s="144" t="str">
        <f t="shared" si="21"/>
        <v>-</v>
      </c>
      <c r="Z39" s="179" t="str">
        <f t="shared" si="21"/>
        <v>-</v>
      </c>
      <c r="AA39" s="189">
        <f t="shared" si="27"/>
        <v>1</v>
      </c>
      <c r="AB39" s="182">
        <f t="shared" si="18"/>
        <v>90.1</v>
      </c>
      <c r="AC39" s="144" t="str">
        <f t="shared" si="14"/>
        <v>-</v>
      </c>
      <c r="AD39" s="144" t="str">
        <f t="shared" si="14"/>
        <v>-</v>
      </c>
      <c r="AE39" s="144" t="str">
        <f t="shared" si="14"/>
        <v>-</v>
      </c>
      <c r="AF39" s="145" t="str">
        <f t="shared" si="14"/>
        <v>-</v>
      </c>
      <c r="AG39" s="124"/>
      <c r="AI39" s="321" t="s">
        <v>72</v>
      </c>
      <c r="AJ39" s="322"/>
      <c r="AK39" s="322"/>
      <c r="AL39" s="322"/>
      <c r="AM39" s="322"/>
      <c r="AN39" s="323"/>
    </row>
    <row r="40" spans="2:40" ht="15.6" thickTop="1" thickBot="1">
      <c r="B40" s="318" t="s">
        <v>100</v>
      </c>
      <c r="C40" s="312">
        <v>3500</v>
      </c>
      <c r="D40" s="298">
        <v>6320</v>
      </c>
      <c r="E40" s="298">
        <v>0.25</v>
      </c>
      <c r="F40" s="299">
        <f t="shared" si="15"/>
        <v>17.774999999999999</v>
      </c>
      <c r="G40" s="298">
        <f>S74*AA74*2</f>
        <v>2</v>
      </c>
      <c r="H40" s="300">
        <f t="shared" ref="H40" si="28">2*G40*F40</f>
        <v>71.099999999999994</v>
      </c>
      <c r="I40" s="301">
        <f>H40/60</f>
        <v>1.1849999999999998</v>
      </c>
      <c r="J40" s="285">
        <f t="shared" si="16"/>
        <v>3.5549999999999997</v>
      </c>
      <c r="N40" s="101"/>
      <c r="O40" s="101"/>
      <c r="P40" s="141" t="s">
        <v>68</v>
      </c>
      <c r="Q40" s="142" t="s">
        <v>73</v>
      </c>
      <c r="R40" s="143">
        <f t="shared" si="24"/>
        <v>1.0411341011034925</v>
      </c>
      <c r="S40" s="189">
        <f t="shared" si="25"/>
        <v>1</v>
      </c>
      <c r="T40" s="182">
        <f t="shared" si="26"/>
        <v>0.185</v>
      </c>
      <c r="U40" s="144" t="str">
        <f t="shared" si="21"/>
        <v>-</v>
      </c>
      <c r="V40" s="144" t="str">
        <f t="shared" si="21"/>
        <v>-</v>
      </c>
      <c r="W40" s="144" t="str">
        <f t="shared" si="21"/>
        <v>-</v>
      </c>
      <c r="X40" s="144" t="str">
        <f t="shared" si="21"/>
        <v>-</v>
      </c>
      <c r="Y40" s="144" t="str">
        <f t="shared" si="21"/>
        <v>-</v>
      </c>
      <c r="Z40" s="179" t="str">
        <f t="shared" si="21"/>
        <v>-</v>
      </c>
      <c r="AA40" s="189">
        <f t="shared" si="27"/>
        <v>1</v>
      </c>
      <c r="AB40" s="182">
        <f t="shared" si="18"/>
        <v>90.1</v>
      </c>
      <c r="AC40" s="144" t="str">
        <f t="shared" si="14"/>
        <v>-</v>
      </c>
      <c r="AD40" s="144" t="str">
        <f t="shared" si="14"/>
        <v>-</v>
      </c>
      <c r="AE40" s="144" t="str">
        <f t="shared" si="14"/>
        <v>-</v>
      </c>
      <c r="AF40" s="145" t="str">
        <f t="shared" si="14"/>
        <v>-</v>
      </c>
      <c r="AG40" s="124"/>
      <c r="AI40" s="10" t="s">
        <v>1</v>
      </c>
      <c r="AJ40" s="11">
        <v>1</v>
      </c>
      <c r="AK40" s="76"/>
      <c r="AL40" s="77"/>
      <c r="AM40" s="77"/>
      <c r="AN40" s="78"/>
    </row>
    <row r="41" spans="2:40" ht="15" thickBot="1">
      <c r="B41" s="317" t="s">
        <v>100</v>
      </c>
      <c r="C41" s="311">
        <v>6320</v>
      </c>
      <c r="D41" s="283">
        <v>8000</v>
      </c>
      <c r="E41" s="283">
        <v>0.25</v>
      </c>
      <c r="F41" s="295">
        <f t="shared" si="15"/>
        <v>7.125</v>
      </c>
      <c r="G41" s="283">
        <f>S78*AA78*2</f>
        <v>4</v>
      </c>
      <c r="H41" s="296">
        <f>2*G41*F41</f>
        <v>57</v>
      </c>
      <c r="I41" s="297">
        <f>H41/60</f>
        <v>0.95</v>
      </c>
      <c r="J41" s="271">
        <f t="shared" si="16"/>
        <v>2.8499999999999996</v>
      </c>
      <c r="N41" s="101"/>
      <c r="O41" s="101"/>
      <c r="P41" s="141" t="s">
        <v>68</v>
      </c>
      <c r="Q41" s="142" t="s">
        <v>74</v>
      </c>
      <c r="R41" s="143">
        <f t="shared" si="24"/>
        <v>0.97546517713172287</v>
      </c>
      <c r="S41" s="189">
        <f t="shared" si="25"/>
        <v>1</v>
      </c>
      <c r="T41" s="182">
        <f t="shared" si="26"/>
        <v>0.185</v>
      </c>
      <c r="U41" s="144" t="str">
        <f t="shared" si="21"/>
        <v>-</v>
      </c>
      <c r="V41" s="144" t="str">
        <f t="shared" si="21"/>
        <v>-</v>
      </c>
      <c r="W41" s="144" t="str">
        <f t="shared" si="21"/>
        <v>-</v>
      </c>
      <c r="X41" s="144" t="str">
        <f t="shared" si="21"/>
        <v>-</v>
      </c>
      <c r="Y41" s="144" t="str">
        <f t="shared" si="21"/>
        <v>-</v>
      </c>
      <c r="Z41" s="179" t="str">
        <f t="shared" si="21"/>
        <v>-</v>
      </c>
      <c r="AA41" s="189">
        <f t="shared" si="27"/>
        <v>1</v>
      </c>
      <c r="AB41" s="182">
        <f t="shared" si="18"/>
        <v>90.1</v>
      </c>
      <c r="AC41" s="144" t="str">
        <f t="shared" si="14"/>
        <v>-</v>
      </c>
      <c r="AD41" s="144" t="str">
        <f t="shared" si="14"/>
        <v>-</v>
      </c>
      <c r="AE41" s="144" t="str">
        <f t="shared" si="14"/>
        <v>-</v>
      </c>
      <c r="AF41" s="145" t="str">
        <f t="shared" si="14"/>
        <v>-</v>
      </c>
      <c r="AG41" s="124"/>
      <c r="AI41" s="83" t="s">
        <v>4</v>
      </c>
      <c r="AJ41" s="14" t="s">
        <v>5</v>
      </c>
      <c r="AK41" s="15" t="s">
        <v>6</v>
      </c>
      <c r="AL41" s="324" t="s">
        <v>7</v>
      </c>
      <c r="AM41" s="325"/>
      <c r="AN41" s="326"/>
    </row>
    <row r="42" spans="2:40" ht="15" thickTop="1">
      <c r="B42" s="319" t="s">
        <v>112</v>
      </c>
      <c r="C42" s="313">
        <f>D41</f>
        <v>8000</v>
      </c>
      <c r="D42" s="302">
        <v>12750</v>
      </c>
      <c r="E42" s="302">
        <v>0.25</v>
      </c>
      <c r="F42" s="284">
        <f t="shared" si="15"/>
        <v>14.025</v>
      </c>
      <c r="G42" s="302">
        <f>S83*AA83*2</f>
        <v>4</v>
      </c>
      <c r="H42" s="303">
        <f>2*G42*F42</f>
        <v>112.2</v>
      </c>
      <c r="I42" s="304">
        <f>H42/60</f>
        <v>1.87</v>
      </c>
      <c r="J42" s="272">
        <f t="shared" si="16"/>
        <v>5.61</v>
      </c>
      <c r="N42" s="101"/>
      <c r="O42" s="101"/>
      <c r="P42" s="141" t="s">
        <v>68</v>
      </c>
      <c r="Q42" s="142" t="s">
        <v>75</v>
      </c>
      <c r="R42" s="143">
        <f t="shared" si="24"/>
        <v>0.8904573706170722</v>
      </c>
      <c r="S42" s="189">
        <f t="shared" si="25"/>
        <v>1</v>
      </c>
      <c r="T42" s="182">
        <f t="shared" si="26"/>
        <v>0.185</v>
      </c>
      <c r="U42" s="144" t="str">
        <f t="shared" si="21"/>
        <v>-</v>
      </c>
      <c r="V42" s="144" t="str">
        <f t="shared" si="21"/>
        <v>-</v>
      </c>
      <c r="W42" s="144" t="str">
        <f t="shared" si="21"/>
        <v>-</v>
      </c>
      <c r="X42" s="144" t="str">
        <f t="shared" si="21"/>
        <v>-</v>
      </c>
      <c r="Y42" s="144" t="str">
        <f t="shared" si="21"/>
        <v>-</v>
      </c>
      <c r="Z42" s="179" t="str">
        <f t="shared" si="21"/>
        <v>-</v>
      </c>
      <c r="AA42" s="189">
        <f t="shared" si="27"/>
        <v>1</v>
      </c>
      <c r="AB42" s="182">
        <f t="shared" si="18"/>
        <v>90.1</v>
      </c>
      <c r="AC42" s="144" t="str">
        <f t="shared" si="14"/>
        <v>-</v>
      </c>
      <c r="AD42" s="144" t="str">
        <f t="shared" si="14"/>
        <v>-</v>
      </c>
      <c r="AE42" s="144" t="str">
        <f t="shared" si="14"/>
        <v>-</v>
      </c>
      <c r="AF42" s="145" t="str">
        <f t="shared" si="14"/>
        <v>-</v>
      </c>
      <c r="AG42" s="124"/>
      <c r="AI42" s="87"/>
      <c r="AJ42" s="17" t="s">
        <v>8</v>
      </c>
      <c r="AK42" s="18" t="s">
        <v>9</v>
      </c>
      <c r="AL42" s="88" t="s">
        <v>10</v>
      </c>
      <c r="AM42" s="89"/>
      <c r="AN42" s="19" t="s">
        <v>11</v>
      </c>
    </row>
    <row r="43" spans="2:40" ht="15" thickBot="1">
      <c r="B43" s="320" t="s">
        <v>112</v>
      </c>
      <c r="C43" s="314">
        <f>D42</f>
        <v>12750</v>
      </c>
      <c r="D43" s="305">
        <v>18000</v>
      </c>
      <c r="E43" s="305">
        <v>0.25</v>
      </c>
      <c r="F43" s="306">
        <f t="shared" si="15"/>
        <v>10.425000000000001</v>
      </c>
      <c r="G43" s="305">
        <f>S88*AA88*2</f>
        <v>4</v>
      </c>
      <c r="H43" s="307">
        <f>2*G43*F43</f>
        <v>83.4</v>
      </c>
      <c r="I43" s="308">
        <f>H43/60</f>
        <v>1.3900000000000001</v>
      </c>
      <c r="J43" s="287">
        <f t="shared" si="16"/>
        <v>4.17</v>
      </c>
      <c r="N43" s="101"/>
      <c r="O43" s="101"/>
      <c r="P43" s="141" t="s">
        <v>68</v>
      </c>
      <c r="Q43" s="142" t="s">
        <v>76</v>
      </c>
      <c r="R43" s="143">
        <f t="shared" si="24"/>
        <v>0.70823714506139601</v>
      </c>
      <c r="S43" s="189">
        <f t="shared" si="25"/>
        <v>1</v>
      </c>
      <c r="T43" s="182">
        <f t="shared" si="26"/>
        <v>0.185</v>
      </c>
      <c r="U43" s="144" t="str">
        <f t="shared" si="21"/>
        <v>-</v>
      </c>
      <c r="V43" s="144" t="str">
        <f t="shared" si="21"/>
        <v>-</v>
      </c>
      <c r="W43" s="144" t="str">
        <f t="shared" si="21"/>
        <v>-</v>
      </c>
      <c r="X43" s="144" t="str">
        <f t="shared" si="21"/>
        <v>-</v>
      </c>
      <c r="Y43" s="144" t="str">
        <f t="shared" si="21"/>
        <v>-</v>
      </c>
      <c r="Z43" s="179" t="str">
        <f t="shared" si="21"/>
        <v>-</v>
      </c>
      <c r="AA43" s="189">
        <f t="shared" si="27"/>
        <v>1</v>
      </c>
      <c r="AB43" s="182">
        <f t="shared" si="18"/>
        <v>90.1</v>
      </c>
      <c r="AC43" s="144" t="str">
        <f t="shared" si="14"/>
        <v>-</v>
      </c>
      <c r="AD43" s="144" t="str">
        <f t="shared" si="14"/>
        <v>-</v>
      </c>
      <c r="AE43" s="144" t="str">
        <f t="shared" si="14"/>
        <v>-</v>
      </c>
      <c r="AF43" s="145" t="str">
        <f t="shared" si="14"/>
        <v>-</v>
      </c>
      <c r="AG43" s="124"/>
      <c r="AI43" s="21" t="s">
        <v>14</v>
      </c>
      <c r="AJ43" s="22" t="s">
        <v>15</v>
      </c>
      <c r="AK43" s="23" t="s">
        <v>16</v>
      </c>
      <c r="AL43" s="24" t="s">
        <v>17</v>
      </c>
      <c r="AM43" s="23" t="s">
        <v>18</v>
      </c>
      <c r="AN43" s="25"/>
    </row>
    <row r="44" spans="2:40">
      <c r="N44" s="101"/>
      <c r="O44" s="101"/>
      <c r="P44" s="141" t="s">
        <v>68</v>
      </c>
      <c r="Q44" s="142" t="s">
        <v>77</v>
      </c>
      <c r="R44" s="143">
        <f t="shared" si="24"/>
        <v>0.59242698992416054</v>
      </c>
      <c r="S44" s="189">
        <f t="shared" si="25"/>
        <v>1</v>
      </c>
      <c r="T44" s="182">
        <f t="shared" si="26"/>
        <v>0.185</v>
      </c>
      <c r="U44" s="144" t="str">
        <f t="shared" si="21"/>
        <v>-</v>
      </c>
      <c r="V44" s="144" t="str">
        <f t="shared" si="21"/>
        <v>-</v>
      </c>
      <c r="W44" s="144" t="str">
        <f t="shared" si="21"/>
        <v>-</v>
      </c>
      <c r="X44" s="144" t="str">
        <f t="shared" si="21"/>
        <v>-</v>
      </c>
      <c r="Y44" s="144" t="str">
        <f t="shared" si="21"/>
        <v>-</v>
      </c>
      <c r="Z44" s="179" t="str">
        <f t="shared" si="21"/>
        <v>-</v>
      </c>
      <c r="AA44" s="189">
        <f t="shared" si="27"/>
        <v>1</v>
      </c>
      <c r="AB44" s="182">
        <f t="shared" si="18"/>
        <v>90.1</v>
      </c>
      <c r="AC44" s="144" t="str">
        <f t="shared" si="14"/>
        <v>-</v>
      </c>
      <c r="AD44" s="144" t="str">
        <f t="shared" si="14"/>
        <v>-</v>
      </c>
      <c r="AE44" s="144" t="str">
        <f t="shared" si="14"/>
        <v>-</v>
      </c>
      <c r="AF44" s="145" t="str">
        <f t="shared" si="14"/>
        <v>-</v>
      </c>
      <c r="AG44" s="124"/>
      <c r="AI44" s="146">
        <v>800</v>
      </c>
      <c r="AJ44" s="147">
        <v>50.25</v>
      </c>
      <c r="AK44" s="148">
        <f t="shared" ref="AK44:AK57" si="29">2*$AJ$40*TAN(0.5*AJ44*PI()/180)</f>
        <v>0.93793283085815549</v>
      </c>
      <c r="AL44" s="33">
        <f t="shared" ref="AL44:AL57" si="30">CEILING($R$20/AK44,1)</f>
        <v>1</v>
      </c>
      <c r="AM44" s="33">
        <f t="shared" ref="AM44:AM57" si="31">CEILING($S$20/AK44,1)</f>
        <v>1</v>
      </c>
      <c r="AN44" s="100">
        <f>AL44*AM44</f>
        <v>1</v>
      </c>
    </row>
    <row r="45" spans="2:40" ht="15" thickBot="1">
      <c r="N45" s="101"/>
      <c r="O45" s="101"/>
      <c r="P45" s="141" t="s">
        <v>68</v>
      </c>
      <c r="Q45" s="142" t="s">
        <v>78</v>
      </c>
      <c r="R45" s="143">
        <f t="shared" si="24"/>
        <v>0.53589838486224539</v>
      </c>
      <c r="S45" s="189">
        <f t="shared" si="25"/>
        <v>1</v>
      </c>
      <c r="T45" s="182">
        <f t="shared" si="26"/>
        <v>0.185</v>
      </c>
      <c r="U45" s="144" t="str">
        <f t="shared" si="21"/>
        <v>-</v>
      </c>
      <c r="V45" s="144" t="str">
        <f t="shared" si="21"/>
        <v>-</v>
      </c>
      <c r="W45" s="144" t="str">
        <f t="shared" si="21"/>
        <v>-</v>
      </c>
      <c r="X45" s="144" t="str">
        <f t="shared" si="21"/>
        <v>-</v>
      </c>
      <c r="Y45" s="144" t="str">
        <f t="shared" si="21"/>
        <v>-</v>
      </c>
      <c r="Z45" s="179" t="str">
        <f t="shared" si="21"/>
        <v>-</v>
      </c>
      <c r="AA45" s="189">
        <f t="shared" si="27"/>
        <v>1</v>
      </c>
      <c r="AB45" s="182">
        <f t="shared" si="18"/>
        <v>90.1</v>
      </c>
      <c r="AC45" s="144" t="str">
        <f t="shared" si="14"/>
        <v>-</v>
      </c>
      <c r="AD45" s="144" t="str">
        <f t="shared" si="14"/>
        <v>-</v>
      </c>
      <c r="AE45" s="144" t="str">
        <f t="shared" si="14"/>
        <v>-</v>
      </c>
      <c r="AF45" s="145" t="str">
        <f t="shared" si="14"/>
        <v>-</v>
      </c>
      <c r="AG45" s="124"/>
      <c r="AI45" s="149">
        <v>900</v>
      </c>
      <c r="AJ45" s="150">
        <v>51</v>
      </c>
      <c r="AK45" s="151">
        <f t="shared" si="29"/>
        <v>0.95395106539632024</v>
      </c>
      <c r="AL45" s="51">
        <f t="shared" si="30"/>
        <v>1</v>
      </c>
      <c r="AM45" s="51">
        <f t="shared" si="31"/>
        <v>1</v>
      </c>
      <c r="AN45" s="152">
        <f t="shared" ref="AN45:AN57" si="32">AL45*AM45</f>
        <v>1</v>
      </c>
    </row>
    <row r="46" spans="2:40" ht="15" thickTop="1">
      <c r="N46" s="101"/>
      <c r="O46" s="101"/>
      <c r="P46" s="141" t="s">
        <v>68</v>
      </c>
      <c r="Q46" s="142" t="s">
        <v>79</v>
      </c>
      <c r="R46" s="143">
        <f t="shared" si="24"/>
        <v>0.53589838486224539</v>
      </c>
      <c r="S46" s="189">
        <f t="shared" si="25"/>
        <v>1</v>
      </c>
      <c r="T46" s="182">
        <f t="shared" si="26"/>
        <v>0.185</v>
      </c>
      <c r="U46" s="144" t="str">
        <f t="shared" si="21"/>
        <v>-</v>
      </c>
      <c r="V46" s="144" t="str">
        <f t="shared" si="21"/>
        <v>-</v>
      </c>
      <c r="W46" s="144" t="str">
        <f t="shared" si="21"/>
        <v>-</v>
      </c>
      <c r="X46" s="144" t="str">
        <f t="shared" si="21"/>
        <v>-</v>
      </c>
      <c r="Y46" s="144" t="str">
        <f t="shared" si="21"/>
        <v>-</v>
      </c>
      <c r="Z46" s="179" t="str">
        <f t="shared" si="21"/>
        <v>-</v>
      </c>
      <c r="AA46" s="189">
        <f t="shared" si="27"/>
        <v>1</v>
      </c>
      <c r="AB46" s="182">
        <f t="shared" si="18"/>
        <v>90.1</v>
      </c>
      <c r="AC46" s="144" t="str">
        <f t="shared" si="14"/>
        <v>-</v>
      </c>
      <c r="AD46" s="144" t="str">
        <f t="shared" si="14"/>
        <v>-</v>
      </c>
      <c r="AE46" s="144" t="str">
        <f t="shared" si="14"/>
        <v>-</v>
      </c>
      <c r="AF46" s="145" t="str">
        <f t="shared" si="14"/>
        <v>-</v>
      </c>
      <c r="AG46" s="124"/>
      <c r="AI46" s="153">
        <v>1000</v>
      </c>
      <c r="AJ46" s="154">
        <v>46</v>
      </c>
      <c r="AK46" s="155">
        <f t="shared" si="29"/>
        <v>0.8489496324192094</v>
      </c>
      <c r="AL46" s="61">
        <f t="shared" si="30"/>
        <v>1</v>
      </c>
      <c r="AM46" s="61">
        <f t="shared" si="31"/>
        <v>1</v>
      </c>
      <c r="AN46" s="156">
        <f t="shared" si="32"/>
        <v>1</v>
      </c>
    </row>
    <row r="47" spans="2:40">
      <c r="N47" s="101"/>
      <c r="O47" s="101"/>
      <c r="P47" s="141" t="s">
        <v>68</v>
      </c>
      <c r="Q47" s="142" t="s">
        <v>80</v>
      </c>
      <c r="R47" s="143">
        <f t="shared" si="24"/>
        <v>0.57349077151761585</v>
      </c>
      <c r="S47" s="189">
        <f t="shared" si="25"/>
        <v>1</v>
      </c>
      <c r="T47" s="182">
        <f t="shared" si="26"/>
        <v>0.185</v>
      </c>
      <c r="U47" s="144" t="str">
        <f t="shared" si="21"/>
        <v>-</v>
      </c>
      <c r="V47" s="144" t="str">
        <f t="shared" si="21"/>
        <v>-</v>
      </c>
      <c r="W47" s="144" t="str">
        <f t="shared" si="21"/>
        <v>-</v>
      </c>
      <c r="X47" s="144" t="str">
        <f t="shared" si="21"/>
        <v>-</v>
      </c>
      <c r="Y47" s="144" t="str">
        <f t="shared" si="21"/>
        <v>-</v>
      </c>
      <c r="Z47" s="179" t="str">
        <f t="shared" si="21"/>
        <v>-</v>
      </c>
      <c r="AA47" s="189">
        <f t="shared" si="27"/>
        <v>1</v>
      </c>
      <c r="AB47" s="182">
        <f t="shared" si="18"/>
        <v>90.1</v>
      </c>
      <c r="AC47" s="144" t="str">
        <f t="shared" si="14"/>
        <v>-</v>
      </c>
      <c r="AD47" s="144" t="str">
        <f t="shared" si="14"/>
        <v>-</v>
      </c>
      <c r="AE47" s="144" t="str">
        <f t="shared" si="14"/>
        <v>-</v>
      </c>
      <c r="AF47" s="145" t="str">
        <f t="shared" si="14"/>
        <v>-</v>
      </c>
      <c r="AG47" s="124"/>
      <c r="AI47" s="37">
        <v>1500</v>
      </c>
      <c r="AJ47" s="38">
        <v>30</v>
      </c>
      <c r="AK47" s="103">
        <f t="shared" si="29"/>
        <v>0.53589838486224539</v>
      </c>
      <c r="AL47" s="41">
        <f t="shared" si="30"/>
        <v>1</v>
      </c>
      <c r="AM47" s="41">
        <f t="shared" si="31"/>
        <v>1</v>
      </c>
      <c r="AN47" s="104">
        <f t="shared" si="32"/>
        <v>1</v>
      </c>
    </row>
    <row r="48" spans="2:40">
      <c r="N48" s="101"/>
      <c r="O48" s="101"/>
      <c r="P48" s="141" t="s">
        <v>68</v>
      </c>
      <c r="Q48" s="142" t="s">
        <v>81</v>
      </c>
      <c r="R48" s="143">
        <f t="shared" si="24"/>
        <v>0.55464908811967695</v>
      </c>
      <c r="S48" s="189">
        <f t="shared" si="25"/>
        <v>1</v>
      </c>
      <c r="T48" s="182">
        <f t="shared" si="26"/>
        <v>0.185</v>
      </c>
      <c r="U48" s="144" t="str">
        <f t="shared" si="21"/>
        <v>-</v>
      </c>
      <c r="V48" s="144" t="str">
        <f t="shared" si="21"/>
        <v>-</v>
      </c>
      <c r="W48" s="144" t="str">
        <f t="shared" si="21"/>
        <v>-</v>
      </c>
      <c r="X48" s="144" t="str">
        <f t="shared" si="21"/>
        <v>-</v>
      </c>
      <c r="Y48" s="144" t="str">
        <f t="shared" si="21"/>
        <v>-</v>
      </c>
      <c r="Z48" s="179" t="str">
        <f t="shared" si="21"/>
        <v>-</v>
      </c>
      <c r="AA48" s="189">
        <f t="shared" si="27"/>
        <v>1</v>
      </c>
      <c r="AB48" s="182">
        <f t="shared" si="18"/>
        <v>90.1</v>
      </c>
      <c r="AC48" s="144" t="str">
        <f t="shared" si="14"/>
        <v>-</v>
      </c>
      <c r="AD48" s="144" t="str">
        <f t="shared" si="14"/>
        <v>-</v>
      </c>
      <c r="AE48" s="144" t="str">
        <f t="shared" si="14"/>
        <v>-</v>
      </c>
      <c r="AF48" s="145" t="str">
        <f t="shared" si="14"/>
        <v>-</v>
      </c>
      <c r="AG48" s="124"/>
      <c r="AI48" s="37">
        <v>2000</v>
      </c>
      <c r="AJ48" s="38">
        <v>23.75</v>
      </c>
      <c r="AK48" s="103">
        <f t="shared" si="29"/>
        <v>0.42055477059417784</v>
      </c>
      <c r="AL48" s="41">
        <f t="shared" si="30"/>
        <v>1</v>
      </c>
      <c r="AM48" s="41">
        <f t="shared" si="31"/>
        <v>1</v>
      </c>
      <c r="AN48" s="104">
        <f t="shared" si="32"/>
        <v>1</v>
      </c>
    </row>
    <row r="49" spans="14:40">
      <c r="N49" s="101"/>
      <c r="O49" s="101"/>
      <c r="P49" s="141" t="s">
        <v>68</v>
      </c>
      <c r="Q49" s="142" t="s">
        <v>82</v>
      </c>
      <c r="R49" s="143">
        <f t="shared" si="24"/>
        <v>0.48015751816023206</v>
      </c>
      <c r="S49" s="189">
        <f t="shared" si="25"/>
        <v>1</v>
      </c>
      <c r="T49" s="182">
        <f t="shared" si="26"/>
        <v>0.185</v>
      </c>
      <c r="U49" s="144" t="str">
        <f t="shared" si="21"/>
        <v>-</v>
      </c>
      <c r="V49" s="144" t="str">
        <f t="shared" si="21"/>
        <v>-</v>
      </c>
      <c r="W49" s="144" t="str">
        <f t="shared" si="21"/>
        <v>-</v>
      </c>
      <c r="X49" s="144" t="str">
        <f t="shared" si="21"/>
        <v>-</v>
      </c>
      <c r="Y49" s="144" t="str">
        <f t="shared" si="21"/>
        <v>-</v>
      </c>
      <c r="Z49" s="179" t="str">
        <f t="shared" si="21"/>
        <v>-</v>
      </c>
      <c r="AA49" s="189">
        <f t="shared" si="27"/>
        <v>1</v>
      </c>
      <c r="AB49" s="182">
        <f t="shared" si="18"/>
        <v>90.1</v>
      </c>
      <c r="AC49" s="144" t="str">
        <f t="shared" si="14"/>
        <v>-</v>
      </c>
      <c r="AD49" s="144" t="str">
        <f t="shared" si="14"/>
        <v>-</v>
      </c>
      <c r="AE49" s="144" t="str">
        <f t="shared" si="14"/>
        <v>-</v>
      </c>
      <c r="AF49" s="145" t="str">
        <f t="shared" si="14"/>
        <v>-</v>
      </c>
      <c r="AG49" s="124"/>
      <c r="AI49" s="37">
        <v>2500</v>
      </c>
      <c r="AJ49" s="38">
        <v>18.75</v>
      </c>
      <c r="AK49" s="103">
        <f t="shared" si="29"/>
        <v>0.33020133638439297</v>
      </c>
      <c r="AL49" s="41">
        <f t="shared" si="30"/>
        <v>2</v>
      </c>
      <c r="AM49" s="41">
        <f t="shared" si="31"/>
        <v>1</v>
      </c>
      <c r="AN49" s="104">
        <f t="shared" si="32"/>
        <v>2</v>
      </c>
    </row>
    <row r="50" spans="14:40">
      <c r="N50" s="101"/>
      <c r="O50" s="101"/>
      <c r="P50" s="141" t="s">
        <v>68</v>
      </c>
      <c r="Q50" s="142" t="s">
        <v>83</v>
      </c>
      <c r="R50" s="143">
        <f t="shared" si="24"/>
        <v>0.48015751816023206</v>
      </c>
      <c r="S50" s="189">
        <f t="shared" si="25"/>
        <v>1</v>
      </c>
      <c r="T50" s="182">
        <f t="shared" si="26"/>
        <v>0.185</v>
      </c>
      <c r="U50" s="144" t="str">
        <f t="shared" si="21"/>
        <v>-</v>
      </c>
      <c r="V50" s="144" t="str">
        <f t="shared" si="21"/>
        <v>-</v>
      </c>
      <c r="W50" s="144" t="str">
        <f t="shared" si="21"/>
        <v>-</v>
      </c>
      <c r="X50" s="144" t="str">
        <f t="shared" si="21"/>
        <v>-</v>
      </c>
      <c r="Y50" s="144" t="str">
        <f t="shared" si="21"/>
        <v>-</v>
      </c>
      <c r="Z50" s="179" t="str">
        <f t="shared" si="21"/>
        <v>-</v>
      </c>
      <c r="AA50" s="189">
        <f t="shared" si="27"/>
        <v>1</v>
      </c>
      <c r="AB50" s="182">
        <f t="shared" si="18"/>
        <v>90.1</v>
      </c>
      <c r="AC50" s="144" t="str">
        <f t="shared" si="14"/>
        <v>-</v>
      </c>
      <c r="AD50" s="144" t="str">
        <f t="shared" si="14"/>
        <v>-</v>
      </c>
      <c r="AE50" s="144" t="str">
        <f t="shared" si="14"/>
        <v>-</v>
      </c>
      <c r="AF50" s="145" t="str">
        <f t="shared" si="14"/>
        <v>-</v>
      </c>
      <c r="AG50" s="124"/>
      <c r="AI50" s="37">
        <v>3000</v>
      </c>
      <c r="AJ50" s="38">
        <v>16.75</v>
      </c>
      <c r="AK50" s="103">
        <f t="shared" si="29"/>
        <v>0.29444266901780114</v>
      </c>
      <c r="AL50" s="41">
        <f t="shared" si="30"/>
        <v>2</v>
      </c>
      <c r="AM50" s="41">
        <f t="shared" si="31"/>
        <v>1</v>
      </c>
      <c r="AN50" s="104">
        <f t="shared" si="32"/>
        <v>2</v>
      </c>
    </row>
    <row r="51" spans="14:40">
      <c r="N51" s="101"/>
      <c r="O51" s="101"/>
      <c r="P51" s="141" t="s">
        <v>68</v>
      </c>
      <c r="Q51" s="142" t="s">
        <v>84</v>
      </c>
      <c r="R51" s="143">
        <f t="shared" si="24"/>
        <v>0.48015751816023206</v>
      </c>
      <c r="S51" s="189">
        <f t="shared" si="25"/>
        <v>1</v>
      </c>
      <c r="T51" s="182">
        <f t="shared" si="26"/>
        <v>0.185</v>
      </c>
      <c r="U51" s="144" t="str">
        <f t="shared" si="21"/>
        <v>-</v>
      </c>
      <c r="V51" s="144" t="str">
        <f t="shared" si="21"/>
        <v>-</v>
      </c>
      <c r="W51" s="144" t="str">
        <f t="shared" si="21"/>
        <v>-</v>
      </c>
      <c r="X51" s="144" t="str">
        <f t="shared" si="21"/>
        <v>-</v>
      </c>
      <c r="Y51" s="144" t="str">
        <f t="shared" si="21"/>
        <v>-</v>
      </c>
      <c r="Z51" s="179" t="str">
        <f t="shared" si="21"/>
        <v>-</v>
      </c>
      <c r="AA51" s="189">
        <f t="shared" si="27"/>
        <v>1</v>
      </c>
      <c r="AB51" s="182">
        <f t="shared" si="18"/>
        <v>90.1</v>
      </c>
      <c r="AC51" s="144" t="str">
        <f t="shared" si="18"/>
        <v>-</v>
      </c>
      <c r="AD51" s="144" t="str">
        <f t="shared" si="18"/>
        <v>-</v>
      </c>
      <c r="AE51" s="144" t="str">
        <f t="shared" si="18"/>
        <v>-</v>
      </c>
      <c r="AF51" s="145" t="str">
        <f t="shared" si="18"/>
        <v>-</v>
      </c>
      <c r="AG51" s="124"/>
      <c r="AI51" s="37">
        <v>3500</v>
      </c>
      <c r="AJ51" s="38">
        <v>13.25</v>
      </c>
      <c r="AK51" s="103">
        <f t="shared" si="29"/>
        <v>0.23229228739459551</v>
      </c>
      <c r="AL51" s="41">
        <f t="shared" si="30"/>
        <v>2</v>
      </c>
      <c r="AM51" s="41">
        <f t="shared" si="31"/>
        <v>1</v>
      </c>
      <c r="AN51" s="104">
        <f t="shared" si="32"/>
        <v>2</v>
      </c>
    </row>
    <row r="52" spans="14:40" ht="15" thickBot="1">
      <c r="N52" s="101"/>
      <c r="O52" s="101"/>
      <c r="P52" s="141" t="s">
        <v>68</v>
      </c>
      <c r="Q52" s="142" t="s">
        <v>85</v>
      </c>
      <c r="R52" s="143">
        <f t="shared" si="24"/>
        <v>0.48015751816023206</v>
      </c>
      <c r="S52" s="189">
        <f t="shared" si="25"/>
        <v>1</v>
      </c>
      <c r="T52" s="182">
        <f t="shared" si="26"/>
        <v>0.185</v>
      </c>
      <c r="U52" s="144" t="str">
        <f t="shared" si="21"/>
        <v>-</v>
      </c>
      <c r="V52" s="144" t="str">
        <f t="shared" si="21"/>
        <v>-</v>
      </c>
      <c r="W52" s="144" t="str">
        <f t="shared" si="21"/>
        <v>-</v>
      </c>
      <c r="X52" s="144" t="str">
        <f t="shared" si="21"/>
        <v>-</v>
      </c>
      <c r="Y52" s="144" t="str">
        <f t="shared" si="21"/>
        <v>-</v>
      </c>
      <c r="Z52" s="179" t="str">
        <f t="shared" si="21"/>
        <v>-</v>
      </c>
      <c r="AA52" s="189">
        <f t="shared" si="27"/>
        <v>1</v>
      </c>
      <c r="AB52" s="182">
        <f t="shared" ref="AB52:AF53" si="33">IF(AB$31&gt;$AA52,"-",$W$18+$S$19*(2*AB$31-1)/(2*$AA52))</f>
        <v>90.1</v>
      </c>
      <c r="AC52" s="144" t="str">
        <f t="shared" si="33"/>
        <v>-</v>
      </c>
      <c r="AD52" s="144" t="str">
        <f t="shared" si="33"/>
        <v>-</v>
      </c>
      <c r="AE52" s="144" t="str">
        <f t="shared" si="33"/>
        <v>-</v>
      </c>
      <c r="AF52" s="145" t="str">
        <f t="shared" si="33"/>
        <v>-</v>
      </c>
      <c r="AG52" s="124"/>
      <c r="AI52" s="47">
        <v>4000</v>
      </c>
      <c r="AJ52" s="48">
        <v>9.25</v>
      </c>
      <c r="AK52" s="157">
        <f t="shared" si="29"/>
        <v>0.16179452394479604</v>
      </c>
      <c r="AL52" s="51">
        <f t="shared" si="30"/>
        <v>3</v>
      </c>
      <c r="AM52" s="51">
        <f t="shared" si="31"/>
        <v>2</v>
      </c>
      <c r="AN52" s="152">
        <f t="shared" si="32"/>
        <v>6</v>
      </c>
    </row>
    <row r="53" spans="14:40" ht="15.6" thickTop="1" thickBot="1">
      <c r="N53" s="101"/>
      <c r="O53" s="101"/>
      <c r="P53" s="158" t="s">
        <v>68</v>
      </c>
      <c r="Q53" s="159" t="s">
        <v>86</v>
      </c>
      <c r="R53" s="160">
        <f t="shared" si="24"/>
        <v>0.38876061827543695</v>
      </c>
      <c r="S53" s="190">
        <f t="shared" si="25"/>
        <v>1</v>
      </c>
      <c r="T53" s="183">
        <f t="shared" si="26"/>
        <v>0.185</v>
      </c>
      <c r="U53" s="113" t="str">
        <f t="shared" si="26"/>
        <v>-</v>
      </c>
      <c r="V53" s="113" t="str">
        <f t="shared" si="26"/>
        <v>-</v>
      </c>
      <c r="W53" s="113" t="str">
        <f t="shared" si="26"/>
        <v>-</v>
      </c>
      <c r="X53" s="113" t="str">
        <f t="shared" si="26"/>
        <v>-</v>
      </c>
      <c r="Y53" s="113" t="str">
        <f t="shared" si="26"/>
        <v>-</v>
      </c>
      <c r="Z53" s="180" t="str">
        <f t="shared" si="26"/>
        <v>-</v>
      </c>
      <c r="AA53" s="190">
        <f t="shared" si="27"/>
        <v>1</v>
      </c>
      <c r="AB53" s="183">
        <f t="shared" si="33"/>
        <v>90.1</v>
      </c>
      <c r="AC53" s="113" t="str">
        <f t="shared" si="33"/>
        <v>-</v>
      </c>
      <c r="AD53" s="113" t="str">
        <f t="shared" si="33"/>
        <v>-</v>
      </c>
      <c r="AE53" s="113" t="str">
        <f t="shared" si="33"/>
        <v>-</v>
      </c>
      <c r="AF53" s="114" t="str">
        <f t="shared" si="33"/>
        <v>-</v>
      </c>
      <c r="AG53" s="124"/>
      <c r="AI53" s="57">
        <v>4500</v>
      </c>
      <c r="AJ53" s="58">
        <v>11.5</v>
      </c>
      <c r="AK53" s="161">
        <f t="shared" si="29"/>
        <v>0.20138941036687313</v>
      </c>
      <c r="AL53" s="61">
        <f t="shared" si="30"/>
        <v>2</v>
      </c>
      <c r="AM53" s="61">
        <f t="shared" si="31"/>
        <v>1</v>
      </c>
      <c r="AN53" s="156">
        <f t="shared" si="32"/>
        <v>2</v>
      </c>
    </row>
    <row r="54" spans="14:40">
      <c r="N54" s="101"/>
      <c r="O54" s="101"/>
      <c r="AI54" s="63">
        <v>5000</v>
      </c>
      <c r="AJ54" s="64">
        <v>6.25</v>
      </c>
      <c r="AK54" s="162">
        <f t="shared" si="29"/>
        <v>0.10919137314747913</v>
      </c>
      <c r="AL54" s="41">
        <f t="shared" si="30"/>
        <v>4</v>
      </c>
      <c r="AM54" s="41">
        <f t="shared" si="31"/>
        <v>2</v>
      </c>
      <c r="AN54" s="104">
        <f t="shared" si="32"/>
        <v>8</v>
      </c>
    </row>
    <row r="55" spans="14:40" ht="15" thickBot="1">
      <c r="N55" s="101"/>
      <c r="O55" s="101"/>
      <c r="AI55" s="63">
        <v>5400</v>
      </c>
      <c r="AJ55" s="64">
        <v>37</v>
      </c>
      <c r="AK55" s="162">
        <f t="shared" si="29"/>
        <v>0.66919063900414633</v>
      </c>
      <c r="AL55" s="41">
        <f t="shared" si="30"/>
        <v>1</v>
      </c>
      <c r="AM55" s="41">
        <f t="shared" si="31"/>
        <v>1</v>
      </c>
      <c r="AN55" s="104">
        <f t="shared" si="32"/>
        <v>1</v>
      </c>
    </row>
    <row r="56" spans="14:40">
      <c r="N56" s="101"/>
      <c r="O56" s="101"/>
      <c r="P56" s="120" t="s">
        <v>87</v>
      </c>
      <c r="R56" s="220" t="s">
        <v>42</v>
      </c>
      <c r="S56" s="330" t="s">
        <v>43</v>
      </c>
      <c r="T56" s="330"/>
      <c r="U56" s="330"/>
      <c r="V56" s="330"/>
      <c r="W56" s="330"/>
      <c r="X56" s="330"/>
      <c r="Y56" s="330"/>
      <c r="Z56" s="331"/>
      <c r="AA56" s="327" t="s">
        <v>44</v>
      </c>
      <c r="AB56" s="328"/>
      <c r="AC56" s="328"/>
      <c r="AD56" s="328"/>
      <c r="AE56" s="328"/>
      <c r="AF56" s="329"/>
      <c r="AI56" s="63">
        <v>6000</v>
      </c>
      <c r="AJ56" s="64">
        <v>27.25</v>
      </c>
      <c r="AK56" s="162">
        <f t="shared" si="29"/>
        <v>0.48477475938289571</v>
      </c>
      <c r="AL56" s="41">
        <f t="shared" si="30"/>
        <v>1</v>
      </c>
      <c r="AM56" s="41">
        <f t="shared" si="31"/>
        <v>1</v>
      </c>
      <c r="AN56" s="104">
        <f t="shared" si="32"/>
        <v>1</v>
      </c>
    </row>
    <row r="57" spans="14:40" ht="15" thickBot="1">
      <c r="N57" s="101"/>
      <c r="O57" s="101"/>
      <c r="Q57" s="119"/>
      <c r="R57" s="221" t="s">
        <v>6</v>
      </c>
      <c r="T57" s="163">
        <v>1</v>
      </c>
      <c r="U57" s="163">
        <v>2</v>
      </c>
      <c r="V57" s="163">
        <v>3</v>
      </c>
      <c r="W57" s="163">
        <v>4</v>
      </c>
      <c r="X57" s="163">
        <v>5</v>
      </c>
      <c r="Y57" s="163">
        <v>6</v>
      </c>
      <c r="Z57" s="204">
        <v>7</v>
      </c>
      <c r="AA57" s="211"/>
      <c r="AB57" s="198">
        <v>1</v>
      </c>
      <c r="AC57" s="198">
        <v>2</v>
      </c>
      <c r="AD57" s="198">
        <v>3</v>
      </c>
      <c r="AE57" s="198">
        <v>4</v>
      </c>
      <c r="AF57" s="212">
        <v>5</v>
      </c>
      <c r="AI57" s="67">
        <v>6500</v>
      </c>
      <c r="AJ57" s="68">
        <v>21</v>
      </c>
      <c r="AK57" s="164">
        <f t="shared" si="29"/>
        <v>0.37067808986306877</v>
      </c>
      <c r="AL57" s="71">
        <f t="shared" si="30"/>
        <v>1</v>
      </c>
      <c r="AM57" s="71">
        <f t="shared" si="31"/>
        <v>1</v>
      </c>
      <c r="AN57" s="140">
        <f t="shared" si="32"/>
        <v>1</v>
      </c>
    </row>
    <row r="58" spans="14:40" ht="15" thickBot="1">
      <c r="N58" s="101"/>
      <c r="O58" s="101"/>
      <c r="P58" s="121" t="s">
        <v>45</v>
      </c>
      <c r="Q58" s="165" t="s">
        <v>46</v>
      </c>
      <c r="R58" s="222" t="s">
        <v>47</v>
      </c>
      <c r="S58" s="219" t="s">
        <v>48</v>
      </c>
      <c r="T58" s="206" t="s">
        <v>49</v>
      </c>
      <c r="U58" s="207" t="s">
        <v>50</v>
      </c>
      <c r="V58" s="207" t="s">
        <v>51</v>
      </c>
      <c r="W58" s="207" t="s">
        <v>52</v>
      </c>
      <c r="X58" s="208" t="s">
        <v>53</v>
      </c>
      <c r="Y58" s="209" t="s">
        <v>54</v>
      </c>
      <c r="Z58" s="209" t="s">
        <v>55</v>
      </c>
      <c r="AA58" s="205" t="s">
        <v>48</v>
      </c>
      <c r="AB58" s="213" t="s">
        <v>88</v>
      </c>
      <c r="AC58" s="214" t="s">
        <v>57</v>
      </c>
      <c r="AD58" s="214" t="s">
        <v>58</v>
      </c>
      <c r="AE58" s="214" t="s">
        <v>59</v>
      </c>
      <c r="AF58" s="215" t="s">
        <v>60</v>
      </c>
    </row>
    <row r="59" spans="14:40">
      <c r="N59" s="101"/>
      <c r="O59" s="101"/>
      <c r="P59" s="79" t="s">
        <v>89</v>
      </c>
      <c r="Q59" s="123" t="s">
        <v>62</v>
      </c>
      <c r="R59" s="194">
        <v>3</v>
      </c>
      <c r="S59" s="184">
        <v>1</v>
      </c>
      <c r="T59" s="181">
        <f t="shared" ref="T59:T60" si="34">T$24/2</f>
        <v>1.29</v>
      </c>
      <c r="U59" s="116" t="s">
        <v>90</v>
      </c>
      <c r="V59" s="116" t="s">
        <v>90</v>
      </c>
      <c r="W59" s="116" t="s">
        <v>90</v>
      </c>
      <c r="X59" s="116" t="s">
        <v>90</v>
      </c>
      <c r="Y59" s="116" t="s">
        <v>90</v>
      </c>
      <c r="Z59" s="178" t="s">
        <v>90</v>
      </c>
      <c r="AA59" s="210">
        <v>1</v>
      </c>
      <c r="AB59" s="92">
        <v>1.2</v>
      </c>
      <c r="AC59" s="136" t="str">
        <f>IF(AA59=2,$W$18+F$4*3/4,"-")</f>
        <v>-</v>
      </c>
      <c r="AD59" s="136" t="str">
        <f t="shared" ref="AD59:AF60" si="35">IF(AB59=2,$W$18+T$18*3/4,"-")</f>
        <v>-</v>
      </c>
      <c r="AE59" s="136" t="str">
        <f>IF(AC59=2,$W$18+E$4*3/4,"-")</f>
        <v>-</v>
      </c>
      <c r="AF59" s="137" t="str">
        <f t="shared" si="35"/>
        <v>-</v>
      </c>
      <c r="AI59" s="321" t="s">
        <v>91</v>
      </c>
      <c r="AJ59" s="322"/>
      <c r="AK59" s="322"/>
      <c r="AL59" s="322"/>
      <c r="AM59" s="322"/>
      <c r="AN59" s="323"/>
    </row>
    <row r="60" spans="14:40" ht="15" thickBot="1">
      <c r="N60" s="101"/>
      <c r="O60" s="101"/>
      <c r="P60" s="166" t="s">
        <v>92</v>
      </c>
      <c r="Q60" s="126" t="s">
        <v>64</v>
      </c>
      <c r="R60" s="191">
        <v>3</v>
      </c>
      <c r="S60" s="185">
        <v>1</v>
      </c>
      <c r="T60" s="199">
        <f t="shared" si="34"/>
        <v>1.29</v>
      </c>
      <c r="U60" s="127" t="s">
        <v>90</v>
      </c>
      <c r="V60" s="127" t="s">
        <v>90</v>
      </c>
      <c r="W60" s="127" t="s">
        <v>90</v>
      </c>
      <c r="X60" s="127" t="s">
        <v>90</v>
      </c>
      <c r="Y60" s="127" t="s">
        <v>90</v>
      </c>
      <c r="Z60" s="200" t="s">
        <v>90</v>
      </c>
      <c r="AA60" s="185">
        <v>1</v>
      </c>
      <c r="AB60" s="199">
        <v>1.2</v>
      </c>
      <c r="AC60" s="127" t="str">
        <f>IF(AA60=2,$W$18+F$4*3/4,"-")</f>
        <v>-</v>
      </c>
      <c r="AD60" s="127" t="str">
        <f t="shared" si="35"/>
        <v>-</v>
      </c>
      <c r="AE60" s="127" t="str">
        <f>IF(AC60=2,$W$18+E$4*3/4,"-")</f>
        <v>-</v>
      </c>
      <c r="AF60" s="128" t="str">
        <f t="shared" si="35"/>
        <v>-</v>
      </c>
      <c r="AI60" s="10" t="s">
        <v>1</v>
      </c>
      <c r="AJ60" s="11">
        <v>1</v>
      </c>
      <c r="AK60" s="76"/>
      <c r="AL60" s="77"/>
      <c r="AM60" s="77"/>
      <c r="AN60" s="78"/>
    </row>
    <row r="61" spans="14:40" ht="15" thickTop="1">
      <c r="N61" s="101"/>
      <c r="O61" s="101"/>
      <c r="P61" s="167" t="s">
        <v>65</v>
      </c>
      <c r="Q61" s="168" t="s">
        <v>66</v>
      </c>
      <c r="R61" s="192">
        <v>0.76400000000000001</v>
      </c>
      <c r="S61" s="188">
        <f>AL9</f>
        <v>1</v>
      </c>
      <c r="T61" s="92">
        <f>IF(T$57&gt;$S61,"-",$R$19*(2*T$57-1)/(2*$S61))</f>
        <v>0.32499999999999996</v>
      </c>
      <c r="U61" s="136" t="str">
        <f t="shared" ref="U61:Z62" si="36">IF(U$57&gt;$S61,"-",$R$19*(2*U$57-1)/(2*$S61))</f>
        <v>-</v>
      </c>
      <c r="V61" s="136" t="str">
        <f t="shared" si="36"/>
        <v>-</v>
      </c>
      <c r="W61" s="136" t="str">
        <f t="shared" si="36"/>
        <v>-</v>
      </c>
      <c r="X61" s="136" t="str">
        <f t="shared" si="36"/>
        <v>-</v>
      </c>
      <c r="Y61" s="155" t="str">
        <f t="shared" si="36"/>
        <v>-</v>
      </c>
      <c r="Z61" s="202" t="str">
        <f t="shared" si="36"/>
        <v>-</v>
      </c>
      <c r="AA61" s="188">
        <f>MAX(AM8:AM9)</f>
        <v>1</v>
      </c>
      <c r="AB61" s="92">
        <f t="shared" ref="AB61:AF76" si="37">IF(AB$57&gt;$AA61,"-",$W$18+$S$19*(2*AB$57-1)/(2*$AA61))</f>
        <v>90.1</v>
      </c>
      <c r="AC61" s="136" t="str">
        <f t="shared" si="37"/>
        <v>-</v>
      </c>
      <c r="AD61" s="136" t="str">
        <f t="shared" si="37"/>
        <v>-</v>
      </c>
      <c r="AE61" s="136" t="str">
        <f t="shared" si="37"/>
        <v>-</v>
      </c>
      <c r="AF61" s="137" t="str">
        <f t="shared" si="37"/>
        <v>-</v>
      </c>
      <c r="AI61" s="83" t="s">
        <v>4</v>
      </c>
      <c r="AJ61" s="14" t="s">
        <v>5</v>
      </c>
      <c r="AK61" s="15" t="s">
        <v>6</v>
      </c>
      <c r="AL61" s="324" t="s">
        <v>7</v>
      </c>
      <c r="AM61" s="325"/>
      <c r="AN61" s="326"/>
    </row>
    <row r="62" spans="14:40" ht="15" thickBot="1">
      <c r="N62" s="101"/>
      <c r="O62" s="101"/>
      <c r="P62" s="166" t="s">
        <v>65</v>
      </c>
      <c r="Q62" s="126" t="s">
        <v>67</v>
      </c>
      <c r="R62" s="193">
        <v>0.497</v>
      </c>
      <c r="S62" s="187">
        <f>AL10</f>
        <v>2</v>
      </c>
      <c r="T62" s="199">
        <f t="shared" ref="T62" si="38">IF(T$57&gt;$S62,"-",$R$19*(2*T$57-1)/(2*$S62))</f>
        <v>0.16249999999999998</v>
      </c>
      <c r="U62" s="127">
        <f t="shared" si="36"/>
        <v>0.48749999999999993</v>
      </c>
      <c r="V62" s="127" t="str">
        <f t="shared" si="36"/>
        <v>-</v>
      </c>
      <c r="W62" s="127" t="str">
        <f t="shared" si="36"/>
        <v>-</v>
      </c>
      <c r="X62" s="127" t="str">
        <f t="shared" si="36"/>
        <v>-</v>
      </c>
      <c r="Y62" s="157" t="str">
        <f t="shared" si="36"/>
        <v>-</v>
      </c>
      <c r="Z62" s="49" t="str">
        <f t="shared" si="36"/>
        <v>-</v>
      </c>
      <c r="AA62" s="187">
        <f>MAX(AM9:AM10)</f>
        <v>1</v>
      </c>
      <c r="AB62" s="199">
        <f>IF(AB$57&gt;$AA62,"-",$W$18+$S$19*(2*AB$57-1)/(2*$AA62))</f>
        <v>90.1</v>
      </c>
      <c r="AC62" s="127" t="str">
        <f t="shared" si="37"/>
        <v>-</v>
      </c>
      <c r="AD62" s="127" t="str">
        <f t="shared" si="37"/>
        <v>-</v>
      </c>
      <c r="AE62" s="127" t="str">
        <f t="shared" si="37"/>
        <v>-</v>
      </c>
      <c r="AF62" s="128" t="str">
        <f t="shared" si="37"/>
        <v>-</v>
      </c>
      <c r="AI62" s="87"/>
      <c r="AJ62" s="17" t="s">
        <v>8</v>
      </c>
      <c r="AK62" s="18" t="s">
        <v>9</v>
      </c>
      <c r="AL62" s="88" t="s">
        <v>10</v>
      </c>
      <c r="AM62" s="89"/>
      <c r="AN62" s="19" t="s">
        <v>11</v>
      </c>
    </row>
    <row r="63" spans="14:40" ht="15.6" thickTop="1" thickBot="1">
      <c r="N63" s="101"/>
      <c r="O63" s="101"/>
      <c r="P63" s="169" t="s">
        <v>93</v>
      </c>
      <c r="Q63" s="134" t="s">
        <v>94</v>
      </c>
      <c r="R63" s="194">
        <f t="shared" ref="R63:S68" si="39">AK47</f>
        <v>0.53589838486224539</v>
      </c>
      <c r="S63" s="188">
        <f t="shared" si="39"/>
        <v>1</v>
      </c>
      <c r="T63" s="92">
        <f>IF(T$57&gt;$S63,"-",$R$20*(2*T$57-1)/(2*$S63))</f>
        <v>0.185</v>
      </c>
      <c r="U63" s="136" t="str">
        <f t="shared" ref="U63:Z78" si="40">IF(U$57&gt;$S63,"-",$R$20*(2*U$57-1)/(2*$S63))</f>
        <v>-</v>
      </c>
      <c r="V63" s="136" t="str">
        <f t="shared" si="40"/>
        <v>-</v>
      </c>
      <c r="W63" s="136" t="str">
        <f t="shared" si="40"/>
        <v>-</v>
      </c>
      <c r="X63" s="136" t="str">
        <f t="shared" si="40"/>
        <v>-</v>
      </c>
      <c r="Y63" s="155" t="str">
        <f t="shared" si="40"/>
        <v>-</v>
      </c>
      <c r="Z63" s="202" t="str">
        <f t="shared" si="40"/>
        <v>-</v>
      </c>
      <c r="AA63" s="188">
        <f>MAX(AM46:AM47)</f>
        <v>1</v>
      </c>
      <c r="AB63" s="92">
        <f t="shared" ref="AB63:AF78" si="41">IF(AB$57&gt;$AA63,"-",$W$18+$S$19*(2*AB$57-1)/(2*$AA63))</f>
        <v>90.1</v>
      </c>
      <c r="AC63" s="136" t="str">
        <f t="shared" si="37"/>
        <v>-</v>
      </c>
      <c r="AD63" s="136" t="str">
        <f t="shared" si="37"/>
        <v>-</v>
      </c>
      <c r="AE63" s="136" t="str">
        <f t="shared" si="37"/>
        <v>-</v>
      </c>
      <c r="AF63" s="137" t="str">
        <f t="shared" si="37"/>
        <v>-</v>
      </c>
      <c r="AI63" s="21" t="s">
        <v>14</v>
      </c>
      <c r="AJ63" s="22" t="s">
        <v>15</v>
      </c>
      <c r="AK63" s="23" t="s">
        <v>16</v>
      </c>
      <c r="AL63" s="24" t="s">
        <v>17</v>
      </c>
      <c r="AM63" s="23" t="s">
        <v>18</v>
      </c>
      <c r="AN63" s="25"/>
    </row>
    <row r="64" spans="14:40">
      <c r="N64" s="101"/>
      <c r="O64" s="101"/>
      <c r="P64" s="170" t="s">
        <v>93</v>
      </c>
      <c r="Q64" s="171" t="s">
        <v>95</v>
      </c>
      <c r="R64" s="195">
        <f t="shared" si="39"/>
        <v>0.42055477059417784</v>
      </c>
      <c r="S64" s="189">
        <f t="shared" si="39"/>
        <v>1</v>
      </c>
      <c r="T64" s="182">
        <f t="shared" ref="T64:Z79" si="42">IF(T$57&gt;$S64,"-",$R$20*(2*T$57-1)/(2*$S64))</f>
        <v>0.185</v>
      </c>
      <c r="U64" s="144" t="str">
        <f t="shared" si="40"/>
        <v>-</v>
      </c>
      <c r="V64" s="144" t="str">
        <f t="shared" si="40"/>
        <v>-</v>
      </c>
      <c r="W64" s="144" t="str">
        <f t="shared" si="40"/>
        <v>-</v>
      </c>
      <c r="X64" s="144" t="str">
        <f t="shared" si="40"/>
        <v>-</v>
      </c>
      <c r="Y64" s="103" t="str">
        <f t="shared" si="40"/>
        <v>-</v>
      </c>
      <c r="Z64" s="39" t="str">
        <f t="shared" si="40"/>
        <v>-</v>
      </c>
      <c r="AA64" s="189">
        <f t="shared" ref="AA64:AA68" si="43">MAX(AM47:AM48)</f>
        <v>1</v>
      </c>
      <c r="AB64" s="182">
        <f t="shared" si="41"/>
        <v>90.1</v>
      </c>
      <c r="AC64" s="144" t="str">
        <f t="shared" si="37"/>
        <v>-</v>
      </c>
      <c r="AD64" s="144" t="str">
        <f t="shared" si="37"/>
        <v>-</v>
      </c>
      <c r="AE64" s="144" t="str">
        <f t="shared" si="37"/>
        <v>-</v>
      </c>
      <c r="AF64" s="145" t="str">
        <f t="shared" si="37"/>
        <v>-</v>
      </c>
      <c r="AI64" s="29">
        <v>3500</v>
      </c>
      <c r="AJ64" s="30">
        <v>43</v>
      </c>
      <c r="AK64" s="99">
        <f t="shared" ref="AK64:AK74" si="44">2*$AJ$60*TAN(0.5*AJ64*PI()/180)</f>
        <v>0.78782095122988471</v>
      </c>
      <c r="AL64" s="33">
        <f t="shared" ref="AL64:AL74" si="45">CEILING($R$20/AK64,1)</f>
        <v>1</v>
      </c>
      <c r="AM64" s="33">
        <f t="shared" ref="AM64:AM74" si="46">CEILING($S$20/AK64,1)</f>
        <v>1</v>
      </c>
      <c r="AN64" s="100">
        <f>AL64*AM64</f>
        <v>1</v>
      </c>
    </row>
    <row r="65" spans="14:40">
      <c r="N65" s="101"/>
      <c r="O65" s="101"/>
      <c r="P65" s="170" t="s">
        <v>93</v>
      </c>
      <c r="Q65" s="171" t="s">
        <v>96</v>
      </c>
      <c r="R65" s="195">
        <f t="shared" si="39"/>
        <v>0.33020133638439297</v>
      </c>
      <c r="S65" s="189">
        <f t="shared" si="39"/>
        <v>2</v>
      </c>
      <c r="T65" s="182">
        <f t="shared" si="42"/>
        <v>9.2499999999999999E-2</v>
      </c>
      <c r="U65" s="144">
        <f t="shared" si="40"/>
        <v>0.27749999999999997</v>
      </c>
      <c r="V65" s="144" t="str">
        <f t="shared" si="40"/>
        <v>-</v>
      </c>
      <c r="W65" s="144" t="str">
        <f t="shared" si="40"/>
        <v>-</v>
      </c>
      <c r="X65" s="144" t="str">
        <f t="shared" si="40"/>
        <v>-</v>
      </c>
      <c r="Y65" s="103" t="str">
        <f t="shared" si="40"/>
        <v>-</v>
      </c>
      <c r="Z65" s="39" t="str">
        <f t="shared" si="40"/>
        <v>-</v>
      </c>
      <c r="AA65" s="189">
        <f t="shared" si="43"/>
        <v>1</v>
      </c>
      <c r="AB65" s="182">
        <f t="shared" si="41"/>
        <v>90.1</v>
      </c>
      <c r="AC65" s="144" t="str">
        <f t="shared" si="37"/>
        <v>-</v>
      </c>
      <c r="AD65" s="144" t="str">
        <f t="shared" si="37"/>
        <v>-</v>
      </c>
      <c r="AE65" s="144" t="str">
        <f t="shared" si="37"/>
        <v>-</v>
      </c>
      <c r="AF65" s="145" t="str">
        <f t="shared" si="37"/>
        <v>-</v>
      </c>
      <c r="AI65" s="37">
        <v>3970</v>
      </c>
      <c r="AJ65" s="38">
        <v>38</v>
      </c>
      <c r="AK65" s="103">
        <f t="shared" si="44"/>
        <v>0.68865522657933043</v>
      </c>
      <c r="AL65" s="41">
        <f t="shared" si="45"/>
        <v>1</v>
      </c>
      <c r="AM65" s="41">
        <f t="shared" si="46"/>
        <v>1</v>
      </c>
      <c r="AN65" s="104">
        <f t="shared" ref="AN65:AN74" si="47">AL65*AM65</f>
        <v>1</v>
      </c>
    </row>
    <row r="66" spans="14:40">
      <c r="N66" s="101"/>
      <c r="O66" s="101"/>
      <c r="P66" s="170" t="s">
        <v>93</v>
      </c>
      <c r="Q66" s="171" t="s">
        <v>97</v>
      </c>
      <c r="R66" s="195">
        <f t="shared" si="39"/>
        <v>0.29444266901780114</v>
      </c>
      <c r="S66" s="189">
        <f t="shared" si="39"/>
        <v>2</v>
      </c>
      <c r="T66" s="182">
        <f t="shared" si="42"/>
        <v>9.2499999999999999E-2</v>
      </c>
      <c r="U66" s="144">
        <f t="shared" si="40"/>
        <v>0.27749999999999997</v>
      </c>
      <c r="V66" s="144" t="str">
        <f t="shared" si="40"/>
        <v>-</v>
      </c>
      <c r="W66" s="144" t="str">
        <f t="shared" si="40"/>
        <v>-</v>
      </c>
      <c r="X66" s="144" t="str">
        <f t="shared" si="40"/>
        <v>-</v>
      </c>
      <c r="Y66" s="103" t="str">
        <f t="shared" si="40"/>
        <v>-</v>
      </c>
      <c r="Z66" s="39" t="str">
        <f t="shared" si="40"/>
        <v>-</v>
      </c>
      <c r="AA66" s="189">
        <f t="shared" si="43"/>
        <v>1</v>
      </c>
      <c r="AB66" s="182">
        <f t="shared" si="41"/>
        <v>90.1</v>
      </c>
      <c r="AC66" s="144" t="str">
        <f t="shared" si="37"/>
        <v>-</v>
      </c>
      <c r="AD66" s="144" t="str">
        <f t="shared" si="37"/>
        <v>-</v>
      </c>
      <c r="AE66" s="144" t="str">
        <f t="shared" si="37"/>
        <v>-</v>
      </c>
      <c r="AF66" s="145" t="str">
        <f t="shared" si="37"/>
        <v>-</v>
      </c>
      <c r="AI66" s="37">
        <v>4440</v>
      </c>
      <c r="AJ66" s="38">
        <v>34</v>
      </c>
      <c r="AK66" s="103">
        <f t="shared" si="44"/>
        <v>0.61146136291732078</v>
      </c>
      <c r="AL66" s="41">
        <f t="shared" si="45"/>
        <v>1</v>
      </c>
      <c r="AM66" s="41">
        <f t="shared" si="46"/>
        <v>1</v>
      </c>
      <c r="AN66" s="104">
        <f t="shared" si="47"/>
        <v>1</v>
      </c>
    </row>
    <row r="67" spans="14:40">
      <c r="N67" s="101"/>
      <c r="O67" s="101"/>
      <c r="P67" s="170" t="s">
        <v>93</v>
      </c>
      <c r="Q67" s="171" t="s">
        <v>98</v>
      </c>
      <c r="R67" s="195">
        <f t="shared" si="39"/>
        <v>0.23229228739459551</v>
      </c>
      <c r="S67" s="189">
        <f t="shared" si="39"/>
        <v>2</v>
      </c>
      <c r="T67" s="182">
        <f t="shared" si="42"/>
        <v>9.2499999999999999E-2</v>
      </c>
      <c r="U67" s="144">
        <f t="shared" si="40"/>
        <v>0.27749999999999997</v>
      </c>
      <c r="V67" s="144" t="str">
        <f t="shared" si="40"/>
        <v>-</v>
      </c>
      <c r="W67" s="144" t="str">
        <f t="shared" si="40"/>
        <v>-</v>
      </c>
      <c r="X67" s="144" t="str">
        <f t="shared" si="40"/>
        <v>-</v>
      </c>
      <c r="Y67" s="103" t="str">
        <f t="shared" si="40"/>
        <v>-</v>
      </c>
      <c r="Z67" s="39" t="str">
        <f t="shared" si="40"/>
        <v>-</v>
      </c>
      <c r="AA67" s="189">
        <f t="shared" si="43"/>
        <v>1</v>
      </c>
      <c r="AB67" s="182">
        <f t="shared" si="41"/>
        <v>90.1</v>
      </c>
      <c r="AC67" s="144" t="str">
        <f t="shared" si="37"/>
        <v>-</v>
      </c>
      <c r="AD67" s="144" t="str">
        <f t="shared" si="37"/>
        <v>-</v>
      </c>
      <c r="AE67" s="144" t="str">
        <f t="shared" si="37"/>
        <v>-</v>
      </c>
      <c r="AF67" s="145" t="str">
        <f t="shared" si="37"/>
        <v>-</v>
      </c>
      <c r="AI67" s="37">
        <v>4910</v>
      </c>
      <c r="AJ67" s="38">
        <v>30</v>
      </c>
      <c r="AK67" s="103">
        <f t="shared" si="44"/>
        <v>0.53589838486224539</v>
      </c>
      <c r="AL67" s="41">
        <f t="shared" si="45"/>
        <v>1</v>
      </c>
      <c r="AM67" s="41">
        <f t="shared" si="46"/>
        <v>1</v>
      </c>
      <c r="AN67" s="104">
        <f t="shared" si="47"/>
        <v>1</v>
      </c>
    </row>
    <row r="68" spans="14:40" ht="15" thickBot="1">
      <c r="N68" s="101"/>
      <c r="O68" s="101"/>
      <c r="P68" s="166" t="s">
        <v>93</v>
      </c>
      <c r="Q68" s="126" t="s">
        <v>99</v>
      </c>
      <c r="R68" s="191">
        <f t="shared" si="39"/>
        <v>0.16179452394479604</v>
      </c>
      <c r="S68" s="187">
        <f t="shared" si="39"/>
        <v>3</v>
      </c>
      <c r="T68" s="199">
        <f t="shared" si="42"/>
        <v>6.1666666666666668E-2</v>
      </c>
      <c r="U68" s="127">
        <f t="shared" si="40"/>
        <v>0.18499999999999997</v>
      </c>
      <c r="V68" s="127">
        <f t="shared" si="40"/>
        <v>0.30833333333333335</v>
      </c>
      <c r="W68" s="127" t="str">
        <f t="shared" si="40"/>
        <v>-</v>
      </c>
      <c r="X68" s="127" t="str">
        <f t="shared" si="40"/>
        <v>-</v>
      </c>
      <c r="Y68" s="157" t="str">
        <f t="shared" si="40"/>
        <v>-</v>
      </c>
      <c r="Z68" s="49" t="str">
        <f t="shared" si="40"/>
        <v>-</v>
      </c>
      <c r="AA68" s="187">
        <f t="shared" si="43"/>
        <v>2</v>
      </c>
      <c r="AB68" s="199">
        <f t="shared" si="41"/>
        <v>90.05</v>
      </c>
      <c r="AC68" s="127">
        <f t="shared" si="37"/>
        <v>90.15</v>
      </c>
      <c r="AD68" s="127" t="str">
        <f t="shared" si="37"/>
        <v>-</v>
      </c>
      <c r="AE68" s="127" t="str">
        <f t="shared" si="37"/>
        <v>-</v>
      </c>
      <c r="AF68" s="128" t="str">
        <f t="shared" si="37"/>
        <v>-</v>
      </c>
      <c r="AI68" s="37">
        <v>5380</v>
      </c>
      <c r="AJ68" s="38">
        <v>28</v>
      </c>
      <c r="AK68" s="103">
        <f t="shared" si="44"/>
        <v>0.49865600568636137</v>
      </c>
      <c r="AL68" s="41">
        <f t="shared" si="45"/>
        <v>1</v>
      </c>
      <c r="AM68" s="41">
        <f t="shared" si="46"/>
        <v>1</v>
      </c>
      <c r="AN68" s="104">
        <f t="shared" si="47"/>
        <v>1</v>
      </c>
    </row>
    <row r="69" spans="14:40" ht="15" thickTop="1">
      <c r="N69" s="101"/>
      <c r="O69" s="101"/>
      <c r="P69" s="169" t="s">
        <v>100</v>
      </c>
      <c r="Q69" s="172" t="s">
        <v>101</v>
      </c>
      <c r="R69" s="194">
        <f t="shared" ref="R69:R77" si="48">AK65</f>
        <v>0.68865522657933043</v>
      </c>
      <c r="S69" s="188">
        <f t="shared" ref="S69:S77" si="49">AL64</f>
        <v>1</v>
      </c>
      <c r="T69" s="92">
        <f t="shared" si="42"/>
        <v>0.185</v>
      </c>
      <c r="U69" s="136" t="str">
        <f t="shared" si="40"/>
        <v>-</v>
      </c>
      <c r="V69" s="136" t="str">
        <f t="shared" si="40"/>
        <v>-</v>
      </c>
      <c r="W69" s="136" t="str">
        <f t="shared" si="40"/>
        <v>-</v>
      </c>
      <c r="X69" s="136" t="str">
        <f t="shared" si="40"/>
        <v>-</v>
      </c>
      <c r="Y69" s="155" t="str">
        <f t="shared" si="40"/>
        <v>-</v>
      </c>
      <c r="Z69" s="202" t="str">
        <f t="shared" si="40"/>
        <v>-</v>
      </c>
      <c r="AA69" s="188">
        <f>MAX(AM64:AM65)</f>
        <v>1</v>
      </c>
      <c r="AB69" s="92">
        <f t="shared" si="41"/>
        <v>90.1</v>
      </c>
      <c r="AC69" s="136" t="str">
        <f t="shared" si="37"/>
        <v>-</v>
      </c>
      <c r="AD69" s="136" t="str">
        <f t="shared" si="37"/>
        <v>-</v>
      </c>
      <c r="AE69" s="136" t="str">
        <f t="shared" si="37"/>
        <v>-</v>
      </c>
      <c r="AF69" s="137" t="str">
        <f t="shared" si="37"/>
        <v>-</v>
      </c>
      <c r="AI69" s="37">
        <v>5850</v>
      </c>
      <c r="AJ69" s="38">
        <v>25</v>
      </c>
      <c r="AK69" s="103">
        <f t="shared" si="44"/>
        <v>0.44338932528587977</v>
      </c>
      <c r="AL69" s="41">
        <f t="shared" si="45"/>
        <v>1</v>
      </c>
      <c r="AM69" s="41">
        <f t="shared" si="46"/>
        <v>1</v>
      </c>
      <c r="AN69" s="104">
        <f t="shared" si="47"/>
        <v>1</v>
      </c>
    </row>
    <row r="70" spans="14:40">
      <c r="N70" s="101"/>
      <c r="O70" s="101"/>
      <c r="P70" s="170" t="s">
        <v>100</v>
      </c>
      <c r="Q70" s="173" t="s">
        <v>102</v>
      </c>
      <c r="R70" s="194">
        <f t="shared" si="48"/>
        <v>0.61146136291732078</v>
      </c>
      <c r="S70" s="189">
        <f t="shared" si="49"/>
        <v>1</v>
      </c>
      <c r="T70" s="182">
        <f t="shared" si="42"/>
        <v>0.185</v>
      </c>
      <c r="U70" s="144" t="str">
        <f t="shared" si="40"/>
        <v>-</v>
      </c>
      <c r="V70" s="144" t="str">
        <f t="shared" si="40"/>
        <v>-</v>
      </c>
      <c r="W70" s="144" t="str">
        <f t="shared" si="40"/>
        <v>-</v>
      </c>
      <c r="X70" s="144" t="str">
        <f t="shared" si="40"/>
        <v>-</v>
      </c>
      <c r="Y70" s="103" t="str">
        <f t="shared" si="40"/>
        <v>-</v>
      </c>
      <c r="Z70" s="39" t="str">
        <f t="shared" si="40"/>
        <v>-</v>
      </c>
      <c r="AA70" s="189">
        <f t="shared" ref="AA70:AA78" si="50">MAX(AM65:AM66)</f>
        <v>1</v>
      </c>
      <c r="AB70" s="182">
        <f t="shared" si="41"/>
        <v>90.1</v>
      </c>
      <c r="AC70" s="144" t="str">
        <f t="shared" si="37"/>
        <v>-</v>
      </c>
      <c r="AD70" s="144" t="str">
        <f t="shared" si="37"/>
        <v>-</v>
      </c>
      <c r="AE70" s="144" t="str">
        <f t="shared" si="37"/>
        <v>-</v>
      </c>
      <c r="AF70" s="145" t="str">
        <f t="shared" si="37"/>
        <v>-</v>
      </c>
      <c r="AI70" s="37">
        <v>6320</v>
      </c>
      <c r="AJ70" s="38">
        <v>24</v>
      </c>
      <c r="AK70" s="103">
        <f t="shared" si="44"/>
        <v>0.4251131233400442</v>
      </c>
      <c r="AL70" s="41">
        <f t="shared" si="45"/>
        <v>1</v>
      </c>
      <c r="AM70" s="41">
        <f t="shared" si="46"/>
        <v>1</v>
      </c>
      <c r="AN70" s="104">
        <f t="shared" si="47"/>
        <v>1</v>
      </c>
    </row>
    <row r="71" spans="14:40">
      <c r="N71" s="101"/>
      <c r="O71" s="101"/>
      <c r="P71" s="169" t="s">
        <v>100</v>
      </c>
      <c r="Q71" s="173" t="s">
        <v>103</v>
      </c>
      <c r="R71" s="194">
        <f t="shared" si="48"/>
        <v>0.53589838486224539</v>
      </c>
      <c r="S71" s="189">
        <f t="shared" si="49"/>
        <v>1</v>
      </c>
      <c r="T71" s="182">
        <f t="shared" si="42"/>
        <v>0.185</v>
      </c>
      <c r="U71" s="144" t="str">
        <f t="shared" si="40"/>
        <v>-</v>
      </c>
      <c r="V71" s="144" t="str">
        <f t="shared" si="40"/>
        <v>-</v>
      </c>
      <c r="W71" s="144" t="str">
        <f t="shared" si="40"/>
        <v>-</v>
      </c>
      <c r="X71" s="144" t="str">
        <f t="shared" si="40"/>
        <v>-</v>
      </c>
      <c r="Y71" s="103" t="str">
        <f t="shared" si="40"/>
        <v>-</v>
      </c>
      <c r="Z71" s="39" t="str">
        <f t="shared" si="40"/>
        <v>-</v>
      </c>
      <c r="AA71" s="189">
        <f t="shared" si="50"/>
        <v>1</v>
      </c>
      <c r="AB71" s="182">
        <f t="shared" si="41"/>
        <v>90.1</v>
      </c>
      <c r="AC71" s="144" t="str">
        <f t="shared" si="37"/>
        <v>-</v>
      </c>
      <c r="AD71" s="144" t="str">
        <f t="shared" si="37"/>
        <v>-</v>
      </c>
      <c r="AE71" s="144" t="str">
        <f t="shared" si="37"/>
        <v>-</v>
      </c>
      <c r="AF71" s="145" t="str">
        <f t="shared" si="37"/>
        <v>-</v>
      </c>
      <c r="AI71" s="37">
        <v>6790</v>
      </c>
      <c r="AJ71" s="38">
        <v>22</v>
      </c>
      <c r="AK71" s="103">
        <f t="shared" si="44"/>
        <v>0.38876061827543695</v>
      </c>
      <c r="AL71" s="41">
        <f t="shared" si="45"/>
        <v>1</v>
      </c>
      <c r="AM71" s="41">
        <f t="shared" si="46"/>
        <v>1</v>
      </c>
      <c r="AN71" s="104">
        <f t="shared" si="47"/>
        <v>1</v>
      </c>
    </row>
    <row r="72" spans="14:40">
      <c r="N72" s="101"/>
      <c r="O72" s="101"/>
      <c r="P72" s="170" t="s">
        <v>100</v>
      </c>
      <c r="Q72" s="173" t="s">
        <v>104</v>
      </c>
      <c r="R72" s="194">
        <f t="shared" si="48"/>
        <v>0.49865600568636137</v>
      </c>
      <c r="S72" s="189">
        <f t="shared" si="49"/>
        <v>1</v>
      </c>
      <c r="T72" s="182">
        <f t="shared" si="42"/>
        <v>0.185</v>
      </c>
      <c r="U72" s="144" t="str">
        <f t="shared" si="40"/>
        <v>-</v>
      </c>
      <c r="V72" s="144" t="str">
        <f t="shared" si="40"/>
        <v>-</v>
      </c>
      <c r="W72" s="144" t="str">
        <f t="shared" si="40"/>
        <v>-</v>
      </c>
      <c r="X72" s="144" t="str">
        <f t="shared" si="40"/>
        <v>-</v>
      </c>
      <c r="Y72" s="103" t="str">
        <f t="shared" si="40"/>
        <v>-</v>
      </c>
      <c r="Z72" s="39" t="str">
        <f t="shared" si="40"/>
        <v>-</v>
      </c>
      <c r="AA72" s="189">
        <f t="shared" si="50"/>
        <v>1</v>
      </c>
      <c r="AB72" s="182">
        <f t="shared" si="41"/>
        <v>90.1</v>
      </c>
      <c r="AC72" s="144" t="str">
        <f t="shared" si="37"/>
        <v>-</v>
      </c>
      <c r="AD72" s="144" t="str">
        <f t="shared" si="37"/>
        <v>-</v>
      </c>
      <c r="AE72" s="144" t="str">
        <f t="shared" si="37"/>
        <v>-</v>
      </c>
      <c r="AF72" s="145" t="str">
        <f t="shared" si="37"/>
        <v>-</v>
      </c>
      <c r="AI72" s="37">
        <v>7260</v>
      </c>
      <c r="AJ72" s="38">
        <v>20</v>
      </c>
      <c r="AK72" s="103">
        <f t="shared" si="44"/>
        <v>0.35265396141692995</v>
      </c>
      <c r="AL72" s="41">
        <f t="shared" si="45"/>
        <v>2</v>
      </c>
      <c r="AM72" s="41">
        <f t="shared" si="46"/>
        <v>1</v>
      </c>
      <c r="AN72" s="104">
        <f t="shared" si="47"/>
        <v>2</v>
      </c>
    </row>
    <row r="73" spans="14:40">
      <c r="N73" s="101"/>
      <c r="O73" s="101"/>
      <c r="P73" s="169" t="s">
        <v>100</v>
      </c>
      <c r="Q73" s="173" t="s">
        <v>105</v>
      </c>
      <c r="R73" s="194">
        <f t="shared" si="48"/>
        <v>0.44338932528587977</v>
      </c>
      <c r="S73" s="189">
        <f t="shared" si="49"/>
        <v>1</v>
      </c>
      <c r="T73" s="182">
        <f t="shared" si="42"/>
        <v>0.185</v>
      </c>
      <c r="U73" s="144" t="str">
        <f t="shared" si="40"/>
        <v>-</v>
      </c>
      <c r="V73" s="144" t="str">
        <f t="shared" si="40"/>
        <v>-</v>
      </c>
      <c r="W73" s="144" t="str">
        <f t="shared" si="40"/>
        <v>-</v>
      </c>
      <c r="X73" s="144" t="str">
        <f t="shared" si="40"/>
        <v>-</v>
      </c>
      <c r="Y73" s="103" t="str">
        <f t="shared" si="40"/>
        <v>-</v>
      </c>
      <c r="Z73" s="39" t="str">
        <f t="shared" si="40"/>
        <v>-</v>
      </c>
      <c r="AA73" s="189">
        <f t="shared" si="50"/>
        <v>1</v>
      </c>
      <c r="AB73" s="182">
        <f t="shared" si="41"/>
        <v>90.1</v>
      </c>
      <c r="AC73" s="144" t="str">
        <f t="shared" si="37"/>
        <v>-</v>
      </c>
      <c r="AD73" s="144" t="str">
        <f t="shared" si="37"/>
        <v>-</v>
      </c>
      <c r="AE73" s="144" t="str">
        <f t="shared" si="37"/>
        <v>-</v>
      </c>
      <c r="AF73" s="145" t="str">
        <f t="shared" si="37"/>
        <v>-</v>
      </c>
      <c r="AI73" s="37">
        <v>7730</v>
      </c>
      <c r="AJ73" s="38">
        <v>19</v>
      </c>
      <c r="AK73" s="103">
        <f t="shared" si="44"/>
        <v>0.33468521816283908</v>
      </c>
      <c r="AL73" s="41">
        <f t="shared" si="45"/>
        <v>2</v>
      </c>
      <c r="AM73" s="41">
        <f t="shared" si="46"/>
        <v>1</v>
      </c>
      <c r="AN73" s="104">
        <f t="shared" si="47"/>
        <v>2</v>
      </c>
    </row>
    <row r="74" spans="14:40" ht="15" thickBot="1">
      <c r="N74" s="101"/>
      <c r="O74" s="101"/>
      <c r="P74" s="170" t="s">
        <v>100</v>
      </c>
      <c r="Q74" s="173" t="s">
        <v>106</v>
      </c>
      <c r="R74" s="194">
        <f t="shared" si="48"/>
        <v>0.4251131233400442</v>
      </c>
      <c r="S74" s="189">
        <f t="shared" si="49"/>
        <v>1</v>
      </c>
      <c r="T74" s="182">
        <f t="shared" si="42"/>
        <v>0.185</v>
      </c>
      <c r="U74" s="144" t="str">
        <f t="shared" si="40"/>
        <v>-</v>
      </c>
      <c r="V74" s="144" t="str">
        <f t="shared" si="40"/>
        <v>-</v>
      </c>
      <c r="W74" s="144" t="str">
        <f t="shared" si="40"/>
        <v>-</v>
      </c>
      <c r="X74" s="144" t="str">
        <f t="shared" si="40"/>
        <v>-</v>
      </c>
      <c r="Y74" s="103" t="str">
        <f t="shared" si="40"/>
        <v>-</v>
      </c>
      <c r="Z74" s="39" t="str">
        <f t="shared" si="40"/>
        <v>-</v>
      </c>
      <c r="AA74" s="189">
        <f t="shared" si="50"/>
        <v>1</v>
      </c>
      <c r="AB74" s="182">
        <f t="shared" si="41"/>
        <v>90.1</v>
      </c>
      <c r="AC74" s="144" t="str">
        <f t="shared" si="37"/>
        <v>-</v>
      </c>
      <c r="AD74" s="144" t="str">
        <f t="shared" si="37"/>
        <v>-</v>
      </c>
      <c r="AE74" s="144" t="str">
        <f t="shared" si="37"/>
        <v>-</v>
      </c>
      <c r="AF74" s="145" t="str">
        <f t="shared" si="37"/>
        <v>-</v>
      </c>
      <c r="AI74" s="21">
        <v>8200</v>
      </c>
      <c r="AJ74" s="174">
        <v>18</v>
      </c>
      <c r="AK74" s="139">
        <f t="shared" si="44"/>
        <v>0.31676888064907255</v>
      </c>
      <c r="AL74" s="71">
        <f t="shared" si="45"/>
        <v>2</v>
      </c>
      <c r="AM74" s="71">
        <f t="shared" si="46"/>
        <v>1</v>
      </c>
      <c r="AN74" s="140">
        <f t="shared" si="47"/>
        <v>2</v>
      </c>
    </row>
    <row r="75" spans="14:40" ht="15" thickBot="1">
      <c r="N75" s="101"/>
      <c r="O75" s="101"/>
      <c r="P75" s="169" t="s">
        <v>100</v>
      </c>
      <c r="Q75" s="173" t="s">
        <v>107</v>
      </c>
      <c r="R75" s="194">
        <f t="shared" si="48"/>
        <v>0.38876061827543695</v>
      </c>
      <c r="S75" s="189">
        <f t="shared" si="49"/>
        <v>1</v>
      </c>
      <c r="T75" s="182">
        <f t="shared" si="42"/>
        <v>0.185</v>
      </c>
      <c r="U75" s="144" t="str">
        <f t="shared" si="40"/>
        <v>-</v>
      </c>
      <c r="V75" s="144" t="str">
        <f t="shared" si="40"/>
        <v>-</v>
      </c>
      <c r="W75" s="144" t="str">
        <f t="shared" si="40"/>
        <v>-</v>
      </c>
      <c r="X75" s="144" t="str">
        <f t="shared" si="40"/>
        <v>-</v>
      </c>
      <c r="Y75" s="103" t="str">
        <f t="shared" si="40"/>
        <v>-</v>
      </c>
      <c r="Z75" s="39" t="str">
        <f t="shared" si="40"/>
        <v>-</v>
      </c>
      <c r="AA75" s="189">
        <f t="shared" si="50"/>
        <v>1</v>
      </c>
      <c r="AB75" s="182">
        <f t="shared" si="41"/>
        <v>90.1</v>
      </c>
      <c r="AC75" s="144" t="str">
        <f t="shared" si="37"/>
        <v>-</v>
      </c>
      <c r="AD75" s="144" t="str">
        <f t="shared" si="37"/>
        <v>-</v>
      </c>
      <c r="AE75" s="144" t="str">
        <f t="shared" si="37"/>
        <v>-</v>
      </c>
      <c r="AF75" s="145" t="str">
        <f t="shared" si="37"/>
        <v>-</v>
      </c>
    </row>
    <row r="76" spans="14:40">
      <c r="N76" s="101"/>
      <c r="O76" s="101"/>
      <c r="P76" s="170" t="s">
        <v>100</v>
      </c>
      <c r="Q76" s="173" t="s">
        <v>108</v>
      </c>
      <c r="R76" s="194">
        <f t="shared" si="48"/>
        <v>0.35265396141692995</v>
      </c>
      <c r="S76" s="189">
        <f t="shared" si="49"/>
        <v>1</v>
      </c>
      <c r="T76" s="182">
        <f t="shared" si="42"/>
        <v>0.185</v>
      </c>
      <c r="U76" s="144" t="str">
        <f t="shared" si="40"/>
        <v>-</v>
      </c>
      <c r="V76" s="144" t="str">
        <f t="shared" si="40"/>
        <v>-</v>
      </c>
      <c r="W76" s="144" t="str">
        <f t="shared" si="40"/>
        <v>-</v>
      </c>
      <c r="X76" s="144" t="str">
        <f t="shared" si="40"/>
        <v>-</v>
      </c>
      <c r="Y76" s="103" t="str">
        <f t="shared" si="40"/>
        <v>-</v>
      </c>
      <c r="Z76" s="39" t="str">
        <f t="shared" si="40"/>
        <v>-</v>
      </c>
      <c r="AA76" s="189">
        <f t="shared" si="50"/>
        <v>1</v>
      </c>
      <c r="AB76" s="182">
        <f t="shared" si="41"/>
        <v>90.1</v>
      </c>
      <c r="AC76" s="144" t="str">
        <f t="shared" si="37"/>
        <v>-</v>
      </c>
      <c r="AD76" s="144" t="str">
        <f t="shared" si="37"/>
        <v>-</v>
      </c>
      <c r="AE76" s="144" t="str">
        <f t="shared" si="37"/>
        <v>-</v>
      </c>
      <c r="AF76" s="145" t="str">
        <f t="shared" si="37"/>
        <v>-</v>
      </c>
      <c r="AI76" s="321" t="s">
        <v>109</v>
      </c>
      <c r="AJ76" s="322"/>
      <c r="AK76" s="322"/>
      <c r="AL76" s="322"/>
      <c r="AM76" s="322"/>
      <c r="AN76" s="323"/>
    </row>
    <row r="77" spans="14:40" ht="15" thickBot="1">
      <c r="N77" s="101"/>
      <c r="O77" s="101"/>
      <c r="P77" s="170" t="s">
        <v>100</v>
      </c>
      <c r="Q77" s="173" t="s">
        <v>110</v>
      </c>
      <c r="R77" s="195">
        <f t="shared" si="48"/>
        <v>0.33468521816283908</v>
      </c>
      <c r="S77" s="189">
        <f t="shared" si="49"/>
        <v>2</v>
      </c>
      <c r="T77" s="182">
        <f t="shared" si="42"/>
        <v>9.2499999999999999E-2</v>
      </c>
      <c r="U77" s="144">
        <f t="shared" si="40"/>
        <v>0.27749999999999997</v>
      </c>
      <c r="V77" s="144" t="str">
        <f t="shared" si="40"/>
        <v>-</v>
      </c>
      <c r="W77" s="144" t="str">
        <f t="shared" si="40"/>
        <v>-</v>
      </c>
      <c r="X77" s="144" t="str">
        <f t="shared" si="40"/>
        <v>-</v>
      </c>
      <c r="Y77" s="103" t="str">
        <f t="shared" si="40"/>
        <v>-</v>
      </c>
      <c r="Z77" s="39" t="str">
        <f t="shared" si="40"/>
        <v>-</v>
      </c>
      <c r="AA77" s="189">
        <f t="shared" si="50"/>
        <v>1</v>
      </c>
      <c r="AB77" s="182">
        <f t="shared" si="41"/>
        <v>90.1</v>
      </c>
      <c r="AC77" s="144" t="str">
        <f t="shared" si="41"/>
        <v>-</v>
      </c>
      <c r="AD77" s="144" t="str">
        <f t="shared" si="41"/>
        <v>-</v>
      </c>
      <c r="AE77" s="144" t="str">
        <f t="shared" si="41"/>
        <v>-</v>
      </c>
      <c r="AF77" s="145" t="str">
        <f t="shared" si="41"/>
        <v>-</v>
      </c>
      <c r="AI77" s="10" t="s">
        <v>1</v>
      </c>
      <c r="AJ77" s="11">
        <v>1</v>
      </c>
      <c r="AK77" s="76"/>
      <c r="AL77" s="77"/>
      <c r="AM77" s="77"/>
      <c r="AN77" s="78"/>
    </row>
    <row r="78" spans="14:40" ht="15" thickBot="1">
      <c r="N78" s="101"/>
      <c r="O78" s="101"/>
      <c r="P78" s="166" t="s">
        <v>100</v>
      </c>
      <c r="Q78" s="175" t="s">
        <v>111</v>
      </c>
      <c r="R78" s="191">
        <f>AK74</f>
        <v>0.31676888064907255</v>
      </c>
      <c r="S78" s="187">
        <f>AL73</f>
        <v>2</v>
      </c>
      <c r="T78" s="199">
        <f t="shared" si="42"/>
        <v>9.2499999999999999E-2</v>
      </c>
      <c r="U78" s="127">
        <f t="shared" si="40"/>
        <v>0.27749999999999997</v>
      </c>
      <c r="V78" s="127" t="str">
        <f t="shared" si="40"/>
        <v>-</v>
      </c>
      <c r="W78" s="127" t="str">
        <f t="shared" si="40"/>
        <v>-</v>
      </c>
      <c r="X78" s="127" t="str">
        <f t="shared" si="40"/>
        <v>-</v>
      </c>
      <c r="Y78" s="157" t="str">
        <f t="shared" si="40"/>
        <v>-</v>
      </c>
      <c r="Z78" s="49" t="str">
        <f t="shared" si="40"/>
        <v>-</v>
      </c>
      <c r="AA78" s="187">
        <f t="shared" si="50"/>
        <v>1</v>
      </c>
      <c r="AB78" s="199">
        <f t="shared" si="41"/>
        <v>90.1</v>
      </c>
      <c r="AC78" s="127" t="str">
        <f t="shared" si="41"/>
        <v>-</v>
      </c>
      <c r="AD78" s="127" t="str">
        <f t="shared" si="41"/>
        <v>-</v>
      </c>
      <c r="AE78" s="127" t="str">
        <f t="shared" si="41"/>
        <v>-</v>
      </c>
      <c r="AF78" s="128" t="str">
        <f t="shared" si="41"/>
        <v>-</v>
      </c>
      <c r="AI78" s="83" t="s">
        <v>4</v>
      </c>
      <c r="AJ78" s="14" t="s">
        <v>5</v>
      </c>
      <c r="AK78" s="15" t="s">
        <v>6</v>
      </c>
      <c r="AL78" s="324" t="s">
        <v>7</v>
      </c>
      <c r="AM78" s="325"/>
      <c r="AN78" s="326"/>
    </row>
    <row r="79" spans="14:40" ht="15" thickTop="1">
      <c r="N79" s="101"/>
      <c r="O79" s="101"/>
      <c r="P79" s="169" t="s">
        <v>112</v>
      </c>
      <c r="Q79" s="172" t="s">
        <v>113</v>
      </c>
      <c r="R79" s="196">
        <f t="shared" ref="R79:S88" si="51">AK82</f>
        <v>0.44338932528587977</v>
      </c>
      <c r="S79" s="188">
        <f t="shared" si="51"/>
        <v>1</v>
      </c>
      <c r="T79" s="92">
        <f t="shared" si="42"/>
        <v>0.185</v>
      </c>
      <c r="U79" s="136" t="str">
        <f t="shared" si="42"/>
        <v>-</v>
      </c>
      <c r="V79" s="136" t="str">
        <f t="shared" si="42"/>
        <v>-</v>
      </c>
      <c r="W79" s="136" t="str">
        <f t="shared" si="42"/>
        <v>-</v>
      </c>
      <c r="X79" s="136" t="str">
        <f t="shared" si="42"/>
        <v>-</v>
      </c>
      <c r="Y79" s="155" t="str">
        <f t="shared" si="42"/>
        <v>-</v>
      </c>
      <c r="Z79" s="202" t="str">
        <f t="shared" si="42"/>
        <v>-</v>
      </c>
      <c r="AA79" s="188">
        <f>MAX(AM81:AM82)</f>
        <v>1</v>
      </c>
      <c r="AB79" s="92">
        <f t="shared" ref="AB79:AF88" si="52">IF(AB$57&gt;$AA79,"-",$W$18+$S$19*(2*AB$57-1)/(2*$AA79))</f>
        <v>90.1</v>
      </c>
      <c r="AC79" s="136" t="str">
        <f t="shared" si="52"/>
        <v>-</v>
      </c>
      <c r="AD79" s="136" t="str">
        <f t="shared" si="52"/>
        <v>-</v>
      </c>
      <c r="AE79" s="136" t="str">
        <f t="shared" si="52"/>
        <v>-</v>
      </c>
      <c r="AF79" s="137" t="str">
        <f t="shared" si="52"/>
        <v>-</v>
      </c>
      <c r="AI79" s="87"/>
      <c r="AJ79" s="17" t="s">
        <v>8</v>
      </c>
      <c r="AK79" s="18" t="s">
        <v>9</v>
      </c>
      <c r="AL79" s="88" t="s">
        <v>10</v>
      </c>
      <c r="AM79" s="89"/>
      <c r="AN79" s="19" t="s">
        <v>11</v>
      </c>
    </row>
    <row r="80" spans="14:40" ht="15" thickBot="1">
      <c r="N80" s="101"/>
      <c r="O80" s="101"/>
      <c r="P80" s="170" t="s">
        <v>112</v>
      </c>
      <c r="Q80" s="173" t="s">
        <v>114</v>
      </c>
      <c r="R80" s="196">
        <f t="shared" si="51"/>
        <v>0.38876061827543695</v>
      </c>
      <c r="S80" s="189">
        <f t="shared" si="51"/>
        <v>1</v>
      </c>
      <c r="T80" s="182">
        <f t="shared" ref="T80:Z88" si="53">IF(T$57&gt;$S80,"-",$R$20*(2*T$57-1)/(2*$S80))</f>
        <v>0.185</v>
      </c>
      <c r="U80" s="144" t="str">
        <f t="shared" si="53"/>
        <v>-</v>
      </c>
      <c r="V80" s="144" t="str">
        <f t="shared" si="53"/>
        <v>-</v>
      </c>
      <c r="W80" s="144" t="str">
        <f t="shared" si="53"/>
        <v>-</v>
      </c>
      <c r="X80" s="144" t="str">
        <f t="shared" si="53"/>
        <v>-</v>
      </c>
      <c r="Y80" s="103" t="str">
        <f t="shared" si="53"/>
        <v>-</v>
      </c>
      <c r="Z80" s="39" t="str">
        <f t="shared" si="53"/>
        <v>-</v>
      </c>
      <c r="AA80" s="189">
        <f t="shared" ref="AA80:AA88" si="54">MAX(AM82:AM83)</f>
        <v>1</v>
      </c>
      <c r="AB80" s="182">
        <f t="shared" si="52"/>
        <v>90.1</v>
      </c>
      <c r="AC80" s="144" t="str">
        <f t="shared" si="52"/>
        <v>-</v>
      </c>
      <c r="AD80" s="144" t="str">
        <f t="shared" si="52"/>
        <v>-</v>
      </c>
      <c r="AE80" s="144" t="str">
        <f t="shared" si="52"/>
        <v>-</v>
      </c>
      <c r="AF80" s="145" t="str">
        <f t="shared" si="52"/>
        <v>-</v>
      </c>
      <c r="AI80" s="21" t="s">
        <v>14</v>
      </c>
      <c r="AJ80" s="22" t="s">
        <v>15</v>
      </c>
      <c r="AK80" s="23" t="s">
        <v>16</v>
      </c>
      <c r="AL80" s="24" t="s">
        <v>17</v>
      </c>
      <c r="AM80" s="23" t="s">
        <v>18</v>
      </c>
      <c r="AN80" s="25"/>
    </row>
    <row r="81" spans="14:40">
      <c r="N81" s="101"/>
      <c r="O81" s="101"/>
      <c r="P81" s="170" t="s">
        <v>112</v>
      </c>
      <c r="Q81" s="173" t="s">
        <v>115</v>
      </c>
      <c r="R81" s="196">
        <f t="shared" si="51"/>
        <v>0.35265396141692995</v>
      </c>
      <c r="S81" s="189">
        <f t="shared" si="51"/>
        <v>2</v>
      </c>
      <c r="T81" s="182">
        <f t="shared" si="53"/>
        <v>9.2499999999999999E-2</v>
      </c>
      <c r="U81" s="144">
        <f t="shared" si="53"/>
        <v>0.27749999999999997</v>
      </c>
      <c r="V81" s="144" t="str">
        <f t="shared" si="53"/>
        <v>-</v>
      </c>
      <c r="W81" s="144" t="str">
        <f t="shared" si="53"/>
        <v>-</v>
      </c>
      <c r="X81" s="144" t="str">
        <f t="shared" si="53"/>
        <v>-</v>
      </c>
      <c r="Y81" s="103" t="str">
        <f t="shared" si="53"/>
        <v>-</v>
      </c>
      <c r="Z81" s="39" t="str">
        <f t="shared" si="53"/>
        <v>-</v>
      </c>
      <c r="AA81" s="189">
        <f t="shared" si="54"/>
        <v>1</v>
      </c>
      <c r="AB81" s="182">
        <f t="shared" si="52"/>
        <v>90.1</v>
      </c>
      <c r="AC81" s="144" t="str">
        <f t="shared" si="52"/>
        <v>-</v>
      </c>
      <c r="AD81" s="144" t="str">
        <f t="shared" si="52"/>
        <v>-</v>
      </c>
      <c r="AE81" s="144" t="str">
        <f t="shared" si="52"/>
        <v>-</v>
      </c>
      <c r="AF81" s="145" t="str">
        <f t="shared" si="52"/>
        <v>-</v>
      </c>
      <c r="AI81" s="29">
        <v>7500</v>
      </c>
      <c r="AJ81" s="30">
        <v>29</v>
      </c>
      <c r="AK81" s="99">
        <f t="shared" ref="AK81:AK91" si="55">2*$AJ$77*TAN(0.5*AJ81*PI()/180)</f>
        <v>0.51723516871178055</v>
      </c>
      <c r="AL81" s="33">
        <f t="shared" ref="AL81:AL91" si="56">CEILING($R$20/AK81,1)</f>
        <v>1</v>
      </c>
      <c r="AM81" s="33">
        <f t="shared" ref="AM81:AM91" si="57">CEILING($S$20/AK81,1)</f>
        <v>1</v>
      </c>
      <c r="AN81" s="100">
        <f>AL81*AM81</f>
        <v>1</v>
      </c>
    </row>
    <row r="82" spans="14:40">
      <c r="N82" s="101"/>
      <c r="O82" s="101"/>
      <c r="P82" s="170" t="s">
        <v>112</v>
      </c>
      <c r="Q82" s="173" t="s">
        <v>116</v>
      </c>
      <c r="R82" s="196">
        <f t="shared" si="51"/>
        <v>0.33468521816283908</v>
      </c>
      <c r="S82" s="189">
        <f t="shared" si="51"/>
        <v>2</v>
      </c>
      <c r="T82" s="182">
        <f t="shared" si="53"/>
        <v>9.2499999999999999E-2</v>
      </c>
      <c r="U82" s="144">
        <f t="shared" si="53"/>
        <v>0.27749999999999997</v>
      </c>
      <c r="V82" s="144" t="str">
        <f t="shared" si="53"/>
        <v>-</v>
      </c>
      <c r="W82" s="144" t="str">
        <f t="shared" si="53"/>
        <v>-</v>
      </c>
      <c r="X82" s="144" t="str">
        <f t="shared" si="53"/>
        <v>-</v>
      </c>
      <c r="Y82" s="103" t="str">
        <f t="shared" si="53"/>
        <v>-</v>
      </c>
      <c r="Z82" s="39" t="str">
        <f t="shared" si="53"/>
        <v>-</v>
      </c>
      <c r="AA82" s="189">
        <f t="shared" si="54"/>
        <v>1</v>
      </c>
      <c r="AB82" s="182">
        <f t="shared" si="52"/>
        <v>90.1</v>
      </c>
      <c r="AC82" s="144" t="str">
        <f t="shared" si="52"/>
        <v>-</v>
      </c>
      <c r="AD82" s="144" t="str">
        <f t="shared" si="52"/>
        <v>-</v>
      </c>
      <c r="AE82" s="144" t="str">
        <f t="shared" si="52"/>
        <v>-</v>
      </c>
      <c r="AF82" s="145" t="str">
        <f t="shared" si="52"/>
        <v>-</v>
      </c>
      <c r="AI82" s="37">
        <v>8550</v>
      </c>
      <c r="AJ82" s="38">
        <v>25</v>
      </c>
      <c r="AK82" s="103">
        <f t="shared" si="55"/>
        <v>0.44338932528587977</v>
      </c>
      <c r="AL82" s="41">
        <f t="shared" si="56"/>
        <v>1</v>
      </c>
      <c r="AM82" s="41">
        <f t="shared" si="57"/>
        <v>1</v>
      </c>
      <c r="AN82" s="104">
        <f t="shared" ref="AN82:AN91" si="58">AL82*AM82</f>
        <v>1</v>
      </c>
    </row>
    <row r="83" spans="14:40">
      <c r="N83" s="101"/>
      <c r="O83" s="101"/>
      <c r="P83" s="170" t="s">
        <v>112</v>
      </c>
      <c r="Q83" s="173" t="s">
        <v>117</v>
      </c>
      <c r="R83" s="196">
        <f t="shared" si="51"/>
        <v>0.29890200269825562</v>
      </c>
      <c r="S83" s="189">
        <f t="shared" si="51"/>
        <v>2</v>
      </c>
      <c r="T83" s="182">
        <f t="shared" si="53"/>
        <v>9.2499999999999999E-2</v>
      </c>
      <c r="U83" s="144">
        <f t="shared" si="53"/>
        <v>0.27749999999999997</v>
      </c>
      <c r="V83" s="144" t="str">
        <f t="shared" si="53"/>
        <v>-</v>
      </c>
      <c r="W83" s="144" t="str">
        <f t="shared" si="53"/>
        <v>-</v>
      </c>
      <c r="X83" s="144" t="str">
        <f t="shared" si="53"/>
        <v>-</v>
      </c>
      <c r="Y83" s="103" t="str">
        <f t="shared" si="53"/>
        <v>-</v>
      </c>
      <c r="Z83" s="39" t="str">
        <f t="shared" si="53"/>
        <v>-</v>
      </c>
      <c r="AA83" s="189">
        <f t="shared" si="54"/>
        <v>1</v>
      </c>
      <c r="AB83" s="182">
        <f t="shared" si="52"/>
        <v>90.1</v>
      </c>
      <c r="AC83" s="144" t="str">
        <f t="shared" si="52"/>
        <v>-</v>
      </c>
      <c r="AD83" s="144" t="str">
        <f t="shared" si="52"/>
        <v>-</v>
      </c>
      <c r="AE83" s="144" t="str">
        <f t="shared" si="52"/>
        <v>-</v>
      </c>
      <c r="AF83" s="145" t="str">
        <f t="shared" si="52"/>
        <v>-</v>
      </c>
      <c r="AI83" s="37">
        <v>9600</v>
      </c>
      <c r="AJ83" s="38">
        <v>22</v>
      </c>
      <c r="AK83" s="103">
        <f t="shared" si="55"/>
        <v>0.38876061827543695</v>
      </c>
      <c r="AL83" s="41">
        <f t="shared" si="56"/>
        <v>1</v>
      </c>
      <c r="AM83" s="41">
        <f t="shared" si="57"/>
        <v>1</v>
      </c>
      <c r="AN83" s="104">
        <f t="shared" si="58"/>
        <v>1</v>
      </c>
    </row>
    <row r="84" spans="14:40">
      <c r="N84" s="101"/>
      <c r="O84" s="101"/>
      <c r="P84" s="170" t="s">
        <v>112</v>
      </c>
      <c r="Q84" s="173" t="s">
        <v>118</v>
      </c>
      <c r="R84" s="196">
        <f t="shared" si="51"/>
        <v>0.28108166940478291</v>
      </c>
      <c r="S84" s="189">
        <f t="shared" si="51"/>
        <v>2</v>
      </c>
      <c r="T84" s="182">
        <f t="shared" si="53"/>
        <v>9.2499999999999999E-2</v>
      </c>
      <c r="U84" s="144">
        <f t="shared" si="53"/>
        <v>0.27749999999999997</v>
      </c>
      <c r="V84" s="144" t="str">
        <f t="shared" si="53"/>
        <v>-</v>
      </c>
      <c r="W84" s="144" t="str">
        <f t="shared" si="53"/>
        <v>-</v>
      </c>
      <c r="X84" s="144" t="str">
        <f t="shared" si="53"/>
        <v>-</v>
      </c>
      <c r="Y84" s="103" t="str">
        <f t="shared" si="53"/>
        <v>-</v>
      </c>
      <c r="Z84" s="39" t="str">
        <f t="shared" si="53"/>
        <v>-</v>
      </c>
      <c r="AA84" s="189">
        <f t="shared" si="54"/>
        <v>1</v>
      </c>
      <c r="AB84" s="182">
        <f t="shared" si="52"/>
        <v>90.1</v>
      </c>
      <c r="AC84" s="144" t="str">
        <f t="shared" si="52"/>
        <v>-</v>
      </c>
      <c r="AD84" s="144" t="str">
        <f t="shared" si="52"/>
        <v>-</v>
      </c>
      <c r="AE84" s="144" t="str">
        <f t="shared" si="52"/>
        <v>-</v>
      </c>
      <c r="AF84" s="145" t="str">
        <f t="shared" si="52"/>
        <v>-</v>
      </c>
      <c r="AI84" s="37">
        <v>10650</v>
      </c>
      <c r="AJ84" s="38">
        <v>20</v>
      </c>
      <c r="AK84" s="103">
        <f t="shared" si="55"/>
        <v>0.35265396141692995</v>
      </c>
      <c r="AL84" s="41">
        <f t="shared" si="56"/>
        <v>2</v>
      </c>
      <c r="AM84" s="41">
        <f t="shared" si="57"/>
        <v>1</v>
      </c>
      <c r="AN84" s="104">
        <f t="shared" si="58"/>
        <v>2</v>
      </c>
    </row>
    <row r="85" spans="14:40">
      <c r="N85" s="101"/>
      <c r="O85" s="101"/>
      <c r="P85" s="170" t="s">
        <v>112</v>
      </c>
      <c r="Q85" s="173" t="s">
        <v>119</v>
      </c>
      <c r="R85" s="196">
        <f t="shared" si="51"/>
        <v>0.26330499517479167</v>
      </c>
      <c r="S85" s="189">
        <f t="shared" si="51"/>
        <v>2</v>
      </c>
      <c r="T85" s="182">
        <f t="shared" si="53"/>
        <v>9.2499999999999999E-2</v>
      </c>
      <c r="U85" s="144">
        <f t="shared" si="53"/>
        <v>0.27749999999999997</v>
      </c>
      <c r="V85" s="144" t="str">
        <f t="shared" si="53"/>
        <v>-</v>
      </c>
      <c r="W85" s="144" t="str">
        <f t="shared" si="53"/>
        <v>-</v>
      </c>
      <c r="X85" s="144" t="str">
        <f t="shared" si="53"/>
        <v>-</v>
      </c>
      <c r="Y85" s="103" t="str">
        <f t="shared" si="53"/>
        <v>-</v>
      </c>
      <c r="Z85" s="39" t="str">
        <f t="shared" si="53"/>
        <v>-</v>
      </c>
      <c r="AA85" s="189">
        <f t="shared" si="54"/>
        <v>1</v>
      </c>
      <c r="AB85" s="182">
        <f t="shared" si="52"/>
        <v>90.1</v>
      </c>
      <c r="AC85" s="144" t="str">
        <f t="shared" si="52"/>
        <v>-</v>
      </c>
      <c r="AD85" s="144" t="str">
        <f t="shared" si="52"/>
        <v>-</v>
      </c>
      <c r="AE85" s="144" t="str">
        <f t="shared" si="52"/>
        <v>-</v>
      </c>
      <c r="AF85" s="145" t="str">
        <f t="shared" si="52"/>
        <v>-</v>
      </c>
      <c r="AG85" s="124"/>
      <c r="AI85" s="37">
        <v>11700</v>
      </c>
      <c r="AJ85" s="38">
        <v>19</v>
      </c>
      <c r="AK85" s="103">
        <f t="shared" si="55"/>
        <v>0.33468521816283908</v>
      </c>
      <c r="AL85" s="41">
        <f t="shared" si="56"/>
        <v>2</v>
      </c>
      <c r="AM85" s="41">
        <f t="shared" si="57"/>
        <v>1</v>
      </c>
      <c r="AN85" s="104">
        <f t="shared" si="58"/>
        <v>2</v>
      </c>
    </row>
    <row r="86" spans="14:40">
      <c r="N86" s="101"/>
      <c r="O86" s="101"/>
      <c r="P86" s="170" t="s">
        <v>112</v>
      </c>
      <c r="Q86" s="173" t="s">
        <v>120</v>
      </c>
      <c r="R86" s="196">
        <f t="shared" si="51"/>
        <v>0.2455691218058092</v>
      </c>
      <c r="S86" s="189">
        <f t="shared" si="51"/>
        <v>2</v>
      </c>
      <c r="T86" s="182">
        <f t="shared" si="53"/>
        <v>9.2499999999999999E-2</v>
      </c>
      <c r="U86" s="144">
        <f t="shared" si="53"/>
        <v>0.27749999999999997</v>
      </c>
      <c r="V86" s="144" t="str">
        <f t="shared" si="53"/>
        <v>-</v>
      </c>
      <c r="W86" s="144" t="str">
        <f t="shared" si="53"/>
        <v>-</v>
      </c>
      <c r="X86" s="144" t="str">
        <f t="shared" si="53"/>
        <v>-</v>
      </c>
      <c r="Y86" s="103" t="str">
        <f t="shared" si="53"/>
        <v>-</v>
      </c>
      <c r="Z86" s="39" t="str">
        <f t="shared" si="53"/>
        <v>-</v>
      </c>
      <c r="AA86" s="189">
        <f t="shared" si="54"/>
        <v>1</v>
      </c>
      <c r="AB86" s="182">
        <f t="shared" si="52"/>
        <v>90.1</v>
      </c>
      <c r="AC86" s="144" t="str">
        <f t="shared" si="52"/>
        <v>-</v>
      </c>
      <c r="AD86" s="144" t="str">
        <f t="shared" si="52"/>
        <v>-</v>
      </c>
      <c r="AE86" s="144" t="str">
        <f t="shared" si="52"/>
        <v>-</v>
      </c>
      <c r="AF86" s="145" t="str">
        <f t="shared" si="52"/>
        <v>-</v>
      </c>
      <c r="AG86" s="124"/>
      <c r="AI86" s="37">
        <v>12750</v>
      </c>
      <c r="AJ86" s="38">
        <v>17</v>
      </c>
      <c r="AK86" s="103">
        <f t="shared" si="55"/>
        <v>0.29890200269825562</v>
      </c>
      <c r="AL86" s="41">
        <f t="shared" si="56"/>
        <v>2</v>
      </c>
      <c r="AM86" s="41">
        <f t="shared" si="57"/>
        <v>1</v>
      </c>
      <c r="AN86" s="104">
        <f t="shared" si="58"/>
        <v>2</v>
      </c>
    </row>
    <row r="87" spans="14:40">
      <c r="N87" s="101"/>
      <c r="O87" s="101"/>
      <c r="P87" s="170" t="s">
        <v>112</v>
      </c>
      <c r="Q87" s="173" t="s">
        <v>121</v>
      </c>
      <c r="R87" s="196">
        <f t="shared" si="51"/>
        <v>0.22787121660329099</v>
      </c>
      <c r="S87" s="189">
        <f t="shared" si="51"/>
        <v>2</v>
      </c>
      <c r="T87" s="182">
        <f t="shared" si="53"/>
        <v>9.2499999999999999E-2</v>
      </c>
      <c r="U87" s="144">
        <f t="shared" si="53"/>
        <v>0.27749999999999997</v>
      </c>
      <c r="V87" s="144" t="str">
        <f t="shared" si="53"/>
        <v>-</v>
      </c>
      <c r="W87" s="144" t="str">
        <f t="shared" si="53"/>
        <v>-</v>
      </c>
      <c r="X87" s="144" t="str">
        <f t="shared" si="53"/>
        <v>-</v>
      </c>
      <c r="Y87" s="103" t="str">
        <f t="shared" si="53"/>
        <v>-</v>
      </c>
      <c r="Z87" s="39" t="str">
        <f t="shared" si="53"/>
        <v>-</v>
      </c>
      <c r="AA87" s="189">
        <f t="shared" si="54"/>
        <v>1</v>
      </c>
      <c r="AB87" s="182">
        <f t="shared" si="52"/>
        <v>90.1</v>
      </c>
      <c r="AC87" s="144" t="str">
        <f t="shared" si="52"/>
        <v>-</v>
      </c>
      <c r="AD87" s="144" t="str">
        <f t="shared" si="52"/>
        <v>-</v>
      </c>
      <c r="AE87" s="144" t="str">
        <f t="shared" si="52"/>
        <v>-</v>
      </c>
      <c r="AF87" s="145" t="str">
        <f t="shared" si="52"/>
        <v>-</v>
      </c>
      <c r="AG87" s="124"/>
      <c r="AI87" s="37">
        <v>13800</v>
      </c>
      <c r="AJ87" s="38">
        <v>16</v>
      </c>
      <c r="AK87" s="103">
        <f t="shared" si="55"/>
        <v>0.28108166940478291</v>
      </c>
      <c r="AL87" s="41">
        <f t="shared" si="56"/>
        <v>2</v>
      </c>
      <c r="AM87" s="41">
        <f t="shared" si="57"/>
        <v>1</v>
      </c>
      <c r="AN87" s="104">
        <f t="shared" si="58"/>
        <v>2</v>
      </c>
    </row>
    <row r="88" spans="14:40" ht="15" thickBot="1">
      <c r="N88" s="101"/>
      <c r="O88" s="101"/>
      <c r="P88" s="176" t="s">
        <v>112</v>
      </c>
      <c r="Q88" s="177" t="s">
        <v>122</v>
      </c>
      <c r="R88" s="197">
        <f t="shared" si="51"/>
        <v>0.21020847053135291</v>
      </c>
      <c r="S88" s="190">
        <f t="shared" si="51"/>
        <v>2</v>
      </c>
      <c r="T88" s="183">
        <f t="shared" si="53"/>
        <v>9.2499999999999999E-2</v>
      </c>
      <c r="U88" s="113">
        <f t="shared" si="53"/>
        <v>0.27749999999999997</v>
      </c>
      <c r="V88" s="113" t="str">
        <f t="shared" si="53"/>
        <v>-</v>
      </c>
      <c r="W88" s="113" t="str">
        <f t="shared" si="53"/>
        <v>-</v>
      </c>
      <c r="X88" s="113" t="str">
        <f t="shared" si="53"/>
        <v>-</v>
      </c>
      <c r="Y88" s="139" t="str">
        <f t="shared" si="53"/>
        <v>-</v>
      </c>
      <c r="Z88" s="203" t="str">
        <f t="shared" si="53"/>
        <v>-</v>
      </c>
      <c r="AA88" s="190">
        <f t="shared" si="54"/>
        <v>1</v>
      </c>
      <c r="AB88" s="183">
        <f t="shared" si="52"/>
        <v>90.1</v>
      </c>
      <c r="AC88" s="113" t="str">
        <f t="shared" si="52"/>
        <v>-</v>
      </c>
      <c r="AD88" s="113" t="str">
        <f t="shared" si="52"/>
        <v>-</v>
      </c>
      <c r="AE88" s="113" t="str">
        <f t="shared" si="52"/>
        <v>-</v>
      </c>
      <c r="AF88" s="114" t="str">
        <f t="shared" si="52"/>
        <v>-</v>
      </c>
      <c r="AG88" s="124"/>
      <c r="AI88" s="37">
        <v>14850</v>
      </c>
      <c r="AJ88" s="38">
        <v>15</v>
      </c>
      <c r="AK88" s="103">
        <f t="shared" si="55"/>
        <v>0.26330499517479167</v>
      </c>
      <c r="AL88" s="41">
        <f t="shared" si="56"/>
        <v>2</v>
      </c>
      <c r="AM88" s="41">
        <f t="shared" si="57"/>
        <v>1</v>
      </c>
      <c r="AN88" s="104">
        <f t="shared" si="58"/>
        <v>2</v>
      </c>
    </row>
    <row r="89" spans="14:40">
      <c r="N89" s="101"/>
      <c r="O89" s="101"/>
      <c r="AI89" s="37">
        <v>15900</v>
      </c>
      <c r="AJ89" s="38">
        <v>14</v>
      </c>
      <c r="AK89" s="103">
        <f t="shared" si="55"/>
        <v>0.2455691218058092</v>
      </c>
      <c r="AL89" s="41">
        <f t="shared" si="56"/>
        <v>2</v>
      </c>
      <c r="AM89" s="41">
        <f t="shared" si="57"/>
        <v>1</v>
      </c>
      <c r="AN89" s="104">
        <f t="shared" si="58"/>
        <v>2</v>
      </c>
    </row>
    <row r="90" spans="14:40">
      <c r="AI90" s="37">
        <v>16950</v>
      </c>
      <c r="AJ90" s="38">
        <v>13</v>
      </c>
      <c r="AK90" s="103">
        <f t="shared" si="55"/>
        <v>0.22787121660329099</v>
      </c>
      <c r="AL90" s="41">
        <f t="shared" si="56"/>
        <v>2</v>
      </c>
      <c r="AM90" s="41">
        <f t="shared" si="57"/>
        <v>1</v>
      </c>
      <c r="AN90" s="104">
        <f t="shared" si="58"/>
        <v>2</v>
      </c>
    </row>
    <row r="91" spans="14:40" ht="15" thickBot="1">
      <c r="AI91" s="21">
        <v>18000</v>
      </c>
      <c r="AJ91" s="174">
        <v>12</v>
      </c>
      <c r="AK91" s="139">
        <f t="shared" si="55"/>
        <v>0.21020847053135291</v>
      </c>
      <c r="AL91" s="71">
        <f t="shared" si="56"/>
        <v>2</v>
      </c>
      <c r="AM91" s="71">
        <f t="shared" si="57"/>
        <v>1</v>
      </c>
      <c r="AN91" s="140">
        <f t="shared" si="58"/>
        <v>2</v>
      </c>
    </row>
  </sheetData>
  <mergeCells count="27">
    <mergeCell ref="Q1:W1"/>
    <mergeCell ref="S2:W2"/>
    <mergeCell ref="X3:X8"/>
    <mergeCell ref="AI3:AN3"/>
    <mergeCell ref="AK4:AN4"/>
    <mergeCell ref="AI5:AI6"/>
    <mergeCell ref="AL5:AN5"/>
    <mergeCell ref="AL6:AM6"/>
    <mergeCell ref="S8:T8"/>
    <mergeCell ref="S9:T9"/>
    <mergeCell ref="X9:X11"/>
    <mergeCell ref="AI15:AN15"/>
    <mergeCell ref="B3:C3"/>
    <mergeCell ref="AL17:AN17"/>
    <mergeCell ref="B4:C4"/>
    <mergeCell ref="AL78:AN78"/>
    <mergeCell ref="P22:R22"/>
    <mergeCell ref="V22:X22"/>
    <mergeCell ref="S30:Z30"/>
    <mergeCell ref="AA30:AF30"/>
    <mergeCell ref="AI39:AN39"/>
    <mergeCell ref="AL41:AN41"/>
    <mergeCell ref="S56:Z56"/>
    <mergeCell ref="AA56:AF56"/>
    <mergeCell ref="AI59:AN59"/>
    <mergeCell ref="AL61:AN61"/>
    <mergeCell ref="AI76:AN7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2022-11-02T08:39:16Z</dcterms:created>
  <dcterms:modified xsi:type="dcterms:W3CDTF">2024-10-18T13:37:11Z</dcterms:modified>
  <cp:category/>
  <cp:contentStatus/>
</cp:coreProperties>
</file>