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vml" ContentType="application/vnd.openxmlformats-officedocument.vmlDrawing"/>
  <Default Extension="png" ContentType="image/png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comments1.xml" ContentType="application/vnd.openxmlformats-officedocument.spreadsheetml.comments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drawings/drawing1.xml" ContentType="application/vnd.openxmlformats-officedocument.drawing+xml"/>
  <Override PartName="/xl/tables/table2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ff01006602a94f6c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任务总表" sheetId="1" r:id="Re80317ada80c49e5"/>
    <x:sheet xmlns:r="http://schemas.openxmlformats.org/officeDocument/2006/relationships" name="积分规则" sheetId="2" r:id="R931b854af6274b82"/>
    <x:sheet xmlns:r="http://schemas.openxmlformats.org/officeDocument/2006/relationships" name="Bingo对照" sheetId="3" r:id="R02bfe27cd2bf4c24"/>
    <x:sheet xmlns:r="http://schemas.openxmlformats.org/officeDocument/2006/relationships" name="图片索引" sheetId="4" r:id="Rde19055e6852498e"/>
  </x:sheets>
</x:workbook>
</file>

<file path=xl/comments1.xml><?xml version="1.0" encoding="utf-8"?>
<x:comments xmlns:x="http://schemas.openxmlformats.org/spreadsheetml/2006/main">
  <x:authors>
    <x:author/>
  </x:authors>
  <x:commentList>
    <x:comment ref="E7" authorId="0">
      <x:text>
        <x:r>
          <x:t>tiaozhan (1).docx，Phigros；新增 21–25 由用户提供。</x:t>
        </x:r>
      </x:text>
    </x:comment>
    <x:comment ref="E32" authorId="0">
      <x:text>
        <x:r>
          <x:t>5a0c6691100637b2944bea5b3bbc4bce.jpg，Arcaea 新版任务。</x:t>
        </x:r>
      </x:text>
    </x:comment>
    <x:comment ref="E57" authorId="0">
      <x:text>
        <x:r>
          <x:t>tiaozhan (1).docx，Maimai；原难度由用户提供，已删减原 10、16、18、19 并复评。</x:t>
        </x:r>
      </x:text>
    </x:comment>
    <x:comment ref="E82" authorId="0">
      <x:text>
        <x:r>
          <x:t>40315d723ae54167b180ea3e3896d0cb.png 与 d037a42b33e54e9b3c21f5f5f0c5008b.png；删减原 18、19 并复评。</x:t>
        </x:r>
      </x:text>
    </x:comment>
    <x:comment ref="E107" authorId="0">
      <x:text>
        <x:r>
          <x:t>tiaozhan (1).docx，通用；新增 21–25 由用户提供。</x:t>
        </x:r>
      </x:text>
    </x:comment>
  </x:commentList>
</x:comments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5">
    <x:numFmt numFmtId="200" formatCode="0"/>
    <x:numFmt numFmtId="201" formatCode="0;[Red](0);&quot;—&quot;"/>
    <x:numFmt numFmtId="202" formatCode="0.000"/>
    <x:numFmt numFmtId="203" formatCode="0.0"/>
    <x:numFmt numFmtId="204" formatCode="0.0%"/>
  </x:numFmts>
  <x:fonts count="12">
    <x:font>
      <x:sz val="11"/>
      <x:name val="Carlito"/>
    </x:font>
    <x:font>
      <x:sz val="11"/>
      <x:color rgb="FF1F2937"/>
      <x:name val="Microsoft YaHei"/>
    </x:font>
    <x:font>
      <x:b/>
      <x:sz val="17"/>
      <x:color rgb="FF284766"/>
      <x:name val="Microsoft YaHei"/>
    </x:font>
    <x:font>
      <x:sz val="10"/>
      <x:color rgb="FF596679"/>
      <x:name val="Microsoft YaHei"/>
    </x:font>
    <x:font>
      <x:b/>
      <x:sz val="11"/>
      <x:color rgb="FFFFFFFF"/>
      <x:name val="Microsoft YaHei"/>
    </x:font>
    <x:font>
      <x:b/>
      <x:sz val="13"/>
      <x:color rgb="FF284766"/>
      <x:name val="Microsoft YaHei"/>
    </x:font>
    <x:font>
      <x:b/>
      <x:sz val="10"/>
      <x:color rgb="FF284766"/>
      <x:name val="Microsoft YaHei"/>
    </x:font>
    <x:font>
      <x:b/>
      <x:sz val="11"/>
      <x:color rgb="FF284766"/>
      <x:name val="Microsoft YaHei"/>
    </x:font>
    <x:font>
      <x:b/>
      <x:sz val="12"/>
      <x:color rgb="FF184E77"/>
      <x:name val="Microsoft YaHei"/>
    </x:font>
    <x:font>
      <x:b/>
      <x:sz val="18"/>
      <x:color rgb="FF284766"/>
      <x:name val="Microsoft YaHei"/>
    </x:font>
    <x:font>
      <x:b/>
      <x:sz val="13"/>
      <x:color rgb="FFFFFFFF"/>
      <x:name val="Microsoft YaHei"/>
    </x:font>
    <x:font>
      <x:sz val="11"/>
      <x:color rgb="FFFFFFFF"/>
      <x:name val="Microsoft YaHei"/>
    </x:font>
  </x:fonts>
  <x:fills count="16">
    <x:fill>
      <x:patternFill patternType="none"/>
    </x:fill>
    <x:fill>
      <x:patternFill patternType="gray125"/>
    </x:fill>
    <x:fill>
      <x:patternFill patternType="solid">
        <x:fgColor rgb="FF284766"/>
      </x:patternFill>
    </x:fill>
    <x:fill>
      <x:patternFill patternType="solid">
        <x:fgColor rgb="FFFFFFFF"/>
      </x:patternFill>
    </x:fill>
    <x:fill>
      <x:patternFill patternType="solid">
        <x:fgColor rgb="FFF3F6FA"/>
      </x:patternFill>
    </x:fill>
    <x:fill>
      <x:patternFill patternType="solid">
        <x:fgColor rgb="FF284766"/>
      </x:patternFill>
    </x:fill>
    <x:fill>
      <x:patternFill patternType="solid">
        <x:fgColor rgb="FFFFFFFF"/>
      </x:patternFill>
    </x:fill>
    <x:fill>
      <x:patternFill patternType="solid">
        <x:fgColor rgb="FFF3F6FA"/>
      </x:patternFill>
    </x:fill>
    <x:fill>
      <x:patternFill patternType="solid">
        <x:fgColor rgb="FF284766"/>
      </x:patternFill>
    </x:fill>
    <x:fill>
      <x:patternFill patternType="solid">
        <x:fgColor rgb="FFFFFFFF"/>
      </x:patternFill>
    </x:fill>
    <x:fill>
      <x:patternFill patternType="solid">
        <x:fgColor rgb="FFF3F6FA"/>
      </x:patternFill>
    </x:fill>
    <x:fill>
      <x:patternFill patternType="solid">
        <x:fgColor rgb="FFE8F0F8"/>
      </x:patternFill>
    </x:fill>
    <x:fill>
      <x:patternFill patternType="solid">
        <x:fgColor rgb="FFE2F0E7"/>
      </x:patternFill>
    </x:fill>
    <x:fill>
      <x:patternFill patternType="solid">
        <x:fgColor rgb="FFF9E3E3"/>
      </x:patternFill>
    </x:fill>
    <x:fill>
      <x:patternFill patternType="solid">
        <x:fgColor rgb="FFFFF2D8"/>
      </x:patternFill>
    </x:fill>
    <x:fill>
      <x:patternFill patternType="solid">
        <x:fgColor rgb="FFD81B60"/>
      </x:patternFill>
    </x:fill>
  </x:fills>
  <x:borders count="4">
    <x:border>
      <x:left/>
      <x:right/>
      <x:top/>
      <x:bottom/>
      <x:diagonal/>
    </x:border>
    <x:border>
      <x:left/>
      <x:right/>
      <x:top/>
      <x:bottom style="thin">
        <x:color rgb="FFA6B6C5"/>
      </x:bottom>
      <x:diagonal/>
    </x:border>
    <x:border>
      <x:left/>
      <x:right/>
      <x:top style="medium">
        <x:color rgb="FFA6B6C5"/>
      </x:top>
      <x:bottom/>
      <x:diagonal/>
    </x:border>
    <x:border>
      <x:left style="thin">
        <x:color rgb="FFFFFFFF"/>
      </x:left>
      <x:right style="thin">
        <x:color rgb="FFFFFFFF"/>
      </x:right>
      <x:top style="thin">
        <x:color rgb="FFFFFFFF"/>
      </x:top>
      <x:bottom style="thin">
        <x:color rgb="FFFFFFFF"/>
      </x:bottom>
      <x:diagonal/>
    </x:border>
  </x:borders>
  <x:cellStyleXfs count="1">
    <x:xf numFmtId="0" fontId="0" fillId="0" borderId="0"/>
  </x:cellStyleXfs>
  <x:cellXfs count="96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vertical="center"/>
    </x:xf>
    <x:xf numFmtId="0" fontId="2" fillId="0" borderId="0" xfId="0" applyNumberFormat="1" applyFont="1" applyFill="1" applyBorder="1" applyAlignment="1">
      <x:alignment vertical="center"/>
    </x:xf>
    <x:xf numFmtId="0" fontId="2" fillId="0" borderId="1" xfId="0" applyNumberFormat="1" applyFont="1" applyFill="1" applyBorder="1" applyAlignment="1">
      <x:alignment vertical="center"/>
    </x:xf>
    <x:xf numFmtId="0" fontId="1" fillId="0" borderId="1" xfId="0" applyNumberFormat="1" applyFont="1" applyFill="1" applyBorder="1" applyAlignment="1">
      <x:alignment vertical="center"/>
    </x:xf>
    <x:xf numFmtId="0" fontId="3" fillId="0" borderId="0" xfId="0" applyNumberFormat="1" applyFont="1" applyFill="1" applyBorder="1" applyAlignment="1">
      <x:alignment vertical="center"/>
    </x:xf>
    <x:xf numFmtId="0" fontId="1" fillId="2" borderId="0" xfId="0" applyNumberFormat="1" applyFont="1" applyFill="1" applyBorder="1" applyAlignment="1">
      <x:alignment vertical="center"/>
    </x:xf>
    <x:xf numFmtId="0" fontId="4" fillId="2" borderId="0" xfId="0" applyNumberFormat="1" applyFont="1" applyFill="1" applyBorder="1" applyAlignment="1">
      <x:alignment vertical="center"/>
    </x:xf>
    <x:xf numFmtId="0" fontId="4" fillId="2" borderId="0" xfId="0" applyNumberFormat="1" applyFont="1" applyFill="1" applyBorder="1" applyAlignment="1">
      <x:alignment horizontal="center" vertical="center"/>
    </x:xf>
    <x:xf numFmtId="200" fontId="1" fillId="0" borderId="0" xfId="0" applyNumberFormat="1" applyFont="1" applyFill="1" applyBorder="1" applyAlignment="1">
      <x:alignment vertical="center"/>
    </x:xf>
    <x:xf numFmtId="200" fontId="1" fillId="0" borderId="0" xfId="0" applyNumberFormat="1" applyFont="1" applyFill="1" applyBorder="1" applyAlignment="1">
      <x:alignment horizontal="right" vertical="center"/>
    </x:xf>
    <x:xf numFmtId="0" fontId="1" fillId="0" borderId="0" xfId="0" applyNumberFormat="1" applyFont="1" applyFill="1" applyBorder="1" applyAlignment="1">
      <x:alignment horizontal="center" vertical="center"/>
    </x:xf>
    <x:xf numFmtId="0" fontId="1" fillId="0" borderId="0" xfId="0" applyNumberFormat="1" applyFont="1" applyFill="1" applyBorder="1" applyAlignment="1">
      <x:alignment vertical="center" wrapText="1"/>
    </x:xf>
    <x:xf numFmtId="0" fontId="1" fillId="0" borderId="0" xfId="0" applyNumberFormat="1" applyFont="1" applyFill="1" applyBorder="1" applyAlignment="1">
      <x:alignment vertical="top" wrapText="1"/>
    </x:xf>
    <x:xf numFmtId="200" fontId="1" fillId="3" borderId="0" xfId="0" applyNumberFormat="1" applyFont="1" applyFill="1" applyBorder="1" applyAlignment="1">
      <x:alignment horizontal="right" vertical="center"/>
    </x:xf>
    <x:xf numFmtId="0" fontId="1" fillId="3" borderId="0" xfId="0" applyNumberFormat="1" applyFont="1" applyFill="1" applyBorder="1" applyAlignment="1">
      <x:alignment vertical="center"/>
    </x:xf>
    <x:xf numFmtId="0" fontId="1" fillId="3" borderId="0" xfId="0" applyNumberFormat="1" applyFont="1" applyFill="1" applyBorder="1" applyAlignment="1">
      <x:alignment horizontal="center" vertical="center"/>
    </x:xf>
    <x:xf numFmtId="0" fontId="1" fillId="3" borderId="0" xfId="0" applyNumberFormat="1" applyFont="1" applyFill="1" applyBorder="1" applyAlignment="1">
      <x:alignment vertical="top" wrapText="1"/>
    </x:xf>
    <x:xf numFmtId="200" fontId="1" fillId="3" borderId="2" xfId="0" applyNumberFormat="1" applyFont="1" applyFill="1" applyBorder="1" applyAlignment="1">
      <x:alignment horizontal="right" vertical="center"/>
    </x:xf>
    <x:xf numFmtId="0" fontId="1" fillId="3" borderId="2" xfId="0" applyNumberFormat="1" applyFont="1" applyFill="1" applyBorder="1" applyAlignment="1">
      <x:alignment vertical="center"/>
    </x:xf>
    <x:xf numFmtId="0" fontId="1" fillId="3" borderId="2" xfId="0" applyNumberFormat="1" applyFont="1" applyFill="1" applyBorder="1" applyAlignment="1">
      <x:alignment horizontal="center" vertical="center"/>
    </x:xf>
    <x:xf numFmtId="0" fontId="1" fillId="3" borderId="2" xfId="0" applyNumberFormat="1" applyFont="1" applyFill="1" applyBorder="1" applyAlignment="1">
      <x:alignment vertical="top" wrapText="1"/>
    </x:xf>
    <x:xf numFmtId="200" fontId="1" fillId="4" borderId="0" xfId="0" applyNumberFormat="1" applyFont="1" applyFill="1" applyBorder="1" applyAlignment="1">
      <x:alignment horizontal="right" vertical="center"/>
    </x:xf>
    <x:xf numFmtId="0" fontId="1" fillId="4" borderId="0" xfId="0" applyNumberFormat="1" applyFont="1" applyFill="1" applyBorder="1" applyAlignment="1">
      <x:alignment vertical="center"/>
    </x:xf>
    <x:xf numFmtId="0" fontId="1" fillId="4" borderId="0" xfId="0" applyNumberFormat="1" applyFont="1" applyFill="1" applyBorder="1" applyAlignment="1">
      <x:alignment horizontal="center" vertical="center"/>
    </x:xf>
    <x:xf numFmtId="0" fontId="1" fillId="4" borderId="0" xfId="0" applyNumberFormat="1" applyFont="1" applyFill="1" applyBorder="1" applyAlignment="1">
      <x:alignment vertical="top" wrapText="1"/>
    </x:xf>
    <x:xf numFmtId="200" fontId="1" fillId="4" borderId="2" xfId="0" applyNumberFormat="1" applyFont="1" applyFill="1" applyBorder="1" applyAlignment="1">
      <x:alignment horizontal="right" vertical="center"/>
    </x:xf>
    <x:xf numFmtId="0" fontId="1" fillId="4" borderId="2" xfId="0" applyNumberFormat="1" applyFont="1" applyFill="1" applyBorder="1" applyAlignment="1">
      <x:alignment vertical="center"/>
    </x:xf>
    <x:xf numFmtId="0" fontId="1" fillId="4" borderId="2" xfId="0" applyNumberFormat="1" applyFont="1" applyFill="1" applyBorder="1" applyAlignment="1">
      <x:alignment horizontal="center" vertical="center"/>
    </x:xf>
    <x:xf numFmtId="0" fontId="1" fillId="4" borderId="2" xfId="0" applyNumberFormat="1" applyFont="1" applyFill="1" applyBorder="1" applyAlignment="1">
      <x:alignment vertical="top" wrapText="1"/>
    </x:xf>
    <x:xf numFmtId="0" fontId="5" fillId="0" borderId="0" xfId="0" applyNumberFormat="1" applyFont="1" applyFill="1" applyBorder="1"/>
    <x:xf numFmtId="0" fontId="6" fillId="0" borderId="0" xfId="0" applyNumberFormat="1" applyFont="1" applyFill="1" applyBorder="1"/>
    <x:xf numFmtId="0" fontId="3" fillId="0" borderId="0" xfId="0" applyNumberFormat="1" applyFont="1" applyFill="1" applyBorder="1"/>
    <x:xf numFmtId="0" fontId="3" fillId="0" borderId="0" xfId="0" applyNumberFormat="1" applyFont="1" applyFill="1" applyBorder="1" applyAlignment="1">
      <x:alignment vertical="top"/>
    </x:xf>
    <x:xf numFmtId="0" fontId="3" fillId="0" borderId="0" xfId="0" applyNumberFormat="1" applyFont="1" applyFill="1" applyBorder="1" applyAlignment="1">
      <x:alignment vertical="top" wrapText="1"/>
    </x:xf>
    <x:xf numFmtId="0" fontId="7" fillId="0" borderId="0" xfId="0" applyNumberFormat="1" applyFont="1" applyFill="1" applyBorder="1"/>
    <x:xf numFmtId="0" fontId="3" fillId="0" borderId="0" xfId="0" applyNumberFormat="1" applyFont="1" applyFill="1" applyBorder="1" applyAlignment="1">
      <x:alignment wrapText="1"/>
    </x:xf>
    <x:xf numFmtId="0" fontId="4" fillId="5" borderId="0" xfId="0" applyNumberFormat="1" applyFont="1" applyFill="1" applyBorder="1" applyAlignment="1">
      <x:alignment horizontal="center" vertical="center"/>
    </x:xf>
    <x:xf numFmtId="0" fontId="7" fillId="3" borderId="2" xfId="0" applyNumberFormat="1" applyFont="1" applyFill="1" applyBorder="1" applyAlignment="1">
      <x:alignment vertical="top" wrapText="1"/>
    </x:xf>
    <x:xf numFmtId="0" fontId="7" fillId="4" borderId="0" xfId="0" applyNumberFormat="1" applyFont="1" applyFill="1" applyBorder="1" applyAlignment="1">
      <x:alignment vertical="top" wrapText="1"/>
    </x:xf>
    <x:xf numFmtId="0" fontId="7" fillId="3" borderId="0" xfId="0" applyNumberFormat="1" applyFont="1" applyFill="1" applyBorder="1" applyAlignment="1">
      <x:alignment vertical="top" wrapText="1"/>
    </x:xf>
    <x:xf numFmtId="0" fontId="7" fillId="4" borderId="2" xfId="0" applyNumberFormat="1" applyFont="1" applyFill="1" applyBorder="1" applyAlignment="1">
      <x:alignment vertical="top" wrapText="1"/>
    </x:xf>
    <x:xf numFmtId="0" fontId="7" fillId="3" borderId="2" xfId="0" applyNumberFormat="1" applyFont="1" applyFill="1" applyBorder="1" applyAlignment="1">
      <x:alignment vertical="center" wrapText="1"/>
    </x:xf>
    <x:xf numFmtId="0" fontId="7" fillId="4" borderId="0" xfId="0" applyNumberFormat="1" applyFont="1" applyFill="1" applyBorder="1" applyAlignment="1">
      <x:alignment vertical="center" wrapText="1"/>
    </x:xf>
    <x:xf numFmtId="0" fontId="7" fillId="3" borderId="0" xfId="0" applyNumberFormat="1" applyFont="1" applyFill="1" applyBorder="1" applyAlignment="1">
      <x:alignment vertical="center" wrapText="1"/>
    </x:xf>
    <x:xf numFmtId="0" fontId="7" fillId="4" borderId="2" xfId="0" applyNumberFormat="1" applyFont="1" applyFill="1" applyBorder="1" applyAlignment="1">
      <x:alignment vertical="center" wrapText="1"/>
    </x:xf>
    <x:xf numFmtId="0" fontId="7" fillId="6" borderId="2" xfId="0" applyNumberFormat="1" applyFont="1" applyFill="1" applyBorder="1" applyAlignment="1">
      <x:alignment vertical="center" wrapText="1"/>
    </x:xf>
    <x:xf numFmtId="0" fontId="7" fillId="7" borderId="0" xfId="0" applyNumberFormat="1" applyFont="1" applyFill="1" applyBorder="1" applyAlignment="1">
      <x:alignment vertical="center" wrapText="1"/>
    </x:xf>
    <x:xf numFmtId="0" fontId="7" fillId="6" borderId="0" xfId="0" applyNumberFormat="1" applyFont="1" applyFill="1" applyBorder="1" applyAlignment="1">
      <x:alignment vertical="center" wrapText="1"/>
    </x:xf>
    <x:xf numFmtId="0" fontId="7" fillId="7" borderId="2" xfId="0" applyNumberFormat="1" applyFont="1" applyFill="1" applyBorder="1" applyAlignment="1">
      <x:alignment vertical="center" wrapText="1"/>
    </x:xf>
    <x:xf numFmtId="0" fontId="0" fillId="8" borderId="0" xfId="0" applyNumberFormat="1" applyFont="1" applyFill="1" applyBorder="1"/>
    <x:xf numFmtId="0" fontId="4" fillId="8" borderId="0" xfId="0" applyNumberFormat="1" applyFont="1" applyFill="1" applyBorder="1"/>
    <x:xf numFmtId="0" fontId="4" fillId="8" borderId="0" xfId="0" applyNumberFormat="1" applyFont="1" applyFill="1" applyBorder="1" applyAlignment="1">
      <x:alignment wrapText="1"/>
    </x:xf>
    <x:xf numFmtId="0" fontId="4" fillId="8" borderId="0" xfId="0" applyNumberFormat="1" applyFont="1" applyFill="1" applyBorder="1" applyAlignment="1">
      <x:alignment horizontal="center" wrapText="1"/>
    </x:xf>
    <x:xf numFmtId="0" fontId="4" fillId="8" borderId="0" xfId="0" applyNumberFormat="1" applyFont="1" applyFill="1" applyBorder="1" applyAlignment="1">
      <x:alignment horizontal="center" vertical="center" wrapText="1"/>
    </x:xf>
    <x:xf numFmtId="0" fontId="1" fillId="0" borderId="0" xfId="0" applyNumberFormat="1" applyFont="1" applyFill="1" applyBorder="1" applyAlignment="1">
      <x:alignment wrapText="1"/>
    </x:xf>
    <x:xf numFmtId="0" fontId="1" fillId="9" borderId="0" xfId="0" applyNumberFormat="1" applyFont="1" applyFill="1" applyBorder="1" applyAlignment="1">
      <x:alignment wrapText="1"/>
    </x:xf>
    <x:xf numFmtId="0" fontId="1" fillId="10" borderId="0" xfId="0" applyNumberFormat="1" applyFont="1" applyFill="1" applyBorder="1" applyAlignment="1">
      <x:alignment wrapText="1"/>
    </x:xf>
    <x:xf numFmtId="0" fontId="1" fillId="11" borderId="0" xfId="0" applyNumberFormat="1" applyFont="1" applyFill="1" applyBorder="1" applyAlignment="1">
      <x:alignment wrapText="1"/>
    </x:xf>
    <x:xf numFmtId="0" fontId="8" fillId="11" borderId="0" xfId="0" applyNumberFormat="1" applyFont="1" applyFill="1" applyBorder="1" applyAlignment="1">
      <x:alignment wrapText="1"/>
    </x:xf>
    <x:xf numFmtId="0" fontId="8" fillId="11" borderId="0" xfId="0" applyNumberFormat="1" applyFont="1" applyFill="1" applyBorder="1" applyAlignment="1">
      <x:alignment horizontal="right" wrapText="1"/>
    </x:xf>
    <x:xf numFmtId="201" fontId="1" fillId="9" borderId="0" xfId="0" applyNumberFormat="1" applyFont="1" applyFill="1" applyBorder="1" applyAlignment="1">
      <x:alignment wrapText="1"/>
    </x:xf>
    <x:xf numFmtId="201" fontId="1" fillId="10" borderId="0" xfId="0" applyNumberFormat="1" applyFont="1" applyFill="1" applyBorder="1" applyAlignment="1">
      <x:alignment wrapText="1"/>
    </x:xf>
    <x:xf numFmtId="200" fontId="8" fillId="11" borderId="0" xfId="0" applyNumberFormat="1" applyFont="1" applyFill="1" applyBorder="1" applyAlignment="1">
      <x:alignment horizontal="right" wrapText="1"/>
    </x:xf>
    <x:xf numFmtId="200" fontId="1" fillId="9" borderId="0" xfId="0" applyNumberFormat="1" applyFont="1" applyFill="1" applyBorder="1" applyAlignment="1">
      <x:alignment wrapText="1"/>
    </x:xf>
    <x:xf numFmtId="200" fontId="1" fillId="10" borderId="0" xfId="0" applyNumberFormat="1" applyFont="1" applyFill="1" applyBorder="1" applyAlignment="1">
      <x:alignment wrapText="1"/>
    </x:xf>
    <x:xf numFmtId="202" fontId="1" fillId="9" borderId="0" xfId="0" applyNumberFormat="1" applyFont="1" applyFill="1" applyBorder="1" applyAlignment="1">
      <x:alignment wrapText="1"/>
    </x:xf>
    <x:xf numFmtId="202" fontId="1" fillId="10" borderId="0" xfId="0" applyNumberFormat="1" applyFont="1" applyFill="1" applyBorder="1" applyAlignment="1">
      <x:alignment wrapText="1"/>
    </x:xf>
    <x:xf numFmtId="203" fontId="1" fillId="9" borderId="0" xfId="0" applyNumberFormat="1" applyFont="1" applyFill="1" applyBorder="1" applyAlignment="1">
      <x:alignment wrapText="1"/>
    </x:xf>
    <x:xf numFmtId="203" fontId="1" fillId="10" borderId="0" xfId="0" applyNumberFormat="1" applyFont="1" applyFill="1" applyBorder="1" applyAlignment="1">
      <x:alignment wrapText="1"/>
    </x:xf>
    <x:xf numFmtId="0" fontId="9" fillId="0" borderId="0" xfId="0" applyNumberFormat="1" applyFont="1" applyFill="1" applyBorder="1" applyAlignment="1">
      <x:alignment vertical="center"/>
    </x:xf>
    <x:xf numFmtId="0" fontId="1" fillId="8" borderId="0" xfId="0" applyNumberFormat="1" applyFont="1" applyFill="1" applyBorder="1" applyAlignment="1">
      <x:alignment vertical="center"/>
    </x:xf>
    <x:xf numFmtId="0" fontId="4" fillId="8" borderId="0" xfId="0" applyNumberFormat="1" applyFont="1" applyFill="1" applyBorder="1" applyAlignment="1">
      <x:alignment vertical="center"/>
    </x:xf>
    <x:xf numFmtId="0" fontId="4" fillId="8" borderId="0" xfId="0" applyNumberFormat="1" applyFont="1" applyFill="1" applyBorder="1" applyAlignment="1">
      <x:alignment vertical="center" wrapText="1"/>
    </x:xf>
    <x:xf numFmtId="203" fontId="1" fillId="0" borderId="0" xfId="0" applyNumberFormat="1" applyFont="1" applyFill="1" applyBorder="1" applyAlignment="1">
      <x:alignment vertical="center" wrapText="1"/>
    </x:xf>
    <x:xf numFmtId="202" fontId="1" fillId="0" borderId="0" xfId="0" applyNumberFormat="1" applyFont="1" applyFill="1" applyBorder="1" applyAlignment="1">
      <x:alignment vertical="center"/>
    </x:xf>
    <x:xf numFmtId="204" fontId="1" fillId="0" borderId="0" xfId="0" applyNumberFormat="1" applyFont="1" applyFill="1" applyBorder="1" applyAlignment="1">
      <x:alignment vertical="center"/>
    </x:xf>
    <x:xf numFmtId="0" fontId="10" fillId="8" borderId="0" xfId="0" applyNumberFormat="1" applyFont="1" applyFill="1" applyBorder="1" applyAlignment="1">
      <x:alignment vertical="center"/>
    </x:xf>
    <x:xf numFmtId="0" fontId="1" fillId="12" borderId="0" xfId="0" applyNumberFormat="1" applyFont="1" applyFill="1" applyBorder="1" applyAlignment="1">
      <x:alignment vertical="center"/>
    </x:xf>
    <x:xf numFmtId="0" fontId="1" fillId="12" borderId="3" xfId="0" applyNumberFormat="1" applyFont="1" applyFill="1" applyBorder="1" applyAlignment="1">
      <x:alignment vertical="center"/>
    </x:xf>
    <x:xf numFmtId="0" fontId="1" fillId="12" borderId="3" xfId="0" applyNumberFormat="1" applyFont="1" applyFill="1" applyBorder="1" applyAlignment="1">
      <x:alignment vertical="center" wrapText="1"/>
    </x:xf>
    <x:xf numFmtId="0" fontId="1" fillId="12" borderId="3" xfId="0" applyNumberFormat="1" applyFont="1" applyFill="1" applyBorder="1" applyAlignment="1">
      <x:alignment horizontal="center" vertical="center" wrapText="1"/>
    </x:xf>
    <x:xf numFmtId="0" fontId="1" fillId="13" borderId="0" xfId="0" applyNumberFormat="1" applyFont="1" applyFill="1" applyBorder="1" applyAlignment="1">
      <x:alignment vertical="center"/>
    </x:xf>
    <x:xf numFmtId="0" fontId="1" fillId="13" borderId="3" xfId="0" applyNumberFormat="1" applyFont="1" applyFill="1" applyBorder="1" applyAlignment="1">
      <x:alignment vertical="center"/>
    </x:xf>
    <x:xf numFmtId="0" fontId="1" fillId="13" borderId="3" xfId="0" applyNumberFormat="1" applyFont="1" applyFill="1" applyBorder="1" applyAlignment="1">
      <x:alignment vertical="center" wrapText="1"/>
    </x:xf>
    <x:xf numFmtId="0" fontId="1" fillId="13" borderId="3" xfId="0" applyNumberFormat="1" applyFont="1" applyFill="1" applyBorder="1" applyAlignment="1">
      <x:alignment horizontal="center" vertical="center" wrapText="1"/>
    </x:xf>
    <x:xf numFmtId="0" fontId="1" fillId="14" borderId="0" xfId="0" applyNumberFormat="1" applyFont="1" applyFill="1" applyBorder="1" applyAlignment="1">
      <x:alignment vertical="center"/>
    </x:xf>
    <x:xf numFmtId="0" fontId="1" fillId="14" borderId="3" xfId="0" applyNumberFormat="1" applyFont="1" applyFill="1" applyBorder="1" applyAlignment="1">
      <x:alignment vertical="center"/>
    </x:xf>
    <x:xf numFmtId="0" fontId="1" fillId="14" borderId="3" xfId="0" applyNumberFormat="1" applyFont="1" applyFill="1" applyBorder="1" applyAlignment="1">
      <x:alignment vertical="center" wrapText="1"/>
    </x:xf>
    <x:xf numFmtId="0" fontId="1" fillId="14" borderId="3" xfId="0" applyNumberFormat="1" applyFont="1" applyFill="1" applyBorder="1" applyAlignment="1">
      <x:alignment horizontal="center" vertical="center" wrapText="1"/>
    </x:xf>
    <x:xf numFmtId="0" fontId="1" fillId="15" borderId="0" xfId="0" applyNumberFormat="1" applyFont="1" applyFill="1" applyBorder="1" applyAlignment="1">
      <x:alignment vertical="center"/>
    </x:xf>
    <x:xf numFmtId="0" fontId="11" fillId="15" borderId="0" xfId="0" applyNumberFormat="1" applyFont="1" applyFill="1" applyBorder="1" applyAlignment="1">
      <x:alignment vertical="center"/>
    </x:xf>
    <x:xf numFmtId="0" fontId="11" fillId="15" borderId="3" xfId="0" applyNumberFormat="1" applyFont="1" applyFill="1" applyBorder="1" applyAlignment="1">
      <x:alignment vertical="center"/>
    </x:xf>
    <x:xf numFmtId="0" fontId="11" fillId="15" borderId="3" xfId="0" applyNumberFormat="1" applyFont="1" applyFill="1" applyBorder="1" applyAlignment="1">
      <x:alignment vertical="center" wrapText="1"/>
    </x:xf>
    <x:xf numFmtId="0" fontId="11" fillId="15" borderId="3" xfId="0" applyNumberFormat="1" applyFont="1" applyFill="1" applyBorder="1" applyAlignment="1">
      <x:alignment horizontal="center" vertical="center" wrapText="1"/>
    </x:xf>
  </x:cellXfs>
  <x:cellStyles count="1">
    <x:cellStyle name="Normal" xfId="0"/>
  </x:cellStyles>
  <x:dxfs count="4">
    <x:dxf>
      <x:font>
        <x:b/>
        <x:color rgb="FF21613D"/>
      </x:font>
      <x:fill>
        <x:patternFill>
          <x:bgColor rgb="FFE2F0E7"/>
        </x:patternFill>
      </x:fill>
    </x:dxf>
    <x:dxf>
      <x:font>
        <x:b/>
        <x:color rgb="FF825900"/>
      </x:font>
      <x:fill>
        <x:patternFill>
          <x:bgColor rgb="FFFFF2D8"/>
        </x:patternFill>
      </x:fill>
    </x:dxf>
    <x:dxf>
      <x:font>
        <x:b/>
        <x:color rgb="FF9B3232"/>
      </x:font>
      <x:fill>
        <x:patternFill>
          <x:bgColor rgb="FFF9E3E3"/>
        </x:patternFill>
      </x:fill>
    </x:dxf>
    <x:dxf>
      <x:font>
        <x:b/>
        <x:color rgb="FFFFFFFF"/>
      </x:font>
      <x:fill>
        <x:patternFill>
          <x:bgColor rgb="FFD81B60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e25f7d4c894d47d4" /><Relationship Type="http://schemas.openxmlformats.org/officeDocument/2006/relationships/theme" Target="/xl/theme/theme1.xml" Id="Rd6f5a7bfd5e64a6f" /><Relationship Type="http://schemas.openxmlformats.org/officeDocument/2006/relationships/sharedStrings" Target="/xl/sharedStrings.xml" Id="Rd540ed4fcba44d7e" /><Relationship Type="http://schemas.openxmlformats.org/officeDocument/2006/relationships/worksheet" Target="/xl/worksheets/sheet1.xml" Id="Re80317ada80c49e5" /><Relationship Type="http://schemas.openxmlformats.org/officeDocument/2006/relationships/worksheet" Target="/xl/worksheets/sheet2.xml" Id="R931b854af6274b82" /><Relationship Type="http://schemas.openxmlformats.org/officeDocument/2006/relationships/worksheet" Target="/xl/worksheets/sheet3.xml" Id="R02bfe27cd2bf4c24" /><Relationship Type="http://schemas.openxmlformats.org/officeDocument/2006/relationships/worksheet" Target="/xl/worksheets/sheet4.xml" Id="Rde19055e6852498e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image" Target="/xl/media/image.png" Id="Rd86db1062b7b410b" /><Relationship Type="http://schemas.openxmlformats.org/officeDocument/2006/relationships/image" Target="/xl/media/image2.png" Id="R43fc55eb45f843d4" /><Relationship Type="http://schemas.openxmlformats.org/officeDocument/2006/relationships/image" Target="/xl/media/image3.png" Id="R9ded856db36b4370" /><Relationship Type="http://schemas.openxmlformats.org/officeDocument/2006/relationships/image" Target="/xl/media/image4.png" Id="Ra167133aef3e4869" /><Relationship Type="http://schemas.openxmlformats.org/officeDocument/2006/relationships/image" Target="/xl/media/image5.png" Id="R9a5dc73beb4941d2" /><Relationship Type="http://schemas.openxmlformats.org/officeDocument/2006/relationships/image" Target="/xl/media/image6.png" Id="R2e5ab7ad63c44143" /><Relationship Type="http://schemas.openxmlformats.org/officeDocument/2006/relationships/image" Target="/xl/media/image7.png" Id="Rbf480e7eb18c4256" /><Relationship Type="http://schemas.openxmlformats.org/officeDocument/2006/relationships/image" Target="/xl/media/image8.png" Id="Rc6e77f577f914a19" /><Relationship Type="http://schemas.openxmlformats.org/officeDocument/2006/relationships/image" Target="/xl/media/image9.png" Id="R624a5a85d8fb4613" /><Relationship Type="http://schemas.openxmlformats.org/officeDocument/2006/relationships/image" Target="/xl/media/image10.png" Id="R70a56f03795c481f" /><Relationship Type="http://schemas.openxmlformats.org/officeDocument/2006/relationships/image" Target="/xl/media/image11.png" Id="Re98ab55bf71b47b5" /><Relationship Type="http://schemas.openxmlformats.org/officeDocument/2006/relationships/image" Target="/xl/media/image12.png" Id="R5abe3ed1cd4b4102" /><Relationship Type="http://schemas.openxmlformats.org/officeDocument/2006/relationships/image" Target="/xl/media/image13.png" Id="Rc4bb7fb649404aaa" /><Relationship Type="http://schemas.openxmlformats.org/officeDocument/2006/relationships/image" Target="/xl/media/image14.png" Id="R861e650b63b94e45" /><Relationship Type="http://schemas.openxmlformats.org/officeDocument/2006/relationships/image" Target="/xl/media/image15.png" Id="Rf533c85e9d664ca5" /><Relationship Type="http://schemas.openxmlformats.org/officeDocument/2006/relationships/image" Target="/xl/media/image16.png" Id="R1fe15041fcbf4b82" /><Relationship Type="http://schemas.openxmlformats.org/officeDocument/2006/relationships/image" Target="/xl/media/image17.png" Id="Rbe5285f39abc408b" /><Relationship Type="http://schemas.openxmlformats.org/officeDocument/2006/relationships/image" Target="/xl/media/image18.png" Id="Rd45ae52700164f41" /><Relationship Type="http://schemas.openxmlformats.org/officeDocument/2006/relationships/image" Target="/xl/media/image19.png" Id="R052d3ebbd78f4af3" /><Relationship Type="http://schemas.openxmlformats.org/officeDocument/2006/relationships/image" Target="/xl/media/image20.png" Id="Rae9ff67328bb488d" /><Relationship Type="http://schemas.openxmlformats.org/officeDocument/2006/relationships/image" Target="/xl/media/image21.png" Id="R2451dd0e8e6e4f27" /><Relationship Type="http://schemas.openxmlformats.org/officeDocument/2006/relationships/image" Target="/xl/media/image22.png" Id="R23996db224194051" /><Relationship Type="http://schemas.openxmlformats.org/officeDocument/2006/relationships/image" Target="/xl/media/image23.png" Id="Rbac133a5e9cd4cd4" /><Relationship Type="http://schemas.openxmlformats.org/officeDocument/2006/relationships/image" Target="/xl/media/image24.png" Id="Re599d7f0dd9d4901" /><Relationship Type="http://schemas.openxmlformats.org/officeDocument/2006/relationships/image" Target="/xl/media/image25.png" Id="R33b44efb64ac435e" /><Relationship Type="http://schemas.openxmlformats.org/officeDocument/2006/relationships/image" Target="/xl/media/image26.png" Id="Rb629429c8ed649e9" /><Relationship Type="http://schemas.openxmlformats.org/officeDocument/2006/relationships/image" Target="/xl/media/image27.png" Id="R22ce73ac2e8348b1" /><Relationship Type="http://schemas.openxmlformats.org/officeDocument/2006/relationships/image" Target="/xl/media/image28.png" Id="R8620320476fa483d" /><Relationship Type="http://schemas.openxmlformats.org/officeDocument/2006/relationships/image" Target="/xl/media/image29.png" Id="R1c8cec458ad84269" /><Relationship Type="http://schemas.openxmlformats.org/officeDocument/2006/relationships/image" Target="/xl/media/image30.png" Id="R2ec2d8028568423c" /><Relationship Type="http://schemas.openxmlformats.org/officeDocument/2006/relationships/image" Target="/xl/media/image31.png" Id="R8212667167524aae" /><Relationship Type="http://schemas.openxmlformats.org/officeDocument/2006/relationships/image" Target="/xl/media/image32.png" Id="Ra046737bf5904e2d" /><Relationship Type="http://schemas.openxmlformats.org/officeDocument/2006/relationships/image" Target="/xl/media/image33.png" Id="Rfc6c5c1454c5429d" /><Relationship Type="http://schemas.openxmlformats.org/officeDocument/2006/relationships/image" Target="/xl/media/image34.png" Id="R35629b973ae740d6" /><Relationship Type="http://schemas.openxmlformats.org/officeDocument/2006/relationships/image" Target="/xl/media/image35.png" Id="R5af42a0470634271" /><Relationship Type="http://schemas.openxmlformats.org/officeDocument/2006/relationships/image" Target="/xl/media/image36.png" Id="Rc751bd3e090248f7" /><Relationship Type="http://schemas.openxmlformats.org/officeDocument/2006/relationships/image" Target="/xl/media/image37.png" Id="Re630325377734c12" /><Relationship Type="http://schemas.openxmlformats.org/officeDocument/2006/relationships/image" Target="/xl/media/image38.png" Id="R60ef88284366487a" /><Relationship Type="http://schemas.openxmlformats.org/officeDocument/2006/relationships/image" Target="/xl/media/image39.png" Id="R5c160a009ec04a9a" /><Relationship Type="http://schemas.openxmlformats.org/officeDocument/2006/relationships/image" Target="/xl/media/image40.png" Id="Re69505f23d6c40ca" /><Relationship Type="http://schemas.openxmlformats.org/officeDocument/2006/relationships/image" Target="/xl/media/image41.png" Id="R1aab592bed95402f" /><Relationship Type="http://schemas.openxmlformats.org/officeDocument/2006/relationships/image" Target="/xl/media/image42.png" Id="Rc4676bcfd5ac4c47" /><Relationship Type="http://schemas.openxmlformats.org/officeDocument/2006/relationships/image" Target="/xl/media/image43.png" Id="Re699847654a046f0" /><Relationship Type="http://schemas.openxmlformats.org/officeDocument/2006/relationships/image" Target="/xl/media/image44.png" Id="Rd355228a624b4076" /><Relationship Type="http://schemas.openxmlformats.org/officeDocument/2006/relationships/image" Target="/xl/media/image45.png" Id="Reba8a73d78a24741" /><Relationship Type="http://schemas.openxmlformats.org/officeDocument/2006/relationships/image" Target="/xl/media/image46.png" Id="R963db30be36d45b1" /><Relationship Type="http://schemas.openxmlformats.org/officeDocument/2006/relationships/image" Target="/xl/media/image47.png" Id="R8104dcf79bd246cc" /><Relationship Type="http://schemas.openxmlformats.org/officeDocument/2006/relationships/image" Target="/xl/media/image48.png" Id="Rd103a712c6c249ca" /><Relationship Type="http://schemas.openxmlformats.org/officeDocument/2006/relationships/image" Target="/xl/media/image49.png" Id="Rc0a94332db6442ad" /><Relationship Type="http://schemas.openxmlformats.org/officeDocument/2006/relationships/image" Target="/xl/media/image50.png" Id="R1af9513247fd4821" /><Relationship Type="http://schemas.openxmlformats.org/officeDocument/2006/relationships/image" Target="/xl/media/image51.png" Id="R12ab02032e8a4437" /><Relationship Type="http://schemas.openxmlformats.org/officeDocument/2006/relationships/image" Target="/xl/media/image52.png" Id="Ra5b333e816ff445d" /><Relationship Type="http://schemas.openxmlformats.org/officeDocument/2006/relationships/image" Target="/xl/media/image53.png" Id="Rd7e1cf5f458a4f91" /><Relationship Type="http://schemas.openxmlformats.org/officeDocument/2006/relationships/image" Target="/xl/media/image54.png" Id="R7a8d79ce6e2c4c35" /><Relationship Type="http://schemas.openxmlformats.org/officeDocument/2006/relationships/image" Target="/xl/media/image55.png" Id="R88d59812e61c434e" /><Relationship Type="http://schemas.openxmlformats.org/officeDocument/2006/relationships/image" Target="/xl/media/image56.png" Id="Rd0411e5a36654630" /><Relationship Type="http://schemas.openxmlformats.org/officeDocument/2006/relationships/image" Target="/xl/media/image57.png" Id="Rc528031a15e94e7a" /></Relationships>
</file>

<file path=xl/drawings/drawing1.xml><?xml version="1.0" encoding="utf-8"?>
<xdr:wsDr xmlns:xdr="http://schemas.openxmlformats.org/drawingml/2006/spreadsheetDrawing">
  <xdr:oneCellAnchor>
    <xdr:from>
      <xdr:col>4</xdr:col>
      <xdr:colOff>0</xdr:colOff>
      <xdr:row>6</xdr:row>
      <xdr:rowOff>0</xdr:rowOff>
    </xdr:from>
    <xdr:ext cx="1428750" cy="857250"/>
    <xdr:pic>
      <xdr:nvPicPr>
        <xdr:cNvPr id="1" name="b5433e68-f0c6-4903-8081-cc26e81ba537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d86db1062b7b410b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4</xdr:col>
      <xdr:colOff>0</xdr:colOff>
      <xdr:row>7</xdr:row>
      <xdr:rowOff>0</xdr:rowOff>
    </xdr:from>
    <xdr:ext cx="1428750" cy="857250"/>
    <xdr:pic>
      <xdr:nvPicPr>
        <xdr:cNvPr id="2" name="c21a3101-73aa-48a7-8ec1-e5f40ec6c75b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43fc55eb45f843d4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4</xdr:col>
      <xdr:colOff>0</xdr:colOff>
      <xdr:row>8</xdr:row>
      <xdr:rowOff>0</xdr:rowOff>
    </xdr:from>
    <xdr:ext cx="1428750" cy="857250"/>
    <xdr:pic>
      <xdr:nvPicPr>
        <xdr:cNvPr id="3" name="7d7d5633-41b7-4979-8436-b70efd2df12d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9ded856db36b4370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4</xdr:col>
      <xdr:colOff>0</xdr:colOff>
      <xdr:row>9</xdr:row>
      <xdr:rowOff>0</xdr:rowOff>
    </xdr:from>
    <xdr:ext cx="1428750" cy="857250"/>
    <xdr:pic>
      <xdr:nvPicPr>
        <xdr:cNvPr id="4" name="9618b21b-34df-42a0-86cf-6db6a2455e55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a167133aef3e4869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4</xdr:col>
      <xdr:colOff>0</xdr:colOff>
      <xdr:row>10</xdr:row>
      <xdr:rowOff>0</xdr:rowOff>
    </xdr:from>
    <xdr:ext cx="1428750" cy="857250"/>
    <xdr:pic>
      <xdr:nvPicPr>
        <xdr:cNvPr id="5" name="7b63594e-a4f1-4407-bf39-94fe8c9d3b95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9a5dc73beb4941d2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4</xdr:col>
      <xdr:colOff>0</xdr:colOff>
      <xdr:row>11</xdr:row>
      <xdr:rowOff>0</xdr:rowOff>
    </xdr:from>
    <xdr:ext cx="1428750" cy="857250"/>
    <xdr:pic>
      <xdr:nvPicPr>
        <xdr:cNvPr id="6" name="69d73549-0c6a-4f4a-bde4-bab74bc94570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2e5ab7ad63c44143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4</xdr:col>
      <xdr:colOff>0</xdr:colOff>
      <xdr:row>12</xdr:row>
      <xdr:rowOff>0</xdr:rowOff>
    </xdr:from>
    <xdr:ext cx="1428750" cy="857250"/>
    <xdr:pic>
      <xdr:nvPicPr>
        <xdr:cNvPr id="7" name="0256b94b-9187-4544-8302-e4fa9a9bed93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bf480e7eb18c4256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4</xdr:col>
      <xdr:colOff>0</xdr:colOff>
      <xdr:row>13</xdr:row>
      <xdr:rowOff>0</xdr:rowOff>
    </xdr:from>
    <xdr:ext cx="1428750" cy="857250"/>
    <xdr:pic>
      <xdr:nvPicPr>
        <xdr:cNvPr id="8" name="19d565fb-0298-4bba-88c9-28eef1094ec8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c6e77f577f914a19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4</xdr:col>
      <xdr:colOff>0</xdr:colOff>
      <xdr:row>14</xdr:row>
      <xdr:rowOff>0</xdr:rowOff>
    </xdr:from>
    <xdr:ext cx="1428750" cy="857250"/>
    <xdr:pic>
      <xdr:nvPicPr>
        <xdr:cNvPr id="9" name="8462c467-2ca7-4ac7-983f-d655287db983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624a5a85d8fb4613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4</xdr:col>
      <xdr:colOff>0</xdr:colOff>
      <xdr:row>15</xdr:row>
      <xdr:rowOff>0</xdr:rowOff>
    </xdr:from>
    <xdr:ext cx="1428750" cy="857250"/>
    <xdr:pic>
      <xdr:nvPicPr>
        <xdr:cNvPr id="10" name="175d6b53-ab51-42ab-854e-9bc621213c03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70a56f03795c481f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4</xdr:col>
      <xdr:colOff>0</xdr:colOff>
      <xdr:row>16</xdr:row>
      <xdr:rowOff>0</xdr:rowOff>
    </xdr:from>
    <xdr:ext cx="1428750" cy="857250"/>
    <xdr:pic>
      <xdr:nvPicPr>
        <xdr:cNvPr id="11" name="f22e6e1f-4e5f-473a-aec8-8c77032c8c9e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e98ab55bf71b47b5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4</xdr:col>
      <xdr:colOff>0</xdr:colOff>
      <xdr:row>17</xdr:row>
      <xdr:rowOff>0</xdr:rowOff>
    </xdr:from>
    <xdr:ext cx="1428750" cy="857250"/>
    <xdr:pic>
      <xdr:nvPicPr>
        <xdr:cNvPr id="12" name="a0efe45f-c4b7-47f7-a78c-6f93ae760eb4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5abe3ed1cd4b4102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4</xdr:col>
      <xdr:colOff>0</xdr:colOff>
      <xdr:row>18</xdr:row>
      <xdr:rowOff>0</xdr:rowOff>
    </xdr:from>
    <xdr:ext cx="1428750" cy="857250"/>
    <xdr:pic>
      <xdr:nvPicPr>
        <xdr:cNvPr id="13" name="8a4d3f98-69d6-4807-9e67-fb125f5809dd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c4bb7fb649404aaa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4</xdr:col>
      <xdr:colOff>0</xdr:colOff>
      <xdr:row>19</xdr:row>
      <xdr:rowOff>0</xdr:rowOff>
    </xdr:from>
    <xdr:ext cx="1428750" cy="857250"/>
    <xdr:pic>
      <xdr:nvPicPr>
        <xdr:cNvPr id="14" name="12015a74-28f1-4575-9e78-0db6242058ba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861e650b63b94e45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4</xdr:col>
      <xdr:colOff>0</xdr:colOff>
      <xdr:row>20</xdr:row>
      <xdr:rowOff>0</xdr:rowOff>
    </xdr:from>
    <xdr:ext cx="1428750" cy="857250"/>
    <xdr:pic>
      <xdr:nvPicPr>
        <xdr:cNvPr id="15" name="a37dfece-2a50-4706-a6eb-b5add08da894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f533c85e9d664ca5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4</xdr:col>
      <xdr:colOff>0</xdr:colOff>
      <xdr:row>21</xdr:row>
      <xdr:rowOff>0</xdr:rowOff>
    </xdr:from>
    <xdr:ext cx="1428750" cy="857250"/>
    <xdr:pic>
      <xdr:nvPicPr>
        <xdr:cNvPr id="16" name="0687f053-d76d-444f-8a05-3d871886058d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1fe15041fcbf4b82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4</xdr:col>
      <xdr:colOff>0</xdr:colOff>
      <xdr:row>22</xdr:row>
      <xdr:rowOff>0</xdr:rowOff>
    </xdr:from>
    <xdr:ext cx="1428750" cy="857250"/>
    <xdr:pic>
      <xdr:nvPicPr>
        <xdr:cNvPr id="17" name="0b1b9b27-ce40-4d6e-9bf0-f3534e325147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be5285f39abc408b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4</xdr:col>
      <xdr:colOff>0</xdr:colOff>
      <xdr:row>23</xdr:row>
      <xdr:rowOff>0</xdr:rowOff>
    </xdr:from>
    <xdr:ext cx="1428750" cy="857250"/>
    <xdr:pic>
      <xdr:nvPicPr>
        <xdr:cNvPr id="18" name="c6e814b8-3751-4add-a673-70c89f755297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d45ae52700164f41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4</xdr:col>
      <xdr:colOff>0</xdr:colOff>
      <xdr:row>24</xdr:row>
      <xdr:rowOff>0</xdr:rowOff>
    </xdr:from>
    <xdr:ext cx="1428750" cy="857250"/>
    <xdr:pic>
      <xdr:nvPicPr>
        <xdr:cNvPr id="19" name="7c83817f-47ce-4668-81e3-81e6db11a26c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052d3ebbd78f4af3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4</xdr:col>
      <xdr:colOff>0</xdr:colOff>
      <xdr:row>25</xdr:row>
      <xdr:rowOff>0</xdr:rowOff>
    </xdr:from>
    <xdr:ext cx="1428750" cy="857250"/>
    <xdr:pic>
      <xdr:nvPicPr>
        <xdr:cNvPr id="20" name="9293376a-6e08-4b39-97df-1758d77bb4de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ae9ff67328bb488d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4</xdr:col>
      <xdr:colOff>0</xdr:colOff>
      <xdr:row>26</xdr:row>
      <xdr:rowOff>0</xdr:rowOff>
    </xdr:from>
    <xdr:ext cx="1428750" cy="857250"/>
    <xdr:pic>
      <xdr:nvPicPr>
        <xdr:cNvPr id="21" name="2bb236ac-065a-4710-b3ab-76944464475d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2451dd0e8e6e4f27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4</xdr:col>
      <xdr:colOff>0</xdr:colOff>
      <xdr:row>27</xdr:row>
      <xdr:rowOff>0</xdr:rowOff>
    </xdr:from>
    <xdr:ext cx="1428750" cy="857250"/>
    <xdr:pic>
      <xdr:nvPicPr>
        <xdr:cNvPr id="22" name="eecb0829-b3b9-4110-b928-a8b0b9dab8e8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23996db224194051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4</xdr:col>
      <xdr:colOff>0</xdr:colOff>
      <xdr:row>28</xdr:row>
      <xdr:rowOff>0</xdr:rowOff>
    </xdr:from>
    <xdr:ext cx="1428750" cy="857250"/>
    <xdr:pic>
      <xdr:nvPicPr>
        <xdr:cNvPr id="23" name="8ff5eddc-5152-412a-9fb8-02603b43c5e8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bac133a5e9cd4cd4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4</xdr:col>
      <xdr:colOff>0</xdr:colOff>
      <xdr:row>29</xdr:row>
      <xdr:rowOff>0</xdr:rowOff>
    </xdr:from>
    <xdr:ext cx="1428750" cy="857250"/>
    <xdr:pic>
      <xdr:nvPicPr>
        <xdr:cNvPr id="24" name="dbb16668-c737-41e6-ac91-61b29db4a847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e599d7f0dd9d4901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4</xdr:col>
      <xdr:colOff>0</xdr:colOff>
      <xdr:row>30</xdr:row>
      <xdr:rowOff>0</xdr:rowOff>
    </xdr:from>
    <xdr:ext cx="1428750" cy="857250"/>
    <xdr:pic>
      <xdr:nvPicPr>
        <xdr:cNvPr id="25" name="0ea9e05d-e097-45c9-b59a-9161821ab028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33b44efb64ac435e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4</xdr:col>
      <xdr:colOff>0</xdr:colOff>
      <xdr:row>31</xdr:row>
      <xdr:rowOff>0</xdr:rowOff>
    </xdr:from>
    <xdr:ext cx="1428750" cy="857250"/>
    <xdr:pic>
      <xdr:nvPicPr>
        <xdr:cNvPr id="26" name="bef38fe8-8253-46f4-81df-7b0a98838ee7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b629429c8ed649e9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4</xdr:col>
      <xdr:colOff>0</xdr:colOff>
      <xdr:row>32</xdr:row>
      <xdr:rowOff>0</xdr:rowOff>
    </xdr:from>
    <xdr:ext cx="1428750" cy="857250"/>
    <xdr:pic>
      <xdr:nvPicPr>
        <xdr:cNvPr id="27" name="84ddb8be-55f4-4e53-8839-a7be0cad9926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22ce73ac2e8348b1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4</xdr:col>
      <xdr:colOff>0</xdr:colOff>
      <xdr:row>33</xdr:row>
      <xdr:rowOff>0</xdr:rowOff>
    </xdr:from>
    <xdr:ext cx="1428750" cy="857250"/>
    <xdr:pic>
      <xdr:nvPicPr>
        <xdr:cNvPr id="28" name="2e225f06-378b-4e14-ba8d-0ffde9389a97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8620320476fa483d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4</xdr:col>
      <xdr:colOff>0</xdr:colOff>
      <xdr:row>34</xdr:row>
      <xdr:rowOff>0</xdr:rowOff>
    </xdr:from>
    <xdr:ext cx="1428750" cy="857250"/>
    <xdr:pic>
      <xdr:nvPicPr>
        <xdr:cNvPr id="29" name="75fe8867-060a-4ae1-bb2c-73d8e33c1c5c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1c8cec458ad84269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4</xdr:col>
      <xdr:colOff>0</xdr:colOff>
      <xdr:row>35</xdr:row>
      <xdr:rowOff>0</xdr:rowOff>
    </xdr:from>
    <xdr:ext cx="1428750" cy="857250"/>
    <xdr:pic>
      <xdr:nvPicPr>
        <xdr:cNvPr id="30" name="87402938-0590-451c-b019-1f4027909b82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2ec2d8028568423c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4</xdr:col>
      <xdr:colOff>0</xdr:colOff>
      <xdr:row>36</xdr:row>
      <xdr:rowOff>0</xdr:rowOff>
    </xdr:from>
    <xdr:ext cx="1428750" cy="857250"/>
    <xdr:pic>
      <xdr:nvPicPr>
        <xdr:cNvPr id="31" name="75705606-4ea4-491c-8d5d-38e4d6299149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8212667167524aae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4</xdr:col>
      <xdr:colOff>0</xdr:colOff>
      <xdr:row>37</xdr:row>
      <xdr:rowOff>0</xdr:rowOff>
    </xdr:from>
    <xdr:ext cx="1428750" cy="857250"/>
    <xdr:pic>
      <xdr:nvPicPr>
        <xdr:cNvPr id="32" name="dc297afd-7af3-445a-8a40-ea63fdcc33f2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a046737bf5904e2d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4</xdr:col>
      <xdr:colOff>0</xdr:colOff>
      <xdr:row>38</xdr:row>
      <xdr:rowOff>0</xdr:rowOff>
    </xdr:from>
    <xdr:ext cx="1428750" cy="857250"/>
    <xdr:pic>
      <xdr:nvPicPr>
        <xdr:cNvPr id="33" name="3b573561-4c22-475c-9802-b44ea709adf6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fc6c5c1454c5429d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4</xdr:col>
      <xdr:colOff>0</xdr:colOff>
      <xdr:row>39</xdr:row>
      <xdr:rowOff>0</xdr:rowOff>
    </xdr:from>
    <xdr:ext cx="1428750" cy="857250"/>
    <xdr:pic>
      <xdr:nvPicPr>
        <xdr:cNvPr id="34" name="3f48a680-4c52-452e-8182-5c6a1f1729e6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35629b973ae740d6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4</xdr:col>
      <xdr:colOff>0</xdr:colOff>
      <xdr:row>40</xdr:row>
      <xdr:rowOff>0</xdr:rowOff>
    </xdr:from>
    <xdr:ext cx="1428750" cy="857250"/>
    <xdr:pic>
      <xdr:nvPicPr>
        <xdr:cNvPr id="35" name="d79e088b-06d8-408c-a31e-60041b8846f0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5af42a0470634271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4</xdr:col>
      <xdr:colOff>0</xdr:colOff>
      <xdr:row>41</xdr:row>
      <xdr:rowOff>0</xdr:rowOff>
    </xdr:from>
    <xdr:ext cx="1428750" cy="857250"/>
    <xdr:pic>
      <xdr:nvPicPr>
        <xdr:cNvPr id="36" name="9711f0b4-d05f-4aa9-8561-fbb047c8ee3c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c751bd3e090248f7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4</xdr:col>
      <xdr:colOff>0</xdr:colOff>
      <xdr:row>42</xdr:row>
      <xdr:rowOff>0</xdr:rowOff>
    </xdr:from>
    <xdr:ext cx="1428750" cy="857250"/>
    <xdr:pic>
      <xdr:nvPicPr>
        <xdr:cNvPr id="37" name="a06c3544-8e7d-4e81-8713-15803dc7c32b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e630325377734c12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4</xdr:col>
      <xdr:colOff>0</xdr:colOff>
      <xdr:row>43</xdr:row>
      <xdr:rowOff>0</xdr:rowOff>
    </xdr:from>
    <xdr:ext cx="1428750" cy="857250"/>
    <xdr:pic>
      <xdr:nvPicPr>
        <xdr:cNvPr id="38" name="98689068-e454-478b-ae06-846aa457a632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60ef88284366487a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4</xdr:col>
      <xdr:colOff>0</xdr:colOff>
      <xdr:row>44</xdr:row>
      <xdr:rowOff>0</xdr:rowOff>
    </xdr:from>
    <xdr:ext cx="1428750" cy="857250"/>
    <xdr:pic>
      <xdr:nvPicPr>
        <xdr:cNvPr id="39" name="3512ea78-14ed-4e12-91fa-b58316da3aef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5c160a009ec04a9a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4</xdr:col>
      <xdr:colOff>0</xdr:colOff>
      <xdr:row>45</xdr:row>
      <xdr:rowOff>0</xdr:rowOff>
    </xdr:from>
    <xdr:ext cx="1428750" cy="857250"/>
    <xdr:pic>
      <xdr:nvPicPr>
        <xdr:cNvPr id="40" name="6123ca84-f11e-4833-9f02-ce4bf9e15092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e69505f23d6c40ca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4</xdr:col>
      <xdr:colOff>0</xdr:colOff>
      <xdr:row>46</xdr:row>
      <xdr:rowOff>0</xdr:rowOff>
    </xdr:from>
    <xdr:ext cx="1428750" cy="857250"/>
    <xdr:pic>
      <xdr:nvPicPr>
        <xdr:cNvPr id="41" name="e55e5748-b536-4fd3-b02b-00df9ebd16ee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1aab592bed95402f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4</xdr:col>
      <xdr:colOff>0</xdr:colOff>
      <xdr:row>47</xdr:row>
      <xdr:rowOff>0</xdr:rowOff>
    </xdr:from>
    <xdr:ext cx="1428750" cy="857250"/>
    <xdr:pic>
      <xdr:nvPicPr>
        <xdr:cNvPr id="42" name="852f752e-1e13-4153-b7e5-ff2d566741f5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c4676bcfd5ac4c47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4</xdr:col>
      <xdr:colOff>0</xdr:colOff>
      <xdr:row>48</xdr:row>
      <xdr:rowOff>0</xdr:rowOff>
    </xdr:from>
    <xdr:ext cx="1428750" cy="857250"/>
    <xdr:pic>
      <xdr:nvPicPr>
        <xdr:cNvPr id="43" name="380eeeaf-c057-4b5d-ad2e-49ce1fd8fcb3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e699847654a046f0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4</xdr:col>
      <xdr:colOff>0</xdr:colOff>
      <xdr:row>49</xdr:row>
      <xdr:rowOff>0</xdr:rowOff>
    </xdr:from>
    <xdr:ext cx="1428750" cy="857250"/>
    <xdr:pic>
      <xdr:nvPicPr>
        <xdr:cNvPr id="44" name="120d30e9-0bf9-49a7-9191-27cf2287dee3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d355228a624b4076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4</xdr:col>
      <xdr:colOff>0</xdr:colOff>
      <xdr:row>50</xdr:row>
      <xdr:rowOff>0</xdr:rowOff>
    </xdr:from>
    <xdr:ext cx="1428750" cy="857250"/>
    <xdr:pic>
      <xdr:nvPicPr>
        <xdr:cNvPr id="45" name="9f0a2a56-0ac2-4601-a3cd-ae4797860bd2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eba8a73d78a24741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4</xdr:col>
      <xdr:colOff>0</xdr:colOff>
      <xdr:row>51</xdr:row>
      <xdr:rowOff>0</xdr:rowOff>
    </xdr:from>
    <xdr:ext cx="1428750" cy="857250"/>
    <xdr:pic>
      <xdr:nvPicPr>
        <xdr:cNvPr id="46" name="c31d59c9-8509-4ca1-9af8-86890bd1be98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963db30be36d45b1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4</xdr:col>
      <xdr:colOff>0</xdr:colOff>
      <xdr:row>52</xdr:row>
      <xdr:rowOff>0</xdr:rowOff>
    </xdr:from>
    <xdr:ext cx="1428750" cy="857250"/>
    <xdr:pic>
      <xdr:nvPicPr>
        <xdr:cNvPr id="47" name="9fdd9104-ce97-4c05-a678-586b0bfdc525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8104dcf79bd246cc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4</xdr:col>
      <xdr:colOff>0</xdr:colOff>
      <xdr:row>53</xdr:row>
      <xdr:rowOff>0</xdr:rowOff>
    </xdr:from>
    <xdr:ext cx="1428750" cy="857250"/>
    <xdr:pic>
      <xdr:nvPicPr>
        <xdr:cNvPr id="48" name="f1805407-b0a9-4df7-94d0-ff996d781a70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d103a712c6c249ca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4</xdr:col>
      <xdr:colOff>0</xdr:colOff>
      <xdr:row>54</xdr:row>
      <xdr:rowOff>0</xdr:rowOff>
    </xdr:from>
    <xdr:ext cx="1428750" cy="857250"/>
    <xdr:pic>
      <xdr:nvPicPr>
        <xdr:cNvPr id="49" name="0f2c0e05-adc2-48de-8b31-70f52625191f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c0a94332db6442ad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4</xdr:col>
      <xdr:colOff>0</xdr:colOff>
      <xdr:row>55</xdr:row>
      <xdr:rowOff>0</xdr:rowOff>
    </xdr:from>
    <xdr:ext cx="1428750" cy="857250"/>
    <xdr:pic>
      <xdr:nvPicPr>
        <xdr:cNvPr id="50" name="a37d506c-e3e5-4198-8617-c8c3f38ae3f0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1af9513247fd4821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4</xdr:col>
      <xdr:colOff>0</xdr:colOff>
      <xdr:row>56</xdr:row>
      <xdr:rowOff>0</xdr:rowOff>
    </xdr:from>
    <xdr:ext cx="1428750" cy="857250"/>
    <xdr:pic>
      <xdr:nvPicPr>
        <xdr:cNvPr id="51" name="cf5d390e-0929-49bd-b446-ff00cdb0f86b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12ab02032e8a4437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4</xdr:col>
      <xdr:colOff>0</xdr:colOff>
      <xdr:row>57</xdr:row>
      <xdr:rowOff>0</xdr:rowOff>
    </xdr:from>
    <xdr:ext cx="1428750" cy="857250"/>
    <xdr:pic>
      <xdr:nvPicPr>
        <xdr:cNvPr id="52" name="7f772163-2d55-46e9-a0d3-6ac380ff3c1a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a5b333e816ff445d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4</xdr:col>
      <xdr:colOff>0</xdr:colOff>
      <xdr:row>58</xdr:row>
      <xdr:rowOff>0</xdr:rowOff>
    </xdr:from>
    <xdr:ext cx="1428750" cy="857250"/>
    <xdr:pic>
      <xdr:nvPicPr>
        <xdr:cNvPr id="53" name="8d72bc6b-a44a-4e88-b18f-eb76907fa1ba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d7e1cf5f458a4f91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4</xdr:col>
      <xdr:colOff>0</xdr:colOff>
      <xdr:row>59</xdr:row>
      <xdr:rowOff>0</xdr:rowOff>
    </xdr:from>
    <xdr:ext cx="1428750" cy="857250"/>
    <xdr:pic>
      <xdr:nvPicPr>
        <xdr:cNvPr id="54" name="3171d318-3e2d-4753-ab55-6c16bc10afba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7a8d79ce6e2c4c35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4</xdr:col>
      <xdr:colOff>0</xdr:colOff>
      <xdr:row>60</xdr:row>
      <xdr:rowOff>0</xdr:rowOff>
    </xdr:from>
    <xdr:ext cx="1428750" cy="857250"/>
    <xdr:pic>
      <xdr:nvPicPr>
        <xdr:cNvPr id="55" name="bab86ff8-0906-4d4c-8729-da2a834f035d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88d59812e61c434e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4</xdr:col>
      <xdr:colOff>0</xdr:colOff>
      <xdr:row>61</xdr:row>
      <xdr:rowOff>0</xdr:rowOff>
    </xdr:from>
    <xdr:ext cx="1428750" cy="857250"/>
    <xdr:pic>
      <xdr:nvPicPr>
        <xdr:cNvPr id="56" name="60b81705-0682-4abb-a424-98e3fd64e293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d0411e5a36654630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4</xdr:col>
      <xdr:colOff>0</xdr:colOff>
      <xdr:row>62</xdr:row>
      <xdr:rowOff>0</xdr:rowOff>
    </xdr:from>
    <xdr:ext cx="1428750" cy="857250"/>
    <xdr:pic>
      <xdr:nvPicPr>
        <xdr:cNvPr id="57" name="5eb31f79-1733-42a2-8994-de761201b924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c528031a15e94e7a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</xdr:wsDr>
</file>

<file path=xl/tables/table1.xml><?xml version="1.0" encoding="utf-8"?>
<x:table xmlns:x="http://schemas.openxmlformats.org/spreadsheetml/2006/main" id="1" name="ChallengeTasks" displayName="ChallengeTasks" ref="A6:AD131" headerRowCount="1" totalsRowCount="0" totalsRowShown="0">
  <x:autoFilter ref="A6:AD131"/>
  <x:tableColumns count="30">
    <x:tableColumn id="1" name="总序号"/>
    <x:tableColumn id="2" name="游戏 / 侧别"/>
    <x:tableColumn id="3" name="任务序号"/>
    <x:tableColumn id="4" name="任务难度"/>
    <x:tableColumn id="5" name="任务名称"/>
    <x:tableColumn id="6" name="任务内容与完成要求"/>
    <x:tableColumn id="7" name="备注"/>
    <x:tableColumn id="8" name="基础积分"/>
    <x:tableColumn id="9" name="题面额外加分"/>
    <x:tableColumn id="10" name="题面失败扣分/次"/>
    <x:tableColumn id="11" name="首次无失败含达标奖励"/>
    <x:tableColumn id="12" name="唯一任务 ID"/>
    <x:tableColumn id="13" name="主题棋盘 ID"/>
    <x:tableColumn id="14" name="Bingo 格位"/>
    <x:tableColumn id="15" name="棋盘坐标"/>
    <x:tableColumn id="16" name="图号"/>
    <x:tableColumn id="17" name="西湖文化广场图片"/>
    <x:tableColumn id="18" name="武林广场图片"/>
    <x:tableColumn id="19" name="龙翔桥图片"/>
    <x:tableColumn id="20" name="逐项定价依据"/>
    <x:tableColumn id="21" name="估计单次耗时/分钟"/>
    <x:tableColumn id="22" name="技能基准"/>
    <x:tableColumn id="23" name="时间附加"/>
    <x:tableColumn id="24" name="协作附加"/>
    <x:tableColumn id="25" name="不确定性附加"/>
    <x:tableColumn id="26" name="图寻附加"/>
    <x:tableColumn id="27" name="原始权重"/>
    <x:tableColumn id="28" name="主题系数"/>
    <x:tableColumn id="29" name="重演基础奖励"/>
    <x:tableColumn id="30" name="取整补分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PhotoIndex" displayName="PhotoIndex" ref="A6:G63" headerRowCount="1" totalsRowCount="0" totalsRowShown="0">
  <x:tableColumns count="7">
    <x:tableColumn id="1" name="地区图键"/>
    <x:tableColumn id="2" name="区域"/>
    <x:tableColumn id="3" name="共享格位"/>
    <x:tableColumn id="4" name="图号"/>
    <x:tableColumn id="5" name="缩略图"/>
    <x:tableColumn id="6" name="项目原图路径"/>
    <x:tableColumn id="7" name="可辨认线索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comments" Target="/xl/comments1.xml" Id="Ra8bf61dcf79d48fa" /><Relationship Type="http://schemas.openxmlformats.org/officeDocument/2006/relationships/vmlDrawing" Target="/xl/drawings/vmldrawing.vml" Id="R2c22e941736b4eaf" /><Relationship Type="http://schemas.openxmlformats.org/officeDocument/2006/relationships/table" Target="/xl/tables/table1.xml" Id="R34ebedd03bc147cb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drawing" Target="/xl/drawings/drawing1.xml" Id="Rc34d758be1464734" /><Relationship Type="http://schemas.openxmlformats.org/officeDocument/2006/relationships/table" Target="/xl/tables/table2.xml" Id="Rfdca1674546f4cb1" /></Relationships>
</file>

<file path=xl/worksheets/sheet1.xml><?xml version="1.0" encoding="utf-8"?>
<x:worksheet xmlns:x="http://schemas.openxmlformats.org/spreadsheetml/2006/main">
  <x:sheetPr>
    <x:tabColor rgb="FF284766"/>
  </x:sheetPr>
  <x:sheetViews>
    <x:sheetView showGridLines="0" workbookViewId="0">
      <x:pane xSplit="5" ySplit="6" topLeftCell="F7" activePane="bottomRight" state="frozen"/>
    </x:sheetView>
  </x:sheetViews>
  <x:sheetFormatPr defaultRowHeight="15"/>
  <x:cols>
    <x:col min="1" max="1" width="7.5" hidden="0" customWidth="1"/>
    <x:col min="2" max="2" width="16.25" hidden="0" customWidth="1"/>
    <x:col min="3" max="3" width="9.380000114440918" hidden="0" customWidth="1"/>
    <x:col min="4" max="4" width="11.25" hidden="0" customWidth="1"/>
    <x:col min="5" max="5" width="28.75" hidden="0" customWidth="1"/>
    <x:col min="6" max="6" width="91.25" hidden="0" customWidth="1"/>
    <x:col min="7" max="7" width="37.5" hidden="0" customWidth="1"/>
    <x:col min="8" max="8" width="11.880000114440918" hidden="0" customWidth="1"/>
    <x:col min="9" max="9" width="12.5" hidden="0" customWidth="1"/>
    <x:col min="10" max="10" width="13.75" hidden="0" customWidth="1"/>
    <x:col min="11" max="11" width="18.75" hidden="0" customWidth="1"/>
    <x:col min="12" max="12" width="12.5" hidden="0" customWidth="1"/>
    <x:col min="13" max="13" width="11.880000114440918" hidden="0" customWidth="1"/>
    <x:col min="14" max="14" width="11.880000114440918" hidden="0" customWidth="1"/>
    <x:col min="15" max="15" width="15" hidden="0" customWidth="1"/>
    <x:col min="16" max="16" width="12.5" hidden="0" customWidth="1"/>
    <x:col min="17" max="17" width="43.130001068115234" hidden="0" customWidth="1"/>
    <x:col min="18" max="18" width="43.130001068115234" hidden="0" customWidth="1"/>
    <x:col min="19" max="19" width="43.130001068115234" hidden="0" customWidth="1"/>
    <x:col min="20" max="20" width="50" hidden="0" customWidth="1"/>
    <x:col min="21" max="21" width="13.75" hidden="0" customWidth="1"/>
    <x:col min="22" max="22" width="12.5" hidden="0" customWidth="1"/>
    <x:col min="23" max="23" width="12.5" hidden="0" customWidth="1"/>
    <x:col min="24" max="24" width="12.5" hidden="0" customWidth="1"/>
    <x:col min="25" max="25" width="13.75" hidden="0" customWidth="1"/>
    <x:col min="26" max="26" width="12.5" hidden="0" customWidth="1"/>
    <x:col min="27" max="27" width="12.5" hidden="0" customWidth="1"/>
    <x:col min="28" max="28" width="12.5" hidden="0" customWidth="1"/>
    <x:col min="29" max="29" width="13.75" hidden="0" customWidth="1"/>
    <x:col min="30" max="30" width="12.5" hidden="0" customWidth="1"/>
  </x:cols>
  <x:sheetData>
    <x:row r="1">
      <x:c r="A1" s="2"/>
      <x:c r="B1" s="2"/>
      <x:c r="C1" s="2"/>
      <x:c r="D1" s="2"/>
      <x:c r="E1" s="2"/>
      <x:c r="F1" s="2"/>
    </x:row>
    <x:row r="2" ht="30" customHeight="1">
      <x:c r="A2" s="4" t="str">
        <x:v>HRG 125 项任务积分表</x:v>
      </x:c>
      <x:c r="B2" s="5"/>
      <x:c r="C2" s="5"/>
      <x:c r="D2" s="5"/>
      <x:c r="E2" s="5"/>
      <x:c r="F2" s="5"/>
      <x:c r="H2"/>
      <x:c r="I2"/>
      <x:c r="J2"/>
      <x:c r="K2"/>
    </x:row>
    <x:row r="3">
      <x:c r="A3" s="2"/>
      <x:c r="B3" s="2"/>
      <x:c r="C3" s="2"/>
      <x:c r="D3" s="2"/>
      <x:c r="E3"/>
      <x:c r="F3" s="6" t="str">
        <x:v>五主题各25格；19图寻+6直接；各主题分池4000，极难400。所有队伍均可跨棋盘做任务。</x:v>
      </x:c>
      <x:c r="I3"/>
      <x:c r="J3"/>
      <x:c r="K3"/>
    </x:row>
    <x:row r="4">
      <x:c r="A4" s="2"/>
      <x:c r="B4" s="2"/>
      <x:c r="C4" s="2"/>
      <x:c r="D4" s="2"/>
      <x:c r="E4"/>
      <x:c r="F4" s="6" t="str">
        <x:v>题面奖惩单列；区域换图不重置任务归属。详细规则、五队棋盘及 57 张图片见右侧页签。</x:v>
      </x:c>
      <x:c r="I4"/>
      <x:c r="J4"/>
      <x:c r="K4"/>
    </x:row>
    <x:row r="5">
      <x:c r="A5" s="2"/>
      <x:c r="B5" s="2"/>
      <x:c r="C5" s="2"/>
      <x:c r="D5" s="2"/>
      <x:c r="E5" s="2"/>
      <x:c r="F5" s="2"/>
      <x:c r="I5"/>
      <x:c r="J5"/>
      <x:c r="K5"/>
    </x:row>
    <x:row r="6" ht="50" customHeight="1">
      <x:c r="A6" s="38" t="str">
        <x:v>总序号</x:v>
      </x:c>
      <x:c r="B6" s="38" t="str">
        <x:v>游戏 / 侧别</x:v>
      </x:c>
      <x:c r="C6" s="38" t="str">
        <x:v>任务序号</x:v>
      </x:c>
      <x:c r="D6" s="38" t="str">
        <x:v>任务难度</x:v>
      </x:c>
      <x:c r="E6" s="38" t="str">
        <x:v>任务名称</x:v>
      </x:c>
      <x:c r="F6" s="38" t="str">
        <x:v>任务内容与完成要求</x:v>
      </x:c>
      <x:c r="G6" s="38" t="str">
        <x:v>备注</x:v>
      </x:c>
      <x:c r="H6" s="55" t="str">
        <x:v>基础积分</x:v>
      </x:c>
      <x:c r="I6" s="55" t="str">
        <x:v>题面额外加分</x:v>
      </x:c>
      <x:c r="J6" s="55" t="str">
        <x:v>题面失败扣分/次</x:v>
      </x:c>
      <x:c r="K6" s="55" t="str">
        <x:v>首次无失败含达标奖励</x:v>
      </x:c>
      <x:c r="L6" s="55" t="str">
        <x:v>唯一任务 ID</x:v>
      </x:c>
      <x:c r="M6" s="55" t="str">
        <x:v>主题棋盘 ID</x:v>
      </x:c>
      <x:c r="N6" s="55" t="str">
        <x:v>Bingo 格位</x:v>
      </x:c>
      <x:c r="O6" s="55" t="str">
        <x:v>棋盘坐标</x:v>
      </x:c>
      <x:c r="P6" s="55" t="str">
        <x:v>图号</x:v>
      </x:c>
      <x:c r="Q6" s="55" t="str">
        <x:v>西湖文化广场图片</x:v>
      </x:c>
      <x:c r="R6" s="55" t="str">
        <x:v>武林广场图片</x:v>
      </x:c>
      <x:c r="S6" s="55" t="str">
        <x:v>龙翔桥图片</x:v>
      </x:c>
      <x:c r="T6" s="55" t="str">
        <x:v>逐项定价依据</x:v>
      </x:c>
      <x:c r="U6" s="55" t="str">
        <x:v>估计单次耗时/分钟</x:v>
      </x:c>
      <x:c r="V6" s="55" t="str">
        <x:v>技能基准</x:v>
      </x:c>
      <x:c r="W6" s="55" t="str">
        <x:v>时间附加</x:v>
      </x:c>
      <x:c r="X6" s="55" t="str">
        <x:v>协作附加</x:v>
      </x:c>
      <x:c r="Y6" s="55" t="str">
        <x:v>不确定性附加</x:v>
      </x:c>
      <x:c r="Z6" s="55" t="str">
        <x:v>图寻附加</x:v>
      </x:c>
      <x:c r="AA6" s="55" t="str">
        <x:v>原始权重</x:v>
      </x:c>
      <x:c r="AB6" s="55" t="str">
        <x:v>主题系数</x:v>
      </x:c>
      <x:c r="AC6" s="55" t="str">
        <x:v>重演基础奖励</x:v>
      </x:c>
      <x:c r="AD6" s="55" t="str">
        <x:v>取整补分</x:v>
      </x:c>
    </x:row>
    <x:row r="7" ht="34" customHeight="1">
      <x:c r="A7" s="19" t="n">
        <x:v>1</x:v>
      </x:c>
      <x:c r="B7" s="20" t="str">
        <x:v>Phigros</x:v>
      </x:c>
      <x:c r="C7" s="19" t="n">
        <x:v>1</x:v>
      </x:c>
      <x:c r="D7" s="21" t="str">
        <x:v>易</x:v>
      </x:c>
      <x:c r="E7" s="47" t="str">
        <x:v>板子别动！</x:v>
      </x:c>
      <x:c r="F7" s="22" t="str">
        <x:v>不转板ap inferior的IN难度</x:v>
      </x:c>
      <x:c r="G7" s="22"/>
      <x:c r="H7" s="64" t="n">
        <x:f>IF(D7="极难",'积分规则'!$B$7,INT(AA7*AB7/'积分规则'!$B$14)*'积分规则'!$B$14+AD7)</x:f>
        <x:v>90</x:v>
      </x:c>
      <x:c r="I7" s="62" t="n">
        <x:v>0</x:v>
      </x:c>
      <x:c r="J7" s="62" t="n">
        <x:v>0</x:v>
      </x:c>
      <x:c r="K7" s="65" t="n">
        <x:f>H7+I7</x:f>
        <x:v>90</x:v>
      </x:c>
      <x:c r="L7" s="57" t="str">
        <x:v>PHI01</x:v>
      </x:c>
      <x:c r="M7" s="57" t="str">
        <x:v>team-1</x:v>
      </x:c>
      <x:c r="N7" s="57" t="str">
        <x:v>P16</x:v>
      </x:c>
      <x:c r="O7" s="57" t="str">
        <x:v>第3行第4列</x:v>
      </x:c>
      <x:c r="P7" s="57" t="n">
        <x:v>16</x:v>
      </x:c>
      <x:c r="Q7" s="57" t="str">
        <x:v>public/images/photo-clues/region-1/16.png</x:v>
      </x:c>
      <x:c r="R7" s="57" t="str">
        <x:v>public/images/photo-clues/region-2/16.png</x:v>
      </x:c>
      <x:c r="S7" s="57" t="str">
        <x:v>public/images/photo-clues/region-3/16.png</x:v>
      </x:c>
      <x:c r="T7" s="57" t="str">
        <x:v>固定 IN 谱面，不转板；单曲完成。</x:v>
      </x:c>
      <x:c r="U7" s="65" t="n">
        <x:v>4</x:v>
      </x:c>
      <x:c r="V7" s="65" t="n">
        <x:v>80</x:v>
      </x:c>
      <x:c r="W7" s="65" t="n">
        <x:v>10</x:v>
      </x:c>
      <x:c r="X7" s="65" t="n">
        <x:v>0</x:v>
      </x:c>
      <x:c r="Y7" s="65" t="n">
        <x:v>0</x:v>
      </x:c>
      <x:c r="Z7" s="65" t="n">
        <x:v>20</x:v>
      </x:c>
      <x:c r="AA7" s="65" t="n">
        <x:f>SUM(V7:Z7)</x:f>
        <x:v>110</x:v>
      </x:c>
      <x:c r="AB7" s="67" t="n">
        <x:f>'积分规则'!G29</x:f>
        <x:v>0.851063829787234</x:v>
      </x:c>
      <x:c r="AC7" s="69" t="n">
        <x:f>H7*'积分规则'!$B$12</x:f>
        <x:v>45</x:v>
      </x:c>
      <x:c r="AD7" s="57" t="n">
        <x:v>0</x:v>
      </x:c>
    </x:row>
    <x:row r="8" ht="50" customHeight="1">
      <x:c r="A8" s="23" t="n">
        <x:v>2</x:v>
      </x:c>
      <x:c r="B8" s="24" t="str">
        <x:v>Phigros</x:v>
      </x:c>
      <x:c r="C8" s="23" t="n">
        <x:v>2</x:v>
      </x:c>
      <x:c r="D8" s="25" t="str">
        <x:v>易</x:v>
      </x:c>
      <x:c r="E8" s="48" t="str">
        <x:v>红键外包</x:v>
      </x:c>
      <x:c r="F8" s="26" t="str">
        <x:v>请和你和你的同伴合作ap BRAIN HACKER的IN难度
（要求红键只能由你的同伴用一根手指接）</x:v>
      </x:c>
      <x:c r="G8" s="26"/>
      <x:c r="H8" s="64" t="n">
        <x:f>IF(D8="极难",'积分规则'!$B$7,INT(AA8*AB8/'积分规则'!$B$14)*'积分规则'!$B$14+AD8)</x:f>
        <x:v>110</x:v>
      </x:c>
      <x:c r="I8" s="63" t="n">
        <x:v>0</x:v>
      </x:c>
      <x:c r="J8" s="63" t="n">
        <x:v>0</x:v>
      </x:c>
      <x:c r="K8" s="66" t="n">
        <x:f>H8+I8</x:f>
        <x:v>110</x:v>
      </x:c>
      <x:c r="L8" s="58" t="str">
        <x:v>PHI02</x:v>
      </x:c>
      <x:c r="M8" s="58" t="str">
        <x:v>team-1</x:v>
      </x:c>
      <x:c r="N8" s="58" t="str">
        <x:v>P06</x:v>
      </x:c>
      <x:c r="O8" s="58" t="str">
        <x:v>第4行第3列</x:v>
      </x:c>
      <x:c r="P8" s="58" t="n">
        <x:v>6</x:v>
      </x:c>
      <x:c r="Q8" s="58" t="str">
        <x:v>public/images/photo-clues/region-1/06.png</x:v>
      </x:c>
      <x:c r="R8" s="58" t="str">
        <x:v>public/images/photo-clues/region-2/06.png</x:v>
      </x:c>
      <x:c r="S8" s="58" t="str">
        <x:v>public/images/photo-clues/region-3/06.png</x:v>
      </x:c>
      <x:c r="T8" s="58" t="str">
        <x:v>红键单指外包，需两人分工及操作证据。</x:v>
      </x:c>
      <x:c r="U8" s="66" t="n">
        <x:v>5</x:v>
      </x:c>
      <x:c r="V8" s="66" t="n">
        <x:v>80</x:v>
      </x:c>
      <x:c r="W8" s="66" t="n">
        <x:v>10</x:v>
      </x:c>
      <x:c r="X8" s="66" t="n">
        <x:v>20</x:v>
      </x:c>
      <x:c r="Y8" s="66" t="n">
        <x:v>0</x:v>
      </x:c>
      <x:c r="Z8" s="66" t="n">
        <x:v>20</x:v>
      </x:c>
      <x:c r="AA8" s="66" t="n">
        <x:f>SUM(V8:Z8)</x:f>
        <x:v>130</x:v>
      </x:c>
      <x:c r="AB8" s="68" t="n">
        <x:f>'积分规则'!G29</x:f>
        <x:v>0.851063829787234</x:v>
      </x:c>
      <x:c r="AC8" s="70" t="n">
        <x:f>H8*'积分规则'!$B$12</x:f>
        <x:v>55</x:v>
      </x:c>
      <x:c r="AD8" s="58" t="n">
        <x:v>0</x:v>
      </x:c>
    </x:row>
    <x:row r="9" ht="34" customHeight="1">
      <x:c r="A9" s="15" t="n">
        <x:v>3</x:v>
      </x:c>
      <x:c r="B9" s="16" t="str">
        <x:v>Phigros</x:v>
      </x:c>
      <x:c r="C9" s="15" t="n">
        <x:v>3</x:v>
      </x:c>
      <x:c r="D9" s="17" t="str">
        <x:v>难</x:v>
      </x:c>
      <x:c r="E9" s="49" t="str">
        <x:v>一手包办动画</x:v>
      </x:c>
      <x:c r="F9" s="18" t="str">
        <x:v>单手ap better graphic animation的in难度</x:v>
      </x:c>
      <x:c r="G9" s="18"/>
      <x:c r="H9" s="64" t="n">
        <x:f>IF(D9="极难",'积分规则'!$B$7,INT(AA9*AB9/'积分规则'!$B$14)*'积分规则'!$B$14+AD9)</x:f>
        <x:v>200</x:v>
      </x:c>
      <x:c r="I9" s="62" t="n">
        <x:v>0</x:v>
      </x:c>
      <x:c r="J9" s="62" t="n">
        <x:v>0</x:v>
      </x:c>
      <x:c r="K9" s="65" t="n">
        <x:f>H9+I9</x:f>
        <x:v>200</x:v>
      </x:c>
      <x:c r="L9" s="57" t="str">
        <x:v>PHI03</x:v>
      </x:c>
      <x:c r="M9" s="57" t="str">
        <x:v>team-1</x:v>
      </x:c>
      <x:c r="N9" s="57" t="str">
        <x:v>P11</x:v>
      </x:c>
      <x:c r="O9" s="57" t="str">
        <x:v>第1行第5列</x:v>
      </x:c>
      <x:c r="P9" s="57" t="n">
        <x:v>11</x:v>
      </x:c>
      <x:c r="Q9" s="57" t="str">
        <x:v>public/images/photo-clues/region-1/11.png</x:v>
      </x:c>
      <x:c r="R9" s="57" t="str">
        <x:v>public/images/photo-clues/region-2/11.png</x:v>
      </x:c>
      <x:c r="S9" s="57" t="str">
        <x:v>public/images/photo-clues/region-3/11.png</x:v>
      </x:c>
      <x:c r="T9" s="57" t="str">
        <x:v>指定 IN 单手 AP，失误须重打。</x:v>
      </x:c>
      <x:c r="U9" s="65" t="n">
        <x:v>5</x:v>
      </x:c>
      <x:c r="V9" s="65" t="n">
        <x:v>190</x:v>
      </x:c>
      <x:c r="W9" s="65" t="n">
        <x:v>10</x:v>
      </x:c>
      <x:c r="X9" s="65" t="n">
        <x:v>0</x:v>
      </x:c>
      <x:c r="Y9" s="65" t="n">
        <x:v>10</x:v>
      </x:c>
      <x:c r="Z9" s="65" t="n">
        <x:v>20</x:v>
      </x:c>
      <x:c r="AA9" s="65" t="n">
        <x:f>SUM(V9:Z9)</x:f>
        <x:v>230</x:v>
      </x:c>
      <x:c r="AB9" s="67" t="n">
        <x:f>'积分规则'!G29</x:f>
        <x:v>0.851063829787234</x:v>
      </x:c>
      <x:c r="AC9" s="69" t="n">
        <x:f>H9*'积分规则'!$B$12</x:f>
        <x:v>100</x:v>
      </x:c>
      <x:c r="AD9" s="57" t="n">
        <x:v>10</x:v>
      </x:c>
    </x:row>
    <x:row r="10" ht="34" customHeight="1">
      <x:c r="A10" s="23" t="n">
        <x:v>4</x:v>
      </x:c>
      <x:c r="B10" s="24" t="str">
        <x:v>Phigros</x:v>
      </x:c>
      <x:c r="C10" s="23" t="n">
        <x:v>4</x:v>
      </x:c>
      <x:c r="D10" s="25" t="str">
        <x:v>易</x:v>
      </x:c>
      <x:c r="E10" s="48" t="str">
        <x:v>课题三连红</x:v>
      </x:c>
      <x:c r="F10" s="26" t="str">
        <x:v>课题模式随机选三张in，要求三首全ap（需上交随机抽取视频和结算图）</x:v>
      </x:c>
      <x:c r="G10" s="26"/>
      <x:c r="H10" s="64" t="n">
        <x:f>IF(D10="极难",'积分规则'!$B$7,INT(AA10*AB10/'积分规则'!$B$14)*'积分规则'!$B$14+AD10)</x:f>
        <x:v>150</x:v>
      </x:c>
      <x:c r="I10" s="63" t="n">
        <x:v>0</x:v>
      </x:c>
      <x:c r="J10" s="63" t="n">
        <x:v>0</x:v>
      </x:c>
      <x:c r="K10" s="66" t="n">
        <x:f>H10+I10</x:f>
        <x:v>150</x:v>
      </x:c>
      <x:c r="L10" s="58" t="str">
        <x:v>PHI04</x:v>
      </x:c>
      <x:c r="M10" s="58" t="str">
        <x:v>team-1</x:v>
      </x:c>
      <x:c r="N10" s="58" t="str">
        <x:v>P10</x:v>
      </x:c>
      <x:c r="O10" s="58" t="str">
        <x:v>第4行第5列</x:v>
      </x:c>
      <x:c r="P10" s="58" t="n">
        <x:v>10</x:v>
      </x:c>
      <x:c r="Q10" s="58" t="str">
        <x:v>public/images/photo-clues/region-1/10.png</x:v>
      </x:c>
      <x:c r="R10" s="58" t="str">
        <x:v>public/images/photo-clues/region-2/10.png</x:v>
      </x:c>
      <x:c r="S10" s="58" t="str">
        <x:v>public/images/photo-clues/region-3/10.png</x:v>
      </x:c>
      <x:c r="T10" s="58" t="str">
        <x:v>三首随机 IN 全 AP，另交抽取视频。</x:v>
      </x:c>
      <x:c r="U10" s="66" t="n">
        <x:v>12</x:v>
      </x:c>
      <x:c r="V10" s="66" t="n">
        <x:v>80</x:v>
      </x:c>
      <x:c r="W10" s="66" t="n">
        <x:v>50</x:v>
      </x:c>
      <x:c r="X10" s="66" t="n">
        <x:v>10</x:v>
      </x:c>
      <x:c r="Y10" s="66" t="n">
        <x:v>20</x:v>
      </x:c>
      <x:c r="Z10" s="66" t="n">
        <x:v>20</x:v>
      </x:c>
      <x:c r="AA10" s="66" t="n">
        <x:f>SUM(V10:Z10)</x:f>
        <x:v>180</x:v>
      </x:c>
      <x:c r="AB10" s="68" t="n">
        <x:f>'积分规则'!G29</x:f>
        <x:v>0.851063829787234</x:v>
      </x:c>
      <x:c r="AC10" s="70" t="n">
        <x:f>H10*'积分规则'!$B$12</x:f>
        <x:v>75</x:v>
      </x:c>
      <x:c r="AD10" s="58" t="n">
        <x:v>0</x:v>
      </x:c>
    </x:row>
    <x:row r="11" ht="88" customHeight="1">
      <x:c r="A11" s="15" t="n">
        <x:v>5</x:v>
      </x:c>
      <x:c r="B11" s="16" t="str">
        <x:v>Phigros</x:v>
      </x:c>
      <x:c r="C11" s="15" t="n">
        <x:v>5</x:v>
      </x:c>
      <x:c r="D11" s="17" t="str">
        <x:v>易</x:v>
      </x:c>
      <x:c r="E11" s="49" t="str">
        <x:v>曲库统计员</x:v>
      </x:c>
      <x:c r="F11" s="18" t="str">
        <x:v>本挑战为问答类型，请将本界面截图发给工作人员：
问：截至4.0.1版本，phigros共收录327首曲子，其中单曲精选集占比多少，主线章节占比多少，支线章节占比多少，联动及其他精选集占比多少（省略至小数点后一位，五分钟内将答案发送给工作人员，仅有一次回答机会）</x:v>
      </x:c>
      <x:c r="G11" s="18"/>
      <x:c r="H11" s="64" t="n">
        <x:f>IF(D11="极难",'积分规则'!$B$7,INT(AA11*AB11/'积分规则'!$B$14)*'积分规则'!$B$14+AD11)</x:f>
        <x:v>100</x:v>
      </x:c>
      <x:c r="I11" s="62" t="n">
        <x:v>0</x:v>
      </x:c>
      <x:c r="J11" s="62" t="n">
        <x:v>0</x:v>
      </x:c>
      <x:c r="K11" s="65" t="n">
        <x:f>H11+I11</x:f>
        <x:v>100</x:v>
      </x:c>
      <x:c r="L11" s="57" t="str">
        <x:v>PHI05</x:v>
      </x:c>
      <x:c r="M11" s="57" t="str">
        <x:v>team-1</x:v>
      </x:c>
      <x:c r="N11" s="57" t="str">
        <x:v>P15</x:v>
      </x:c>
      <x:c r="O11" s="57" t="str">
        <x:v>第5行第3列</x:v>
      </x:c>
      <x:c r="P11" s="57" t="n">
        <x:v>15</x:v>
      </x:c>
      <x:c r="Q11" s="57" t="str">
        <x:v>public/images/photo-clues/region-1/15.png</x:v>
      </x:c>
      <x:c r="R11" s="57" t="str">
        <x:v>public/images/photo-clues/region-2/15.png</x:v>
      </x:c>
      <x:c r="S11" s="57" t="str">
        <x:v>public/images/photo-clues/region-3/15.png</x:v>
      </x:c>
      <x:c r="T11" s="57" t="str">
        <x:v>版本限定统计，五分钟且只有一次回答。</x:v>
      </x:c>
      <x:c r="U11" s="65" t="n">
        <x:v>5</x:v>
      </x:c>
      <x:c r="V11" s="65" t="n">
        <x:v>80</x:v>
      </x:c>
      <x:c r="W11" s="65" t="n">
        <x:v>10</x:v>
      </x:c>
      <x:c r="X11" s="65" t="n">
        <x:v>0</x:v>
      </x:c>
      <x:c r="Y11" s="65" t="n">
        <x:v>10</x:v>
      </x:c>
      <x:c r="Z11" s="65" t="n">
        <x:v>20</x:v>
      </x:c>
      <x:c r="AA11" s="65" t="n">
        <x:f>SUM(V11:Z11)</x:f>
        <x:v>120</x:v>
      </x:c>
      <x:c r="AB11" s="67" t="n">
        <x:f>'积分规则'!G29</x:f>
        <x:v>0.851063829787234</x:v>
      </x:c>
      <x:c r="AC11" s="69" t="n">
        <x:f>H11*'积分规则'!$B$12</x:f>
        <x:v>50</x:v>
      </x:c>
      <x:c r="AD11" s="57" t="n">
        <x:v>0</x:v>
      </x:c>
    </x:row>
    <x:row r="12" ht="69" customHeight="1">
      <x:c r="A12" s="23" t="n">
        <x:v>6</x:v>
      </x:c>
      <x:c r="B12" s="24" t="str">
        <x:v>Phigros</x:v>
      </x:c>
      <x:c r="C12" s="23" t="n">
        <x:v>6</x:v>
      </x:c>
      <x:c r="D12" s="25" t="str">
        <x:v>中</x:v>
      </x:c>
      <x:c r="E12" s="48" t="str">
        <x:v>IN级查户口</x:v>
      </x:c>
      <x:c r="F12" s="26" t="str">
        <x:v>本挑战为问答类型，请将本界面截图发给工作人员：
问：截至4.0.1版本，phigros共收录327首曲子，其中IN难度为13的有几首？IN难度为14的有几首？IN难度为15的有几首？（五分钟内将答案发送给工作人员，仅有一次回答机会）</x:v>
      </x:c>
      <x:c r="G12" s="26"/>
      <x:c r="H12" s="64" t="n">
        <x:f>IF(D12="极难",'积分规则'!$B$7,INT(AA12*AB12/'积分规则'!$B$14)*'积分规则'!$B$14+AD12)</x:f>
        <x:v>140</x:v>
      </x:c>
      <x:c r="I12" s="63" t="n">
        <x:v>0</x:v>
      </x:c>
      <x:c r="J12" s="63" t="n">
        <x:v>0</x:v>
      </x:c>
      <x:c r="K12" s="66" t="n">
        <x:f>H12+I12</x:f>
        <x:v>140</x:v>
      </x:c>
      <x:c r="L12" s="58" t="str">
        <x:v>PHI06</x:v>
      </x:c>
      <x:c r="M12" s="58" t="str">
        <x:v>team-1</x:v>
      </x:c>
      <x:c r="N12" s="58" t="str">
        <x:v>P13</x:v>
      </x:c>
      <x:c r="O12" s="58" t="str">
        <x:v>第3行第1列</x:v>
      </x:c>
      <x:c r="P12" s="58" t="n">
        <x:v>13</x:v>
      </x:c>
      <x:c r="Q12" s="58" t="str">
        <x:v>public/images/photo-clues/region-1/13.png</x:v>
      </x:c>
      <x:c r="R12" s="58" t="str">
        <x:v>public/images/photo-clues/region-2/13.png</x:v>
      </x:c>
      <x:c r="S12" s="58" t="str">
        <x:v>public/images/photo-clues/region-3/13.png</x:v>
      </x:c>
      <x:c r="T12" s="58" t="str">
        <x:v>三类 IN 数量检索，五分钟单次回答。</x:v>
      </x:c>
      <x:c r="U12" s="66" t="n">
        <x:v>5</x:v>
      </x:c>
      <x:c r="V12" s="66" t="n">
        <x:v>130</x:v>
      </x:c>
      <x:c r="W12" s="66" t="n">
        <x:v>10</x:v>
      </x:c>
      <x:c r="X12" s="66" t="n">
        <x:v>0</x:v>
      </x:c>
      <x:c r="Y12" s="66" t="n">
        <x:v>10</x:v>
      </x:c>
      <x:c r="Z12" s="66" t="n">
        <x:v>20</x:v>
      </x:c>
      <x:c r="AA12" s="66" t="n">
        <x:f>SUM(V12:Z12)</x:f>
        <x:v>170</x:v>
      </x:c>
      <x:c r="AB12" s="68" t="n">
        <x:f>'积分规则'!G29</x:f>
        <x:v>0.851063829787234</x:v>
      </x:c>
      <x:c r="AC12" s="70" t="n">
        <x:f>H12*'积分规则'!$B$12</x:f>
        <x:v>70</x:v>
      </x:c>
      <x:c r="AD12" s="58" t="n">
        <x:v>0</x:v>
      </x:c>
    </x:row>
    <x:row r="13" ht="50" customHeight="1">
      <x:c r="A13" s="15" t="n">
        <x:v>7</x:v>
      </x:c>
      <x:c r="B13" s="16" t="str">
        <x:v>Phigros</x:v>
      </x:c>
      <x:c r="C13" s="15" t="n">
        <x:v>7</x:v>
      </x:c>
      <x:c r="D13" s="17" t="str">
        <x:v>中</x:v>
      </x:c>
      <x:c r="E13" s="49" t="str">
        <x:v>唱打</x:v>
      </x:c>
      <x:c r="F13" s="18" t="str">
        <x:v>唱打：请选择一首带vocal的曲子并且将你的平板静音，在一旁打开音乐软件的哼唱识曲功能，一边打这首曲子的IN一边唱，要求ap且歌曲识别成功（亲测可行）</x:v>
      </x:c>
      <x:c r="G13" s="18"/>
      <x:c r="H13" s="64" t="n">
        <x:f>IF(D13="极难",'积分规则'!$B$7,INT(AA13*AB13/'积分规则'!$B$14)*'积分规则'!$B$14+AD13)</x:f>
        <x:v>180</x:v>
      </x:c>
      <x:c r="I13" s="62" t="n">
        <x:v>0</x:v>
      </x:c>
      <x:c r="J13" s="62" t="n">
        <x:v>0</x:v>
      </x:c>
      <x:c r="K13" s="65" t="n">
        <x:f>H13+I13</x:f>
        <x:v>180</x:v>
      </x:c>
      <x:c r="L13" s="57" t="str">
        <x:v>PHI07</x:v>
      </x:c>
      <x:c r="M13" s="57" t="str">
        <x:v>team-1</x:v>
      </x:c>
      <x:c r="N13" s="57" t="str">
        <x:v>P07</x:v>
      </x:c>
      <x:c r="O13" s="57" t="str">
        <x:v>第5行第1列</x:v>
      </x:c>
      <x:c r="P13" s="57" t="n">
        <x:v>7</x:v>
      </x:c>
      <x:c r="Q13" s="57" t="str">
        <x:v>public/images/photo-clues/region-1/07.png</x:v>
      </x:c>
      <x:c r="R13" s="57" t="str">
        <x:v>public/images/photo-clues/region-2/07.png</x:v>
      </x:c>
      <x:c r="S13" s="57" t="str">
        <x:v>public/images/photo-clues/region-3/07.png</x:v>
      </x:c>
      <x:c r="T13" s="57" t="str">
        <x:v>静音唱打 AP，哼唱识曲也须成功。</x:v>
      </x:c>
      <x:c r="U13" s="65" t="n">
        <x:v>6</x:v>
      </x:c>
      <x:c r="V13" s="65" t="n">
        <x:v>130</x:v>
      </x:c>
      <x:c r="W13" s="65" t="n">
        <x:v>30</x:v>
      </x:c>
      <x:c r="X13" s="65" t="n">
        <x:v>20</x:v>
      </x:c>
      <x:c r="Y13" s="65" t="n">
        <x:v>10</x:v>
      </x:c>
      <x:c r="Z13" s="65" t="n">
        <x:v>20</x:v>
      </x:c>
      <x:c r="AA13" s="65" t="n">
        <x:f>SUM(V13:Z13)</x:f>
        <x:v>210</x:v>
      </x:c>
      <x:c r="AB13" s="67" t="n">
        <x:f>'积分规则'!G29</x:f>
        <x:v>0.851063829787234</x:v>
      </x:c>
      <x:c r="AC13" s="69" t="n">
        <x:f>H13*'积分规则'!$B$12</x:f>
        <x:v>90</x:v>
      </x:c>
      <x:c r="AD13" s="57" t="n">
        <x:v>10</x:v>
      </x:c>
    </x:row>
    <x:row r="14" ht="50" customHeight="1">
      <x:c r="A14" s="23" t="n">
        <x:v>8</x:v>
      </x:c>
      <x:c r="B14" s="24" t="str">
        <x:v>Phigros</x:v>
      </x:c>
      <x:c r="C14" s="23" t="n">
        <x:v>8</x:v>
      </x:c>
      <x:c r="D14" s="25" t="str">
        <x:v>易</x:v>
      </x:c>
      <x:c r="E14" s="48" t="str">
        <x:v>二次元扫书行动</x:v>
      </x:c>
      <x:c r="F14" s="26" t="str">
        <x:v>请在附近的店铺找到《轻音少女》全套漫画《孤独摇滚》设定集和《Bang Dream！It‘s Mygo 雨中祈晴》实体书</x:v>
      </x:c>
      <x:c r="G14" s="26"/>
      <x:c r="H14" s="64" t="n">
        <x:f>IF(D14="极难",'积分规则'!$B$7,INT(AA14*AB14/'积分规则'!$B$14)*'积分规则'!$B$14+AD14)</x:f>
        <x:v>160</x:v>
      </x:c>
      <x:c r="I14" s="63" t="n">
        <x:v>0</x:v>
      </x:c>
      <x:c r="J14" s="63" t="n">
        <x:v>0</x:v>
      </x:c>
      <x:c r="K14" s="66" t="n">
        <x:f>H14+I14</x:f>
        <x:v>160</x:v>
      </x:c>
      <x:c r="L14" s="58" t="str">
        <x:v>PHI08</x:v>
      </x:c>
      <x:c r="M14" s="58" t="str">
        <x:v>team-1</x:v>
      </x:c>
      <x:c r="N14" s="58" t="str">
        <x:v>P18</x:v>
      </x:c>
      <x:c r="O14" s="58" t="str">
        <x:v>第4行第1列</x:v>
      </x:c>
      <x:c r="P14" s="58" t="n">
        <x:v>18</x:v>
      </x:c>
      <x:c r="Q14" s="58" t="str">
        <x:v>public/images/photo-clues/region-1/18.png</x:v>
      </x:c>
      <x:c r="R14" s="58" t="str">
        <x:v>public/images/photo-clues/region-2/18.png</x:v>
      </x:c>
      <x:c r="S14" s="58" t="str">
        <x:v>public/images/photo-clues/region-3/18.png</x:v>
      </x:c>
      <x:c r="T14" s="58" t="str">
        <x:v>找三类实体出版物，受店铺库存影响。</x:v>
      </x:c>
      <x:c r="U14" s="66" t="n">
        <x:v>12</x:v>
      </x:c>
      <x:c r="V14" s="66" t="n">
        <x:v>80</x:v>
      </x:c>
      <x:c r="W14" s="66" t="n">
        <x:v>50</x:v>
      </x:c>
      <x:c r="X14" s="66" t="n">
        <x:v>20</x:v>
      </x:c>
      <x:c r="Y14" s="66" t="n">
        <x:v>20</x:v>
      </x:c>
      <x:c r="Z14" s="66" t="n">
        <x:v>20</x:v>
      </x:c>
      <x:c r="AA14" s="66" t="n">
        <x:f>SUM(V14:Z14)</x:f>
        <x:v>190</x:v>
      </x:c>
      <x:c r="AB14" s="68" t="n">
        <x:f>'积分规则'!G29</x:f>
        <x:v>0.851063829787234</x:v>
      </x:c>
      <x:c r="AC14" s="70" t="n">
        <x:f>H14*'积分规则'!$B$12</x:f>
        <x:v>80</x:v>
      </x:c>
      <x:c r="AD14" s="58" t="n">
        <x:v>0</x:v>
      </x:c>
    </x:row>
    <x:row r="15" ht="69" customHeight="1">
      <x:c r="A15" s="15" t="n">
        <x:v>9</x:v>
      </x:c>
      <x:c r="B15" s="16" t="str">
        <x:v>Phigros</x:v>
      </x:c>
      <x:c r="C15" s="15" t="n">
        <x:v>9</x:v>
      </x:c>
      <x:c r="D15" s="17" t="str">
        <x:v>极难</x:v>
      </x:c>
      <x:c r="E15" s="49" t="str">
        <x:v>蒙眼代打？！</x:v>
      </x:c>
      <x:c r="F15" s="18" t="str">
        <x:v>请让一个人戴上眼罩 另一个人抓住它的手指ap一张谱面（必须只有戴眼罩的手指能接触屏幕且谱面难度必须大于15）</x:v>
      </x:c>
      <x:c r="G15" s="18" t="str">
        <x:v>难度复评：难 → 极难。蒙眼、由队友引导，并要求大于 15 级谱面 AP，叠加限制最多。</x:v>
      </x:c>
      <x:c r="H15" s="64" t="n">
        <x:f>IF(D15="极难",'积分规则'!$B$7,INT(AA15*AB15/'积分规则'!$B$14)*'积分规则'!$B$14+AD15)</x:f>
        <x:v>400</x:v>
      </x:c>
      <x:c r="I15" s="62" t="n">
        <x:v>0</x:v>
      </x:c>
      <x:c r="J15" s="62" t="n">
        <x:v>0</x:v>
      </x:c>
      <x:c r="K15" s="65" t="n">
        <x:f>H15+I15</x:f>
        <x:v>400</x:v>
      </x:c>
      <x:c r="L15" s="57" t="str">
        <x:v>PHI09</x:v>
      </x:c>
      <x:c r="M15" s="57" t="str">
        <x:v>team-1</x:v>
      </x:c>
      <x:c r="N15" s="57" t="str">
        <x:v>D03</x:v>
      </x:c>
      <x:c r="O15" s="57" t="str">
        <x:v>第3行第3列</x:v>
      </x:c>
      <x:c r="P15" s="57" t="str">
        <x:v>无需图片</x:v>
      </x:c>
      <x:c r="Q15" s="57" t="str">
        <x:v>直接任务，无需图片</x:v>
      </x:c>
      <x:c r="R15" s="57" t="str">
        <x:v>直接任务，无需图片</x:v>
      </x:c>
      <x:c r="S15" s="57" t="str">
        <x:v>直接任务，无需图片</x:v>
      </x:c>
      <x:c r="T15" s="57" t="str">
        <x:v>蒙眼、队友引导、仅蒙眼者接触，&gt;15 级 AP。</x:v>
      </x:c>
      <x:c r="U15" s="65" t="n">
        <x:v>12</x:v>
      </x:c>
      <x:c r="V15" s="65" t="n">
        <x:v>350</x:v>
      </x:c>
      <x:c r="W15" s="65" t="n">
        <x:v>50</x:v>
      </x:c>
      <x:c r="X15" s="65" t="n">
        <x:v>30</x:v>
      </x:c>
      <x:c r="Y15" s="65" t="n">
        <x:v>20</x:v>
      </x:c>
      <x:c r="Z15" s="65" t="n">
        <x:v>0</x:v>
      </x:c>
      <x:c r="AA15" s="65" t="n">
        <x:f>SUM(V15:Z15)</x:f>
        <x:v>450</x:v>
      </x:c>
      <x:c r="AB15" s="67" t="str">
        <x:v>极难固定400</x:v>
      </x:c>
      <x:c r="AC15" s="69" t="n">
        <x:f>H15*'积分规则'!$B$12</x:f>
        <x:v>200</x:v>
      </x:c>
      <x:c r="AD15" s="57" t="n">
        <x:v>0</x:v>
      </x:c>
    </x:row>
    <x:row r="16" ht="34" customHeight="1">
      <x:c r="A16" s="23" t="n">
        <x:v>10</x:v>
      </x:c>
      <x:c r="B16" s="24" t="str">
        <x:v>Phigros</x:v>
      </x:c>
      <x:c r="C16" s="23" t="n">
        <x:v>10</x:v>
      </x:c>
      <x:c r="D16" s="25" t="str">
        <x:v>中</x:v>
      </x:c>
      <x:c r="E16" s="48" t="str">
        <x:v>人形平板支架</x:v>
      </x:c>
      <x:c r="F16" s="26" t="str">
        <x:v>请把平板放在你队友的后背上ap一张谱面（谱面难度必须大于16）</x:v>
      </x:c>
      <x:c r="G16" s="26"/>
      <x:c r="H16" s="64" t="n">
        <x:f>IF(D16="极难",'积分规则'!$B$7,INT(AA16*AB16/'积分规则'!$B$14)*'积分规则'!$B$14+AD16)</x:f>
        <x:v>160</x:v>
      </x:c>
      <x:c r="I16" s="63" t="n">
        <x:v>0</x:v>
      </x:c>
      <x:c r="J16" s="63" t="n">
        <x:v>0</x:v>
      </x:c>
      <x:c r="K16" s="66" t="n">
        <x:f>H16+I16</x:f>
        <x:v>160</x:v>
      </x:c>
      <x:c r="L16" s="58" t="str">
        <x:v>PHI10</x:v>
      </x:c>
      <x:c r="M16" s="58" t="str">
        <x:v>team-1</x:v>
      </x:c>
      <x:c r="N16" s="58" t="str">
        <x:v>P12</x:v>
      </x:c>
      <x:c r="O16" s="58" t="str">
        <x:v>第2行第4列</x:v>
      </x:c>
      <x:c r="P16" s="58" t="n">
        <x:v>12</x:v>
      </x:c>
      <x:c r="Q16" s="58" t="str">
        <x:v>public/images/photo-clues/region-1/12.png</x:v>
      </x:c>
      <x:c r="R16" s="58" t="str">
        <x:v>public/images/photo-clues/region-2/12.png</x:v>
      </x:c>
      <x:c r="S16" s="58" t="str">
        <x:v>public/images/photo-clues/region-3/12.png</x:v>
      </x:c>
      <x:c r="T16" s="58" t="str">
        <x:v>队友背部支撑，&gt;16 级 AP。</x:v>
      </x:c>
      <x:c r="U16" s="66" t="n">
        <x:v>5</x:v>
      </x:c>
      <x:c r="V16" s="66" t="n">
        <x:v>130</x:v>
      </x:c>
      <x:c r="W16" s="66" t="n">
        <x:v>10</x:v>
      </x:c>
      <x:c r="X16" s="66" t="n">
        <x:v>20</x:v>
      </x:c>
      <x:c r="Y16" s="66" t="n">
        <x:v>10</x:v>
      </x:c>
      <x:c r="Z16" s="66" t="n">
        <x:v>20</x:v>
      </x:c>
      <x:c r="AA16" s="66" t="n">
        <x:f>SUM(V16:Z16)</x:f>
        <x:v>190</x:v>
      </x:c>
      <x:c r="AB16" s="68" t="n">
        <x:f>'积分规则'!G29</x:f>
        <x:v>0.851063829787234</x:v>
      </x:c>
      <x:c r="AC16" s="70" t="n">
        <x:f>H16*'积分规则'!$B$12</x:f>
        <x:v>80</x:v>
      </x:c>
      <x:c r="AD16" s="58" t="n">
        <x:v>0</x:v>
      </x:c>
    </x:row>
    <x:row r="17" ht="34" customHeight="1">
      <x:c r="A17" s="15" t="n">
        <x:v>11</x:v>
      </x:c>
      <x:c r="B17" s="16" t="str">
        <x:v>Phigros</x:v>
      </x:c>
      <x:c r="C17" s="15" t="n">
        <x:v>11</x:v>
      </x:c>
      <x:c r="D17" s="17" t="str">
        <x:v>易</x:v>
      </x:c>
      <x:c r="E17" s="49" t="str">
        <x:v>魔王曲速写</x:v>
      </x:c>
      <x:c r="F17" s="18" t="str">
        <x:v>请在附近找到纸笔并画出一张魔王曲的曲绘，发给工作人员 认出即可通关</x:v>
      </x:c>
      <x:c r="G17" s="18"/>
      <x:c r="H17" s="64" t="n">
        <x:f>IF(D17="极难",'积分规则'!$B$7,INT(AA17*AB17/'积分规则'!$B$14)*'积分规则'!$B$14+AD17)</x:f>
        <x:v>130</x:v>
      </x:c>
      <x:c r="I17" s="62" t="n">
        <x:v>0</x:v>
      </x:c>
      <x:c r="J17" s="62" t="n">
        <x:v>0</x:v>
      </x:c>
      <x:c r="K17" s="65" t="n">
        <x:f>H17+I17</x:f>
        <x:v>130</x:v>
      </x:c>
      <x:c r="L17" s="57" t="str">
        <x:v>PHI11</x:v>
      </x:c>
      <x:c r="M17" s="57" t="str">
        <x:v>team-1</x:v>
      </x:c>
      <x:c r="N17" s="57" t="str">
        <x:v>P19</x:v>
      </x:c>
      <x:c r="O17" s="57" t="str">
        <x:v>第1行第3列</x:v>
      </x:c>
      <x:c r="P17" s="57" t="n">
        <x:v>19</x:v>
      </x:c>
      <x:c r="Q17" s="57" t="str">
        <x:v>public/images/photo-clues/region-1/19.png</x:v>
      </x:c>
      <x:c r="R17" s="57" t="str">
        <x:v>public/images/photo-clues/region-2/19.png</x:v>
      </x:c>
      <x:c r="S17" s="57" t="str">
        <x:v>public/images/photo-clues/region-3/19.png</x:v>
      </x:c>
      <x:c r="T17" s="57" t="str">
        <x:v>找纸笔、画魔王曲曲绘，须审核可辨认。</x:v>
      </x:c>
      <x:c r="U17" s="65" t="n">
        <x:v>8</x:v>
      </x:c>
      <x:c r="V17" s="65" t="n">
        <x:v>80</x:v>
      </x:c>
      <x:c r="W17" s="65" t="n">
        <x:v>30</x:v>
      </x:c>
      <x:c r="X17" s="65" t="n">
        <x:v>10</x:v>
      </x:c>
      <x:c r="Y17" s="65" t="n">
        <x:v>10</x:v>
      </x:c>
      <x:c r="Z17" s="65" t="n">
        <x:v>20</x:v>
      </x:c>
      <x:c r="AA17" s="65" t="n">
        <x:f>SUM(V17:Z17)</x:f>
        <x:v>150</x:v>
      </x:c>
      <x:c r="AB17" s="67" t="n">
        <x:f>'积分规则'!G29</x:f>
        <x:v>0.851063829787234</x:v>
      </x:c>
      <x:c r="AC17" s="69" t="n">
        <x:f>H17*'积分规则'!$B$12</x:f>
        <x:v>65</x:v>
      </x:c>
      <x:c r="AD17" s="57" t="n">
        <x:v>10</x:v>
      </x:c>
    </x:row>
    <x:row r="18" ht="34" customHeight="1">
      <x:c r="A18" s="23" t="n">
        <x:v>12</x:v>
      </x:c>
      <x:c r="B18" s="24" t="str">
        <x:v>Phigros</x:v>
      </x:c>
      <x:c r="C18" s="23" t="n">
        <x:v>12</x:v>
      </x:c>
      <x:c r="D18" s="25" t="str">
        <x:v>易</x:v>
      </x:c>
      <x:c r="E18" s="48" t="str">
        <x:v>谷子认亲大会</x:v>
      </x:c>
      <x:c r="F18" s="26" t="str">
        <x:v>请ap一首歌曲 并且将结算界面与一个谷子进行合影（要求曲绘人物与谷子上的人物一致）</x:v>
      </x:c>
      <x:c r="G18" s="26"/>
      <x:c r="H18" s="64" t="n">
        <x:f>IF(D18="极难",'积分规则'!$B$7,INT(AA18*AB18/'积分规则'!$B$14)*'积分规则'!$B$14+AD18)</x:f>
        <x:v>140</x:v>
      </x:c>
      <x:c r="I18" s="63" t="n">
        <x:v>0</x:v>
      </x:c>
      <x:c r="J18" s="63" t="n">
        <x:v>0</x:v>
      </x:c>
      <x:c r="K18" s="66" t="n">
        <x:f>H18+I18</x:f>
        <x:v>140</x:v>
      </x:c>
      <x:c r="L18" s="58" t="str">
        <x:v>PHI12</x:v>
      </x:c>
      <x:c r="M18" s="58" t="str">
        <x:v>team-1</x:v>
      </x:c>
      <x:c r="N18" s="58" t="str">
        <x:v>P08</x:v>
      </x:c>
      <x:c r="O18" s="58" t="str">
        <x:v>第4行第4列</x:v>
      </x:c>
      <x:c r="P18" s="58" t="n">
        <x:v>8</x:v>
      </x:c>
      <x:c r="Q18" s="58" t="str">
        <x:v>public/images/photo-clues/region-1/08.png</x:v>
      </x:c>
      <x:c r="R18" s="58" t="str">
        <x:v>public/images/photo-clues/region-2/08.png</x:v>
      </x:c>
      <x:c r="S18" s="58" t="str">
        <x:v>public/images/photo-clues/region-3/08.png</x:v>
      </x:c>
      <x:c r="T18" s="58" t="str">
        <x:v>AP 后匹配同角色实体谷子合影。</x:v>
      </x:c>
      <x:c r="U18" s="66" t="n">
        <x:v>8</x:v>
      </x:c>
      <x:c r="V18" s="66" t="n">
        <x:v>80</x:v>
      </x:c>
      <x:c r="W18" s="66" t="n">
        <x:v>30</x:v>
      </x:c>
      <x:c r="X18" s="66" t="n">
        <x:v>20</x:v>
      </x:c>
      <x:c r="Y18" s="66" t="n">
        <x:v>10</x:v>
      </x:c>
      <x:c r="Z18" s="66" t="n">
        <x:v>20</x:v>
      </x:c>
      <x:c r="AA18" s="66" t="n">
        <x:f>SUM(V18:Z18)</x:f>
        <x:v>160</x:v>
      </x:c>
      <x:c r="AB18" s="68" t="n">
        <x:f>'积分规则'!G29</x:f>
        <x:v>0.851063829787234</x:v>
      </x:c>
      <x:c r="AC18" s="70" t="n">
        <x:f>H18*'积分规则'!$B$12</x:f>
        <x:v>70</x:v>
      </x:c>
      <x:c r="AD18" s="58" t="n">
        <x:v>10</x:v>
      </x:c>
    </x:row>
    <x:row r="19" ht="34" customHeight="1">
      <x:c r="A19" s="15" t="n">
        <x:v>13</x:v>
      </x:c>
      <x:c r="B19" s="16" t="str">
        <x:v>Phigros</x:v>
      </x:c>
      <x:c r="C19" s="15" t="n">
        <x:v>13</x:v>
      </x:c>
      <x:c r="D19" s="17" t="str">
        <x:v>中</x:v>
      </x:c>
      <x:c r="E19" s="49" t="str">
        <x:v>全连低分王</x:v>
      </x:c>
      <x:c r="F19" s="18" t="str">
        <x:v>fc一首曲子 但总分不能上900000（难度大于15）</x:v>
      </x:c>
      <x:c r="G19" s="18"/>
      <x:c r="H19" s="64" t="n">
        <x:f>IF(D19="极难",'积分规则'!$B$7,INT(AA19*AB19/'积分规则'!$B$14)*'积分规则'!$B$14+AD19)</x:f>
        <x:v>170</x:v>
      </x:c>
      <x:c r="I19" s="62" t="n">
        <x:v>0</x:v>
      </x:c>
      <x:c r="J19" s="62" t="n">
        <x:v>0</x:v>
      </x:c>
      <x:c r="K19" s="65" t="n">
        <x:f>H19+I19</x:f>
        <x:v>170</x:v>
      </x:c>
      <x:c r="L19" s="57" t="str">
        <x:v>PHI13</x:v>
      </x:c>
      <x:c r="M19" s="57" t="str">
        <x:v>team-1</x:v>
      </x:c>
      <x:c r="N19" s="57" t="str">
        <x:v>P01</x:v>
      </x:c>
      <x:c r="O19" s="57" t="str">
        <x:v>第2行第5列</x:v>
      </x:c>
      <x:c r="P19" s="57" t="n">
        <x:v>1</x:v>
      </x:c>
      <x:c r="Q19" s="57" t="str">
        <x:v>public/images/photo-clues/region-1/01.png</x:v>
      </x:c>
      <x:c r="R19" s="57" t="str">
        <x:v>public/images/photo-clues/region-2/01.png</x:v>
      </x:c>
      <x:c r="S19" s="57" t="str">
        <x:v>public/images/photo-clues/region-3/01.png</x:v>
      </x:c>
      <x:c r="T19" s="57" t="str">
        <x:v>高于 15 级 FC，同时压至 900000 以下。</x:v>
      </x:c>
      <x:c r="U19" s="65" t="n">
        <x:v>6</x:v>
      </x:c>
      <x:c r="V19" s="65" t="n">
        <x:v>130</x:v>
      </x:c>
      <x:c r="W19" s="65" t="n">
        <x:v>30</x:v>
      </x:c>
      <x:c r="X19" s="65" t="n">
        <x:v>10</x:v>
      </x:c>
      <x:c r="Y19" s="65" t="n">
        <x:v>10</x:v>
      </x:c>
      <x:c r="Z19" s="65" t="n">
        <x:v>20</x:v>
      </x:c>
      <x:c r="AA19" s="65" t="n">
        <x:f>SUM(V19:Z19)</x:f>
        <x:v>200</x:v>
      </x:c>
      <x:c r="AB19" s="67" t="n">
        <x:f>'积分规则'!G29</x:f>
        <x:v>0.851063829787234</x:v>
      </x:c>
      <x:c r="AC19" s="69" t="n">
        <x:f>H19*'积分规则'!$B$12</x:f>
        <x:v>85</x:v>
      </x:c>
      <x:c r="AD19" s="57" t="n">
        <x:v>0</x:v>
      </x:c>
    </x:row>
    <x:row r="20" ht="34" customHeight="1">
      <x:c r="A20" s="23" t="n">
        <x:v>14</x:v>
      </x:c>
      <x:c r="B20" s="24" t="str">
        <x:v>Phigros</x:v>
      </x:c>
      <x:c r="C20" s="23" t="n">
        <x:v>14</x:v>
      </x:c>
      <x:c r="D20" s="25" t="str">
        <x:v>易</x:v>
      </x:c>
      <x:c r="E20" s="48" t="str">
        <x:v>白V断连大师</x:v>
      </x:c>
      <x:c r="F20" s="26" t="str">
        <x:v>打一首曲子 白V的同时max combo不能超100（难度大于13）</x:v>
      </x:c>
      <x:c r="G20" s="26"/>
      <x:c r="H20" s="64" t="n">
        <x:f>IF(D20="极难",'积分规则'!$B$7,INT(AA20*AB20/'积分规则'!$B$14)*'积分规则'!$B$14+AD20)</x:f>
        <x:v>110</x:v>
      </x:c>
      <x:c r="I20" s="63" t="n">
        <x:v>0</x:v>
      </x:c>
      <x:c r="J20" s="63" t="n">
        <x:v>0</x:v>
      </x:c>
      <x:c r="K20" s="66" t="n">
        <x:f>H20+I20</x:f>
        <x:v>110</x:v>
      </x:c>
      <x:c r="L20" s="58" t="str">
        <x:v>PHI14</x:v>
      </x:c>
      <x:c r="M20" s="58" t="str">
        <x:v>team-1</x:v>
      </x:c>
      <x:c r="N20" s="58" t="str">
        <x:v>P14</x:v>
      </x:c>
      <x:c r="O20" s="58" t="str">
        <x:v>第3行第2列</x:v>
      </x:c>
      <x:c r="P20" s="58" t="n">
        <x:v>14</x:v>
      </x:c>
      <x:c r="Q20" s="58" t="str">
        <x:v>public/images/photo-clues/region-1/14.png</x:v>
      </x:c>
      <x:c r="R20" s="58" t="str">
        <x:v>public/images/photo-clues/region-2/14.png</x:v>
      </x:c>
      <x:c r="S20" s="58" t="str">
        <x:v>public/images/photo-clues/region-3/14.png</x:v>
      </x:c>
      <x:c r="T20" s="58" t="str">
        <x:v>白 V 与低最大连击同时满足。</x:v>
      </x:c>
      <x:c r="U20" s="66" t="n">
        <x:v>5</x:v>
      </x:c>
      <x:c r="V20" s="66" t="n">
        <x:v>80</x:v>
      </x:c>
      <x:c r="W20" s="66" t="n">
        <x:v>10</x:v>
      </x:c>
      <x:c r="X20" s="66" t="n">
        <x:v>10</x:v>
      </x:c>
      <x:c r="Y20" s="66" t="n">
        <x:v>10</x:v>
      </x:c>
      <x:c r="Z20" s="66" t="n">
        <x:v>20</x:v>
      </x:c>
      <x:c r="AA20" s="66" t="n">
        <x:f>SUM(V20:Z20)</x:f>
        <x:v>130</x:v>
      </x:c>
      <x:c r="AB20" s="68" t="n">
        <x:f>'积分规则'!G29</x:f>
        <x:v>0.851063829787234</x:v>
      </x:c>
      <x:c r="AC20" s="70" t="n">
        <x:f>H20*'积分规则'!$B$12</x:f>
        <x:v>55</x:v>
      </x:c>
      <x:c r="AD20" s="58" t="n">
        <x:v>0</x:v>
      </x:c>
    </x:row>
    <x:row r="21" ht="34" customHeight="1">
      <x:c r="A21" s="15" t="n">
        <x:v>15</x:v>
      </x:c>
      <x:c r="B21" s="16" t="str">
        <x:v>Phigros</x:v>
      </x:c>
      <x:c r="C21" s="15" t="n">
        <x:v>15</x:v>
      </x:c>
      <x:c r="D21" s="17" t="str">
        <x:v>难</x:v>
      </x:c>
      <x:c r="E21" s="49" t="str">
        <x:v>冷手热谱</x:v>
      </x:c>
      <x:c r="F21" s="18" t="str">
        <x:v>手泡在冰水里一分钟，然后随机选一首曲子（难度大于16），ap其in谱面（冰水请自己找）</x:v>
      </x:c>
      <x:c r="G21" s="18"/>
      <x:c r="H21" s="64" t="n">
        <x:f>IF(D21="极难",'积分规则'!$B$7,INT(AA21*AB21/'积分规则'!$B$14)*'积分规则'!$B$14+AD21)</x:f>
        <x:v>240</x:v>
      </x:c>
      <x:c r="I21" s="62" t="n">
        <x:v>0</x:v>
      </x:c>
      <x:c r="J21" s="62" t="n">
        <x:v>0</x:v>
      </x:c>
      <x:c r="K21" s="65" t="n">
        <x:f>H21+I21</x:f>
        <x:v>240</x:v>
      </x:c>
      <x:c r="L21" s="57" t="str">
        <x:v>PHI15</x:v>
      </x:c>
      <x:c r="M21" s="57" t="str">
        <x:v>team-1</x:v>
      </x:c>
      <x:c r="N21" s="57" t="str">
        <x:v>P04</x:v>
      </x:c>
      <x:c r="O21" s="57" t="str">
        <x:v>第2行第1列</x:v>
      </x:c>
      <x:c r="P21" s="57" t="n">
        <x:v>4</x:v>
      </x:c>
      <x:c r="Q21" s="57" t="str">
        <x:v>public/images/photo-clues/region-1/04.png</x:v>
      </x:c>
      <x:c r="R21" s="57" t="str">
        <x:v>public/images/photo-clues/region-2/04.png</x:v>
      </x:c>
      <x:c r="S21" s="57" t="str">
        <x:v>public/images/photo-clues/region-3/04.png</x:v>
      </x:c>
      <x:c r="T21" s="57" t="str">
        <x:v>准备冰水、随机高难 IN AP，重试成本较高。</x:v>
      </x:c>
      <x:c r="U21" s="65" t="n">
        <x:v>10</x:v>
      </x:c>
      <x:c r="V21" s="65" t="n">
        <x:v>190</x:v>
      </x:c>
      <x:c r="W21" s="65" t="n">
        <x:v>30</x:v>
      </x:c>
      <x:c r="X21" s="65" t="n">
        <x:v>20</x:v>
      </x:c>
      <x:c r="Y21" s="65" t="n">
        <x:v>20</x:v>
      </x:c>
      <x:c r="Z21" s="65" t="n">
        <x:v>20</x:v>
      </x:c>
      <x:c r="AA21" s="65" t="n">
        <x:f>SUM(V21:Z21)</x:f>
        <x:v>280</x:v>
      </x:c>
      <x:c r="AB21" s="67" t="n">
        <x:f>'积分规则'!G29</x:f>
        <x:v>0.851063829787234</x:v>
      </x:c>
      <x:c r="AC21" s="69" t="n">
        <x:f>H21*'积分规则'!$B$12</x:f>
        <x:v>120</x:v>
      </x:c>
      <x:c r="AD21" s="57" t="n">
        <x:v>10</x:v>
      </x:c>
    </x:row>
    <x:row r="22" ht="34" customHeight="1">
      <x:c r="A22" s="23" t="n">
        <x:v>16</x:v>
      </x:c>
      <x:c r="B22" s="24" t="str">
        <x:v>Phigros</x:v>
      </x:c>
      <x:c r="C22" s="23" t="n">
        <x:v>16</x:v>
      </x:c>
      <x:c r="D22" s="25" t="str">
        <x:v>难</x:v>
      </x:c>
      <x:c r="E22" s="48" t="str">
        <x:v>credits不是片尾？</x:v>
      </x:c>
      <x:c r="F22" s="26" t="str">
        <x:v>游玩credits HD ＞ 980000</x:v>
      </x:c>
      <x:c r="G22" s="26"/>
      <x:c r="H22" s="64" t="n">
        <x:f>IF(D22="极难",'积分规则'!$B$7,INT(AA22*AB22/'积分规则'!$B$14)*'积分规则'!$B$14+AD22)</x:f>
        <x:v>200</x:v>
      </x:c>
      <x:c r="I22" s="63" t="n">
        <x:v>0</x:v>
      </x:c>
      <x:c r="J22" s="63" t="n">
        <x:v>0</x:v>
      </x:c>
      <x:c r="K22" s="66" t="n">
        <x:f>H22+I22</x:f>
        <x:v>200</x:v>
      </x:c>
      <x:c r="L22" s="58" t="str">
        <x:v>PHI16</x:v>
      </x:c>
      <x:c r="M22" s="58" t="str">
        <x:v>team-1</x:v>
      </x:c>
      <x:c r="N22" s="58" t="str">
        <x:v>P09</x:v>
      </x:c>
      <x:c r="O22" s="58" t="str">
        <x:v>第5行第5列</x:v>
      </x:c>
      <x:c r="P22" s="58" t="n">
        <x:v>9</x:v>
      </x:c>
      <x:c r="Q22" s="58" t="str">
        <x:v>public/images/photo-clues/region-1/09.png</x:v>
      </x:c>
      <x:c r="R22" s="58" t="str">
        <x:v>public/images/photo-clues/region-2/09.png</x:v>
      </x:c>
      <x:c r="S22" s="58" t="str">
        <x:v>public/images/photo-clues/region-3/09.png</x:v>
      </x:c>
      <x:c r="T22" s="58" t="str">
        <x:v>固定 credits HD 高分门槛。</x:v>
      </x:c>
      <x:c r="U22" s="66" t="n">
        <x:v>5</x:v>
      </x:c>
      <x:c r="V22" s="66" t="n">
        <x:v>190</x:v>
      </x:c>
      <x:c r="W22" s="66" t="n">
        <x:v>10</x:v>
      </x:c>
      <x:c r="X22" s="66" t="n">
        <x:v>0</x:v>
      </x:c>
      <x:c r="Y22" s="66" t="n">
        <x:v>10</x:v>
      </x:c>
      <x:c r="Z22" s="66" t="n">
        <x:v>20</x:v>
      </x:c>
      <x:c r="AA22" s="66" t="n">
        <x:f>SUM(V22:Z22)</x:f>
        <x:v>230</x:v>
      </x:c>
      <x:c r="AB22" s="68" t="n">
        <x:f>'积分规则'!G29</x:f>
        <x:v>0.851063829787234</x:v>
      </x:c>
      <x:c r="AC22" s="70" t="n">
        <x:f>H22*'积分规则'!$B$12</x:f>
        <x:v>100</x:v>
      </x:c>
      <x:c r="AD22" s="58" t="n">
        <x:v>10</x:v>
      </x:c>
    </x:row>
    <x:row r="23" ht="34" customHeight="1">
      <x:c r="A23" s="15" t="n">
        <x:v>17</x:v>
      </x:c>
      <x:c r="B23" s="16" t="str">
        <x:v>Phigros</x:v>
      </x:c>
      <x:c r="C23" s="15" t="n">
        <x:v>17</x:v>
      </x:c>
      <x:c r="D23" s="17" t="str">
        <x:v>难</x:v>
      </x:c>
      <x:c r="E23" s="49" t="str">
        <x:v>Rr精准控分</x:v>
      </x:c>
      <x:c r="F23" s="18" t="str">
        <x:v>游玩Rr 任意难度 控分920000</x:v>
      </x:c>
      <x:c r="G23" s="18"/>
      <x:c r="H23" s="64" t="n">
        <x:f>IF(D23="极难",'积分规则'!$B$7,INT(AA23*AB23/'积分规则'!$B$14)*'积分规则'!$B$14+AD23)</x:f>
        <x:v>230</x:v>
      </x:c>
      <x:c r="I23" s="62" t="n">
        <x:v>0</x:v>
      </x:c>
      <x:c r="J23" s="62" t="n">
        <x:v>0</x:v>
      </x:c>
      <x:c r="K23" s="65" t="n">
        <x:f>H23+I23</x:f>
        <x:v>230</x:v>
      </x:c>
      <x:c r="L23" s="57" t="str">
        <x:v>PHI17</x:v>
      </x:c>
      <x:c r="M23" s="57" t="str">
        <x:v>team-1</x:v>
      </x:c>
      <x:c r="N23" s="57" t="str">
        <x:v>P05</x:v>
      </x:c>
      <x:c r="O23" s="57" t="str">
        <x:v>第1行第4列</x:v>
      </x:c>
      <x:c r="P23" s="57" t="n">
        <x:v>5</x:v>
      </x:c>
      <x:c r="Q23" s="57" t="str">
        <x:v>public/images/photo-clues/region-1/05.png</x:v>
      </x:c>
      <x:c r="R23" s="57" t="str">
        <x:v>public/images/photo-clues/region-2/05.png</x:v>
      </x:c>
      <x:c r="S23" s="57" t="str">
        <x:v>public/images/photo-clues/region-3/05.png</x:v>
      </x:c>
      <x:c r="T23" s="57" t="str">
        <x:v>精确命中 920000，可能多次控分。</x:v>
      </x:c>
      <x:c r="U23" s="65" t="n">
        <x:v>8</x:v>
      </x:c>
      <x:c r="V23" s="65" t="n">
        <x:v>190</x:v>
      </x:c>
      <x:c r="W23" s="65" t="n">
        <x:v>30</x:v>
      </x:c>
      <x:c r="X23" s="65" t="n">
        <x:v>10</x:v>
      </x:c>
      <x:c r="Y23" s="65" t="n">
        <x:v>20</x:v>
      </x:c>
      <x:c r="Z23" s="65" t="n">
        <x:v>20</x:v>
      </x:c>
      <x:c r="AA23" s="65" t="n">
        <x:f>SUM(V23:Z23)</x:f>
        <x:v>270</x:v>
      </x:c>
      <x:c r="AB23" s="67" t="n">
        <x:f>'积分规则'!G29</x:f>
        <x:v>0.851063829787234</x:v>
      </x:c>
      <x:c r="AC23" s="69" t="n">
        <x:f>H23*'积分规则'!$B$12</x:f>
        <x:v>115</x:v>
      </x:c>
      <x:c r="AD23" s="57" t="n">
        <x:v>10</x:v>
      </x:c>
    </x:row>
    <x:row r="24" ht="34" customHeight="1">
      <x:c r="A24" s="23" t="n">
        <x:v>18</x:v>
      </x:c>
      <x:c r="B24" s="24" t="str">
        <x:v>Phigros</x:v>
      </x:c>
      <x:c r="C24" s="23" t="n">
        <x:v>18</x:v>
      </x:c>
      <x:c r="D24" s="25" t="str">
        <x:v>中</x:v>
      </x:c>
      <x:c r="E24" s="48" t="str">
        <x:v>闭眼也能d0EZ</x:v>
      </x:c>
      <x:c r="F24" s="26" t="str">
        <x:v>d0EZ盲打 ＞ 700000</x:v>
      </x:c>
      <x:c r="G24" s="26"/>
      <x:c r="H24" s="64" t="n">
        <x:f>IF(D24="极难",'积分规则'!$B$7,INT(AA24*AB24/'积分规则'!$B$14)*'积分规则'!$B$14+AD24)</x:f>
        <x:v>150</x:v>
      </x:c>
      <x:c r="I24" s="63" t="n">
        <x:v>0</x:v>
      </x:c>
      <x:c r="J24" s="63" t="n">
        <x:v>0</x:v>
      </x:c>
      <x:c r="K24" s="66" t="n">
        <x:f>H24+I24</x:f>
        <x:v>150</x:v>
      </x:c>
      <x:c r="L24" s="58" t="str">
        <x:v>PHI18</x:v>
      </x:c>
      <x:c r="M24" s="58" t="str">
        <x:v>team-1</x:v>
      </x:c>
      <x:c r="N24" s="58" t="str">
        <x:v>P02</x:v>
      </x:c>
      <x:c r="O24" s="58" t="str">
        <x:v>第1行第2列</x:v>
      </x:c>
      <x:c r="P24" s="58" t="n">
        <x:v>2</x:v>
      </x:c>
      <x:c r="Q24" s="58" t="str">
        <x:v>public/images/photo-clues/region-1/02.png</x:v>
      </x:c>
      <x:c r="R24" s="58" t="str">
        <x:v>public/images/photo-clues/region-2/02.png</x:v>
      </x:c>
      <x:c r="S24" s="58" t="str">
        <x:v>public/images/photo-clues/region-3/02.png</x:v>
      </x:c>
      <x:c r="T24" s="58" t="str">
        <x:v>d0EZ 盲打，须超过 700000。</x:v>
      </x:c>
      <x:c r="U24" s="66" t="n">
        <x:v>5</x:v>
      </x:c>
      <x:c r="V24" s="66" t="n">
        <x:v>130</x:v>
      </x:c>
      <x:c r="W24" s="66" t="n">
        <x:v>10</x:v>
      </x:c>
      <x:c r="X24" s="66" t="n">
        <x:v>10</x:v>
      </x:c>
      <x:c r="Y24" s="66" t="n">
        <x:v>10</x:v>
      </x:c>
      <x:c r="Z24" s="66" t="n">
        <x:v>20</x:v>
      </x:c>
      <x:c r="AA24" s="66" t="n">
        <x:f>SUM(V24:Z24)</x:f>
        <x:v>180</x:v>
      </x:c>
      <x:c r="AB24" s="68" t="n">
        <x:f>'积分规则'!G29</x:f>
        <x:v>0.851063829787234</x:v>
      </x:c>
      <x:c r="AC24" s="70" t="n">
        <x:f>H24*'积分规则'!$B$12</x:f>
        <x:v>75</x:v>
      </x:c>
      <x:c r="AD24" s="58" t="n">
        <x:v>0</x:v>
      </x:c>
    </x:row>
    <x:row r="25" ht="34" customHeight="1">
      <x:c r="A25" s="15" t="n">
        <x:v>19</x:v>
      </x:c>
      <x:c r="B25" s="16" t="str">
        <x:v>Phigros</x:v>
      </x:c>
      <x:c r="C25" s="15" t="n">
        <x:v>19</x:v>
      </x:c>
      <x:c r="D25" s="17" t="str">
        <x:v>中</x:v>
      </x:c>
      <x:c r="E25" s="49" t="str">
        <x:v>左右护法</x:v>
      </x:c>
      <x:c r="F25" s="18" t="str">
        <x:v>双人合作（一人左手一人右手）任意AT15及以上 ＞ 880000</x:v>
      </x:c>
      <x:c r="G25" s="18"/>
      <x:c r="H25" s="64" t="n">
        <x:f>IF(D25="极难",'积分规则'!$B$7,INT(AA25*AB25/'积分规则'!$B$14)*'积分规则'!$B$14+AD25)</x:f>
        <x:v>150</x:v>
      </x:c>
      <x:c r="I25" s="62" t="n">
        <x:v>0</x:v>
      </x:c>
      <x:c r="J25" s="62" t="n">
        <x:v>0</x:v>
      </x:c>
      <x:c r="K25" s="65" t="n">
        <x:f>H25+I25</x:f>
        <x:v>150</x:v>
      </x:c>
      <x:c r="L25" s="57" t="str">
        <x:v>PHI19</x:v>
      </x:c>
      <x:c r="M25" s="57" t="str">
        <x:v>team-1</x:v>
      </x:c>
      <x:c r="N25" s="57" t="str">
        <x:v>P17</x:v>
      </x:c>
      <x:c r="O25" s="57" t="str">
        <x:v>第2行第2列</x:v>
      </x:c>
      <x:c r="P25" s="57" t="n">
        <x:v>17</x:v>
      </x:c>
      <x:c r="Q25" s="57" t="str">
        <x:v>public/images/photo-clues/region-1/17.png</x:v>
      </x:c>
      <x:c r="R25" s="57" t="str">
        <x:v>public/images/photo-clues/region-2/17.png</x:v>
      </x:c>
      <x:c r="S25" s="57" t="str">
        <x:v>public/images/photo-clues/region-3/17.png</x:v>
      </x:c>
      <x:c r="T25" s="57" t="str">
        <x:v>左右手合作 AT15+，超过 880000。</x:v>
      </x:c>
      <x:c r="U25" s="65" t="n">
        <x:v>5</x:v>
      </x:c>
      <x:c r="V25" s="65" t="n">
        <x:v>130</x:v>
      </x:c>
      <x:c r="W25" s="65" t="n">
        <x:v>10</x:v>
      </x:c>
      <x:c r="X25" s="65" t="n">
        <x:v>20</x:v>
      </x:c>
      <x:c r="Y25" s="65" t="n">
        <x:v>0</x:v>
      </x:c>
      <x:c r="Z25" s="65" t="n">
        <x:v>20</x:v>
      </x:c>
      <x:c r="AA25" s="65" t="n">
        <x:f>SUM(V25:Z25)</x:f>
        <x:v>180</x:v>
      </x:c>
      <x:c r="AB25" s="67" t="n">
        <x:f>'积分规则'!G29</x:f>
        <x:v>0.851063829787234</x:v>
      </x:c>
      <x:c r="AC25" s="69" t="n">
        <x:f>H25*'积分规则'!$B$12</x:f>
        <x:v>75</x:v>
      </x:c>
      <x:c r="AD25" s="57" t="n">
        <x:v>0</x:v>
      </x:c>
    </x:row>
    <x:row r="26" ht="34" customHeight="1">
      <x:c r="A26" s="23" t="n">
        <x:v>20</x:v>
      </x:c>
      <x:c r="B26" s="24" t="str">
        <x:v>Phigros</x:v>
      </x:c>
      <x:c r="C26" s="23" t="n">
        <x:v>20</x:v>
      </x:c>
      <x:c r="D26" s="25" t="str">
        <x:v>中</x:v>
      </x:c>
      <x:c r="E26" s="48" t="str">
        <x:v>一指宇宙</x:v>
      </x:c>
      <x:c r="F26" s="26" t="str">
        <x:v>About the Universe 单指 ＞ 860000</x:v>
      </x:c>
      <x:c r="G26" s="26"/>
      <x:c r="H26" s="64" t="n">
        <x:f>IF(D26="极难",'积分规则'!$B$7,INT(AA26*AB26/'积分规则'!$B$14)*'积分规则'!$B$14+AD26)</x:f>
        <x:v>150</x:v>
      </x:c>
      <x:c r="I26" s="63" t="n">
        <x:v>0</x:v>
      </x:c>
      <x:c r="J26" s="63" t="n">
        <x:v>0</x:v>
      </x:c>
      <x:c r="K26" s="66" t="n">
        <x:f>H26+I26</x:f>
        <x:v>150</x:v>
      </x:c>
      <x:c r="L26" s="58" t="str">
        <x:v>PHI20</x:v>
      </x:c>
      <x:c r="M26" s="58" t="str">
        <x:v>team-1</x:v>
      </x:c>
      <x:c r="N26" s="58" t="str">
        <x:v>P03</x:v>
      </x:c>
      <x:c r="O26" s="58" t="str">
        <x:v>第5行第2列</x:v>
      </x:c>
      <x:c r="P26" s="58" t="n">
        <x:v>3</x:v>
      </x:c>
      <x:c r="Q26" s="58" t="str">
        <x:v>public/images/photo-clues/region-1/03.png</x:v>
      </x:c>
      <x:c r="R26" s="58" t="str">
        <x:v>public/images/photo-clues/region-2/03.png</x:v>
      </x:c>
      <x:c r="S26" s="58" t="str">
        <x:v>public/images/photo-clues/region-3/03.png</x:v>
      </x:c>
      <x:c r="T26" s="58" t="str">
        <x:v>指定曲单指操作及分数门槛。</x:v>
      </x:c>
      <x:c r="U26" s="66" t="n">
        <x:v>5</x:v>
      </x:c>
      <x:c r="V26" s="66" t="n">
        <x:v>130</x:v>
      </x:c>
      <x:c r="W26" s="66" t="n">
        <x:v>10</x:v>
      </x:c>
      <x:c r="X26" s="66" t="n">
        <x:v>10</x:v>
      </x:c>
      <x:c r="Y26" s="66" t="n">
        <x:v>10</x:v>
      </x:c>
      <x:c r="Z26" s="66" t="n">
        <x:v>20</x:v>
      </x:c>
      <x:c r="AA26" s="66" t="n">
        <x:f>SUM(V26:Z26)</x:f>
        <x:v>180</x:v>
      </x:c>
      <x:c r="AB26" s="68" t="n">
        <x:f>'积分规则'!G29</x:f>
        <x:v>0.851063829787234</x:v>
      </x:c>
      <x:c r="AC26" s="70" t="n">
        <x:f>H26*'积分规则'!$B$12</x:f>
        <x:v>75</x:v>
      </x:c>
      <x:c r="AD26" s="58" t="n">
        <x:v>0</x:v>
      </x:c>
    </x:row>
    <x:row r="27" ht="50" customHeight="1">
      <x:c r="A27" s="15" t="n">
        <x:v>21</x:v>
      </x:c>
      <x:c r="B27" s="16" t="str">
        <x:v>Phigros</x:v>
      </x:c>
      <x:c r="C27" s="15" t="n">
        <x:v>21</x:v>
      </x:c>
      <x:c r="D27" s="17" t="str">
        <x:v>难</x:v>
      </x:c>
      <x:c r="E27" s="49" t="str">
        <x:v>Random3开盲盒</x:v>
      </x:c>
      <x:c r="F27" s="18" t="str">
        <x:v>课题模式通过随机选择到 Random3 难度并游玩（不严格要求顺序），若成绩在 2990000 以上额外 +50</x:v>
      </x:c>
      <x:c r="G27" s="18" t="str">
        <x:v>新增任务。</x:v>
      </x:c>
      <x:c r="H27" s="64" t="n">
        <x:f>IF(D27="极难",'积分规则'!$B$7,INT(AA27*AB27/'积分规则'!$B$14)*'积分规则'!$B$14+AD27)</x:f>
        <x:v>230</x:v>
      </x:c>
      <x:c r="I27" s="62" t="n">
        <x:v>50</x:v>
      </x:c>
      <x:c r="J27" s="62" t="n">
        <x:v>0</x:v>
      </x:c>
      <x:c r="K27" s="65" t="n">
        <x:f>H27+I27</x:f>
        <x:v>280</x:v>
      </x:c>
      <x:c r="L27" s="57" t="str">
        <x:v>PHI21</x:v>
      </x:c>
      <x:c r="M27" s="57" t="str">
        <x:v>team-1</x:v>
      </x:c>
      <x:c r="N27" s="57" t="str">
        <x:v>D05</x:v>
      </x:c>
      <x:c r="O27" s="57" t="str">
        <x:v>第4行第2列</x:v>
      </x:c>
      <x:c r="P27" s="57" t="str">
        <x:v>无需图片</x:v>
      </x:c>
      <x:c r="Q27" s="57" t="str">
        <x:v>直接任务，无需图片</x:v>
      </x:c>
      <x:c r="R27" s="57" t="str">
        <x:v>直接任务，无需图片</x:v>
      </x:c>
      <x:c r="S27" s="57" t="str">
        <x:v>直接任务，无需图片</x:v>
      </x:c>
      <x:c r="T27" s="57" t="str">
        <x:v>随机课题三首；高分 +50 另计，不含在底分。</x:v>
      </x:c>
      <x:c r="U27" s="65" t="n">
        <x:v>12</x:v>
      </x:c>
      <x:c r="V27" s="65" t="n">
        <x:v>190</x:v>
      </x:c>
      <x:c r="W27" s="65" t="n">
        <x:v>50</x:v>
      </x:c>
      <x:c r="X27" s="65" t="n">
        <x:v>10</x:v>
      </x:c>
      <x:c r="Y27" s="65" t="n">
        <x:v>20</x:v>
      </x:c>
      <x:c r="Z27" s="65" t="n">
        <x:v>0</x:v>
      </x:c>
      <x:c r="AA27" s="65" t="n">
        <x:f>SUM(V27:Z27)</x:f>
        <x:v>270</x:v>
      </x:c>
      <x:c r="AB27" s="67" t="n">
        <x:f>'积分规则'!G29</x:f>
        <x:v>0.851063829787234</x:v>
      </x:c>
      <x:c r="AC27" s="69" t="n">
        <x:f>H27*'积分规则'!$B$12</x:f>
        <x:v>115</x:v>
      </x:c>
      <x:c r="AD27" s="57" t="n">
        <x:v>10</x:v>
      </x:c>
    </x:row>
    <x:row r="28" ht="34" customHeight="1">
      <x:c r="A28" s="23" t="n">
        <x:v>22</x:v>
      </x:c>
      <x:c r="B28" s="24" t="str">
        <x:v>Phigros</x:v>
      </x:c>
      <x:c r="C28" s="23" t="n">
        <x:v>22</x:v>
      </x:c>
      <x:c r="D28" s="25" t="str">
        <x:v>易</x:v>
      </x:c>
      <x:c r="E28" s="48" t="str">
        <x:v>一指全红</x:v>
      </x:c>
      <x:c r="F28" s="26" t="str">
        <x:v>单指 AP 一张任意难度谱面</x:v>
      </x:c>
      <x:c r="G28" s="26" t="str">
        <x:v>新增任务。</x:v>
      </x:c>
      <x:c r="H28" s="64" t="n">
        <x:f>IF(D28="极难",'积分规则'!$B$7,INT(AA28*AB28/'积分规则'!$B$14)*'积分规则'!$B$14+AD28)</x:f>
        <x:v>80</x:v>
      </x:c>
      <x:c r="I28" s="63" t="n">
        <x:v>0</x:v>
      </x:c>
      <x:c r="J28" s="63" t="n">
        <x:v>0</x:v>
      </x:c>
      <x:c r="K28" s="66" t="n">
        <x:f>H28+I28</x:f>
        <x:v>80</x:v>
      </x:c>
      <x:c r="L28" s="58" t="str">
        <x:v>PHI22</x:v>
      </x:c>
      <x:c r="M28" s="58" t="str">
        <x:v>team-1</x:v>
      </x:c>
      <x:c r="N28" s="58" t="str">
        <x:v>D01</x:v>
      </x:c>
      <x:c r="O28" s="58" t="str">
        <x:v>第1行第1列</x:v>
      </x:c>
      <x:c r="P28" s="58" t="str">
        <x:v>无需图片</x:v>
      </x:c>
      <x:c r="Q28" s="58" t="str">
        <x:v>直接任务，无需图片</x:v>
      </x:c>
      <x:c r="R28" s="58" t="str">
        <x:v>直接任务，无需图片</x:v>
      </x:c>
      <x:c r="S28" s="58" t="str">
        <x:v>直接任务，无需图片</x:v>
      </x:c>
      <x:c r="T28" s="58" t="str">
        <x:v>可自选任意难度，单指 AP。</x:v>
      </x:c>
      <x:c r="U28" s="66" t="n">
        <x:v>4</x:v>
      </x:c>
      <x:c r="V28" s="66" t="n">
        <x:v>80</x:v>
      </x:c>
      <x:c r="W28" s="66" t="n">
        <x:v>10</x:v>
      </x:c>
      <x:c r="X28" s="66" t="n">
        <x:v>0</x:v>
      </x:c>
      <x:c r="Y28" s="66" t="n">
        <x:v>0</x:v>
      </x:c>
      <x:c r="Z28" s="66" t="n">
        <x:v>0</x:v>
      </x:c>
      <x:c r="AA28" s="66" t="n">
        <x:f>SUM(V28:Z28)</x:f>
        <x:v>90</x:v>
      </x:c>
      <x:c r="AB28" s="68" t="n">
        <x:f>'积分规则'!G29</x:f>
        <x:v>0.851063829787234</x:v>
      </x:c>
      <x:c r="AC28" s="70" t="n">
        <x:f>H28*'积分规则'!$B$12</x:f>
        <x:v>40</x:v>
      </x:c>
      <x:c r="AD28" s="58" t="n">
        <x:v>10</x:v>
      </x:c>
    </x:row>
    <x:row r="29" ht="34" customHeight="1">
      <x:c r="A29" s="15" t="n">
        <x:v>23</x:v>
      </x:c>
      <x:c r="B29" s="16" t="str">
        <x:v>Phigros</x:v>
      </x:c>
      <x:c r="C29" s="15" t="n">
        <x:v>23</x:v>
      </x:c>
      <x:c r="D29" s="17" t="str">
        <x:v>中</x:v>
      </x:c>
      <x:c r="E29" s="49" t="str">
        <x:v>986000复刻现场</x:v>
      </x:c>
      <x:c r="F29" s="18" t="str">
        <x:v>在课题模式下，游玩 d0EZ，并完全复刻 986000 场面（分数相同，爆点相同）</x:v>
      </x:c>
      <x:c r="G29" s="18" t="str">
        <x:v>新增任务。</x:v>
      </x:c>
      <x:c r="H29" s="64" t="n">
        <x:f>IF(D29="极难",'积分规则'!$B$7,INT(AA29*AB29/'积分规则'!$B$14)*'积分规则'!$B$14+AD29)</x:f>
        <x:v>170</x:v>
      </x:c>
      <x:c r="I29" s="62" t="n">
        <x:v>0</x:v>
      </x:c>
      <x:c r="J29" s="62" t="n">
        <x:v>0</x:v>
      </x:c>
      <x:c r="K29" s="65" t="n">
        <x:f>H29+I29</x:f>
        <x:v>170</x:v>
      </x:c>
      <x:c r="L29" s="57" t="str">
        <x:v>PHI23</x:v>
      </x:c>
      <x:c r="M29" s="57" t="str">
        <x:v>team-1</x:v>
      </x:c>
      <x:c r="N29" s="57" t="str">
        <x:v>D06</x:v>
      </x:c>
      <x:c r="O29" s="57" t="str">
        <x:v>第5行第4列</x:v>
      </x:c>
      <x:c r="P29" s="57" t="str">
        <x:v>无需图片</x:v>
      </x:c>
      <x:c r="Q29" s="57" t="str">
        <x:v>直接任务，无需图片</x:v>
      </x:c>
      <x:c r="R29" s="57" t="str">
        <x:v>直接任务，无需图片</x:v>
      </x:c>
      <x:c r="S29" s="57" t="str">
        <x:v>直接任务，无需图片</x:v>
      </x:c>
      <x:c r="T29" s="57" t="str">
        <x:v>986000 与爆点均相同，精确复刻需试错。</x:v>
      </x:c>
      <x:c r="U29" s="65" t="n">
        <x:v>10</x:v>
      </x:c>
      <x:c r="V29" s="65" t="n">
        <x:v>130</x:v>
      </x:c>
      <x:c r="W29" s="65" t="n">
        <x:v>30</x:v>
      </x:c>
      <x:c r="X29" s="65" t="n">
        <x:v>20</x:v>
      </x:c>
      <x:c r="Y29" s="65" t="n">
        <x:v>20</x:v>
      </x:c>
      <x:c r="Z29" s="65" t="n">
        <x:v>0</x:v>
      </x:c>
      <x:c r="AA29" s="65" t="n">
        <x:f>SUM(V29:Z29)</x:f>
        <x:v>200</x:v>
      </x:c>
      <x:c r="AB29" s="67" t="n">
        <x:f>'积分规则'!G29</x:f>
        <x:v>0.851063829787234</x:v>
      </x:c>
      <x:c r="AC29" s="69" t="n">
        <x:f>H29*'积分规则'!$B$12</x:f>
        <x:v>85</x:v>
      </x:c>
      <x:c r="AD29" s="57" t="n">
        <x:v>0</x:v>
      </x:c>
    </x:row>
    <x:row r="30" ht="34" customHeight="1">
      <x:c r="A30" s="23" t="n">
        <x:v>24</x:v>
      </x:c>
      <x:c r="B30" s="24" t="str">
        <x:v>Phigros</x:v>
      </x:c>
      <x:c r="C30" s="23" t="n">
        <x:v>24</x:v>
      </x:c>
      <x:c r="D30" s="25" t="str">
        <x:v>易</x:v>
      </x:c>
      <x:c r="E30" s="48" t="str">
        <x:v>零零五说的道理</x:v>
      </x:c>
      <x:c r="F30" s="26" t="str">
        <x:v>把自己的昵称改为零零五即可，但之后的所有任务开始前需要先溜一遍说的道理</x:v>
      </x:c>
      <x:c r="G30" s="26" t="str">
        <x:v>新增任务。</x:v>
      </x:c>
      <x:c r="H30" s="64" t="n">
        <x:f>IF(D30="极难",'积分规则'!$B$7,INT(AA30*AB30/'积分规则'!$B$14)*'积分规则'!$B$14+AD30)</x:f>
        <x:v>80</x:v>
      </x:c>
      <x:c r="I30" s="63" t="n">
        <x:v>0</x:v>
      </x:c>
      <x:c r="J30" s="63" t="n">
        <x:v>0</x:v>
      </x:c>
      <x:c r="K30" s="66" t="n">
        <x:f>H30+I30</x:f>
        <x:v>80</x:v>
      </x:c>
      <x:c r="L30" s="58" t="str">
        <x:v>PHI24</x:v>
      </x:c>
      <x:c r="M30" s="58" t="str">
        <x:v>team-1</x:v>
      </x:c>
      <x:c r="N30" s="58" t="str">
        <x:v>D02</x:v>
      </x:c>
      <x:c r="O30" s="58" t="str">
        <x:v>第2行第3列</x:v>
      </x:c>
      <x:c r="P30" s="58" t="str">
        <x:v>无需图片</x:v>
      </x:c>
      <x:c r="Q30" s="58" t="str">
        <x:v>直接任务，无需图片</x:v>
      </x:c>
      <x:c r="R30" s="58" t="str">
        <x:v>直接任务，无需图片</x:v>
      </x:c>
      <x:c r="S30" s="58" t="str">
        <x:v>直接任务，无需图片</x:v>
      </x:c>
      <x:c r="T30" s="58" t="str">
        <x:v>改昵称快，但后续所有任务前要重复仪式。</x:v>
      </x:c>
      <x:c r="U30" s="66" t="n">
        <x:v>2</x:v>
      </x:c>
      <x:c r="V30" s="66" t="n">
        <x:v>80</x:v>
      </x:c>
      <x:c r="W30" s="66" t="n">
        <x:v>0</x:v>
      </x:c>
      <x:c r="X30" s="66" t="n">
        <x:v>10</x:v>
      </x:c>
      <x:c r="Y30" s="66" t="n">
        <x:v>0</x:v>
      </x:c>
      <x:c r="Z30" s="66" t="n">
        <x:v>0</x:v>
      </x:c>
      <x:c r="AA30" s="66" t="n">
        <x:f>SUM(V30:Z30)</x:f>
        <x:v>90</x:v>
      </x:c>
      <x:c r="AB30" s="68" t="n">
        <x:f>'积分规则'!G29</x:f>
        <x:v>0.851063829787234</x:v>
      </x:c>
      <x:c r="AC30" s="70" t="n">
        <x:f>H30*'积分规则'!$B$12</x:f>
        <x:v>40</x:v>
      </x:c>
      <x:c r="AD30" s="58" t="n">
        <x:v>10</x:v>
      </x:c>
    </x:row>
    <x:row r="31" ht="34" customHeight="1">
      <x:c r="A31" s="15" t="n">
        <x:v>25</x:v>
      </x:c>
      <x:c r="B31" s="16" t="str">
        <x:v>Phigros</x:v>
      </x:c>
      <x:c r="C31" s="15" t="n">
        <x:v>25</x:v>
      </x:c>
      <x:c r="D31" s="17" t="str">
        <x:v>易</x:v>
      </x:c>
      <x:c r="E31" s="49" t="str">
        <x:v>HD一手拿捏</x:v>
      </x:c>
      <x:c r="F31" s="18" t="str">
        <x:v>单手游玩一张 HD 谱面并 AP</x:v>
      </x:c>
      <x:c r="G31" s="18" t="str">
        <x:v>新增任务。</x:v>
      </x:c>
      <x:c r="H31" s="64" t="n">
        <x:f>IF(D31="极难",'积分规则'!$B$7,INT(AA31*AB31/'积分规则'!$B$14)*'积分规则'!$B$14+AD31)</x:f>
        <x:v>80</x:v>
      </x:c>
      <x:c r="I31" s="62" t="n">
        <x:v>0</x:v>
      </x:c>
      <x:c r="J31" s="62" t="n">
        <x:v>0</x:v>
      </x:c>
      <x:c r="K31" s="65" t="n">
        <x:f>H31+I31</x:f>
        <x:v>80</x:v>
      </x:c>
      <x:c r="L31" s="57" t="str">
        <x:v>PHI25</x:v>
      </x:c>
      <x:c r="M31" s="57" t="str">
        <x:v>team-1</x:v>
      </x:c>
      <x:c r="N31" s="57" t="str">
        <x:v>D04</x:v>
      </x:c>
      <x:c r="O31" s="57" t="str">
        <x:v>第3行第5列</x:v>
      </x:c>
      <x:c r="P31" s="57" t="str">
        <x:v>无需图片</x:v>
      </x:c>
      <x:c r="Q31" s="57" t="str">
        <x:v>直接任务，无需图片</x:v>
      </x:c>
      <x:c r="R31" s="57" t="str">
        <x:v>直接任务，无需图片</x:v>
      </x:c>
      <x:c r="S31" s="57" t="str">
        <x:v>直接任务，无需图片</x:v>
      </x:c>
      <x:c r="T31" s="57" t="str">
        <x:v>自选 HD 单手 AP。</x:v>
      </x:c>
      <x:c r="U31" s="65" t="n">
        <x:v>4</x:v>
      </x:c>
      <x:c r="V31" s="65" t="n">
        <x:v>80</x:v>
      </x:c>
      <x:c r="W31" s="65" t="n">
        <x:v>10</x:v>
      </x:c>
      <x:c r="X31" s="65" t="n">
        <x:v>0</x:v>
      </x:c>
      <x:c r="Y31" s="65" t="n">
        <x:v>0</x:v>
      </x:c>
      <x:c r="Z31" s="65" t="n">
        <x:v>0</x:v>
      </x:c>
      <x:c r="AA31" s="65" t="n">
        <x:f>SUM(V31:Z31)</x:f>
        <x:v>90</x:v>
      </x:c>
      <x:c r="AB31" s="67" t="n">
        <x:f>'积分规则'!G29</x:f>
        <x:v>0.851063829787234</x:v>
      </x:c>
      <x:c r="AC31" s="69" t="n">
        <x:f>H31*'积分规则'!$B$12</x:f>
        <x:v>40</x:v>
      </x:c>
      <x:c r="AD31" s="57" t="n">
        <x:v>10</x:v>
      </x:c>
    </x:row>
    <x:row r="32" ht="50" customHeight="1">
      <x:c r="A32" s="27" t="n">
        <x:v>26</x:v>
      </x:c>
      <x:c r="B32" s="28" t="str">
        <x:v>Arcaea</x:v>
      </x:c>
      <x:c r="C32" s="27" t="n">
        <x:v>1</x:v>
      </x:c>
      <x:c r="D32" s="29" t="str">
        <x:v>中</x:v>
      </x:c>
      <x:c r="E32" s="50" t="str">
        <x:v>镜中追分</x:v>
      </x:c>
      <x:c r="F32" s="30" t="str">
        <x:v>镜像游玩任意一首 10 级及以上的歌，超过自己本地的记录
-100000</x:v>
      </x:c>
      <x:c r="G32" s="30" t="str">
        <x:v>图片中“-100000”另起一行，按原文保留。</x:v>
      </x:c>
      <x:c r="H32" s="64" t="n">
        <x:f>IF(D32="极难",'积分规则'!$B$7,INT(AA32*AB32/'积分规则'!$B$14)*'积分规则'!$B$14+AD32)</x:f>
        <x:v>170</x:v>
      </x:c>
      <x:c r="I32" s="63" t="n">
        <x:v>0</x:v>
      </x:c>
      <x:c r="J32" s="63" t="n">
        <x:v>0</x:v>
      </x:c>
      <x:c r="K32" s="66" t="n">
        <x:f>H32+I32</x:f>
        <x:v>170</x:v>
      </x:c>
      <x:c r="L32" s="58" t="str">
        <x:v>ARC01</x:v>
      </x:c>
      <x:c r="M32" s="58" t="str">
        <x:v>team-2</x:v>
      </x:c>
      <x:c r="N32" s="58" t="str">
        <x:v>P03</x:v>
      </x:c>
      <x:c r="O32" s="58" t="str">
        <x:v>第5行第2列</x:v>
      </x:c>
      <x:c r="P32" s="58" t="n">
        <x:v>3</x:v>
      </x:c>
      <x:c r="Q32" s="58" t="str">
        <x:v>public/images/photo-clues/region-1/03.png</x:v>
      </x:c>
      <x:c r="R32" s="58" t="str">
        <x:v>public/images/photo-clues/region-2/03.png</x:v>
      </x:c>
      <x:c r="S32" s="58" t="str">
        <x:v>public/images/photo-clues/region-3/03.png</x:v>
      </x:c>
      <x:c r="T32" s="58" t="str">
        <x:v>10+ 镜像及本地记录门槛；原文 -100000 待明确。</x:v>
      </x:c>
      <x:c r="U32" s="66" t="n">
        <x:v>6</x:v>
      </x:c>
      <x:c r="V32" s="66" t="n">
        <x:v>130</x:v>
      </x:c>
      <x:c r="W32" s="66" t="n">
        <x:v>30</x:v>
      </x:c>
      <x:c r="X32" s="66" t="n">
        <x:v>10</x:v>
      </x:c>
      <x:c r="Y32" s="66" t="n">
        <x:v>10</x:v>
      </x:c>
      <x:c r="Z32" s="66" t="n">
        <x:v>20</x:v>
      </x:c>
      <x:c r="AA32" s="66" t="n">
        <x:f>SUM(V32:Z32)</x:f>
        <x:v>200</x:v>
      </x:c>
      <x:c r="AB32" s="68" t="n">
        <x:f>'积分规则'!G30</x:f>
        <x:v>0.8430913348946136</x:v>
      </x:c>
      <x:c r="AC32" s="70" t="n">
        <x:f>H32*'积分规则'!$B$12</x:f>
        <x:v>85</x:v>
      </x:c>
      <x:c r="AD32" s="58" t="n">
        <x:v>10</x:v>
      </x:c>
    </x:row>
    <x:row r="33" ht="50" customHeight="1">
      <x:c r="A33" s="15" t="n">
        <x:v>27</x:v>
      </x:c>
      <x:c r="B33" s="16" t="str">
        <x:v>Arcaea</x:v>
      </x:c>
      <x:c r="C33" s="15" t="n">
        <x:v>2</x:v>
      </x:c>
      <x:c r="D33" s="17" t="str">
        <x:v>难</x:v>
      </x:c>
      <x:c r="E33" s="49" t="str">
        <x:v>只能看不能摸</x:v>
      </x:c>
      <x:c r="F33" s="18" t="str">
        <x:v>游玩任意等级的 ftr 曲目，要求达到全部红蛇，有音弧判定上得分则重开（本身就能做到全红）</x:v>
      </x:c>
      <x:c r="G33" s="18"/>
      <x:c r="H33" s="64" t="n">
        <x:f>IF(D33="极难",'积分规则'!$B$7,INT(AA33*AB33/'积分规则'!$B$14)*'积分规则'!$B$14+AD33)</x:f>
        <x:v>230</x:v>
      </x:c>
      <x:c r="I33" s="62" t="n">
        <x:v>0</x:v>
      </x:c>
      <x:c r="J33" s="62" t="n">
        <x:v>0</x:v>
      </x:c>
      <x:c r="K33" s="65" t="n">
        <x:f>H33+I33</x:f>
        <x:v>230</x:v>
      </x:c>
      <x:c r="L33" s="57" t="str">
        <x:v>ARC02</x:v>
      </x:c>
      <x:c r="M33" s="57" t="str">
        <x:v>team-2</x:v>
      </x:c>
      <x:c r="N33" s="57" t="str">
        <x:v>P02</x:v>
      </x:c>
      <x:c r="O33" s="57" t="str">
        <x:v>第1行第2列</x:v>
      </x:c>
      <x:c r="P33" s="57" t="n">
        <x:v>2</x:v>
      </x:c>
      <x:c r="Q33" s="57" t="str">
        <x:v>public/images/photo-clues/region-1/02.png</x:v>
      </x:c>
      <x:c r="R33" s="57" t="str">
        <x:v>public/images/photo-clues/region-2/02.png</x:v>
      </x:c>
      <x:c r="S33" s="57" t="str">
        <x:v>public/images/photo-clues/region-3/02.png</x:v>
      </x:c>
      <x:c r="T33" s="57" t="str">
        <x:v>全红蛇且不得取得音弧分，违例重开。</x:v>
      </x:c>
      <x:c r="U33" s="65" t="n">
        <x:v>6</x:v>
      </x:c>
      <x:c r="V33" s="65" t="n">
        <x:v>190</x:v>
      </x:c>
      <x:c r="W33" s="65" t="n">
        <x:v>30</x:v>
      </x:c>
      <x:c r="X33" s="65" t="n">
        <x:v>10</x:v>
      </x:c>
      <x:c r="Y33" s="65" t="n">
        <x:v>20</x:v>
      </x:c>
      <x:c r="Z33" s="65" t="n">
        <x:v>20</x:v>
      </x:c>
      <x:c r="AA33" s="65" t="n">
        <x:f>SUM(V33:Z33)</x:f>
        <x:v>270</x:v>
      </x:c>
      <x:c r="AB33" s="67" t="n">
        <x:f>'积分规则'!G30</x:f>
        <x:v>0.8430913348946136</x:v>
      </x:c>
      <x:c r="AC33" s="69" t="n">
        <x:f>H33*'积分规则'!$B$12</x:f>
        <x:v>115</x:v>
      </x:c>
      <x:c r="AD33" s="57" t="n">
        <x:v>10</x:v>
      </x:c>
    </x:row>
    <x:row r="34" ht="34" customHeight="1">
      <x:c r="A34" s="23" t="n">
        <x:v>28</x:v>
      </x:c>
      <x:c r="B34" s="24" t="str">
        <x:v>Arcaea</x:v>
      </x:c>
      <x:c r="C34" s="23" t="n">
        <x:v>3</x:v>
      </x:c>
      <x:c r="D34" s="25" t="str">
        <x:v>易</x:v>
      </x:c>
      <x:c r="E34" s="48" t="str">
        <x:v>光暗双生</x:v>
      </x:c>
      <x:c r="F34" s="26" t="str">
        <x:v>可以对换光暗侧的歌曲使用光对立前后打两次，保持在同一评级</x:v>
      </x:c>
      <x:c r="G34" s="26"/>
      <x:c r="H34" s="64" t="n">
        <x:f>IF(D34="极难",'积分规则'!$B$7,INT(AA34*AB34/'积分规则'!$B$14)*'积分规则'!$B$14+AD34)</x:f>
        <x:v>120</x:v>
      </x:c>
      <x:c r="I34" s="63" t="n">
        <x:v>0</x:v>
      </x:c>
      <x:c r="J34" s="63" t="n">
        <x:v>0</x:v>
      </x:c>
      <x:c r="K34" s="66" t="n">
        <x:f>H34+I34</x:f>
        <x:v>120</x:v>
      </x:c>
      <x:c r="L34" s="58" t="str">
        <x:v>ARC03</x:v>
      </x:c>
      <x:c r="M34" s="58" t="str">
        <x:v>team-2</x:v>
      </x:c>
      <x:c r="N34" s="58" t="str">
        <x:v>P19</x:v>
      </x:c>
      <x:c r="O34" s="58" t="str">
        <x:v>第1行第3列</x:v>
      </x:c>
      <x:c r="P34" s="58" t="n">
        <x:v>19</x:v>
      </x:c>
      <x:c r="Q34" s="58" t="str">
        <x:v>public/images/photo-clues/region-1/19.png</x:v>
      </x:c>
      <x:c r="R34" s="58" t="str">
        <x:v>public/images/photo-clues/region-2/19.png</x:v>
      </x:c>
      <x:c r="S34" s="58" t="str">
        <x:v>public/images/photo-clues/region-3/19.png</x:v>
      </x:c>
      <x:c r="T34" s="58" t="str">
        <x:v>光/对立前后两次，要求同评级。</x:v>
      </x:c>
      <x:c r="U34" s="66" t="n">
        <x:v>8</x:v>
      </x:c>
      <x:c r="V34" s="66" t="n">
        <x:v>80</x:v>
      </x:c>
      <x:c r="W34" s="66" t="n">
        <x:v>30</x:v>
      </x:c>
      <x:c r="X34" s="66" t="n">
        <x:v>10</x:v>
      </x:c>
      <x:c r="Y34" s="66" t="n">
        <x:v>0</x:v>
      </x:c>
      <x:c r="Z34" s="66" t="n">
        <x:v>20</x:v>
      </x:c>
      <x:c r="AA34" s="66" t="n">
        <x:f>SUM(V34:Z34)</x:f>
        <x:v>140</x:v>
      </x:c>
      <x:c r="AB34" s="68" t="n">
        <x:f>'积分规则'!G30</x:f>
        <x:v>0.8430913348946136</x:v>
      </x:c>
      <x:c r="AC34" s="70" t="n">
        <x:f>H34*'积分规则'!$B$12</x:f>
        <x:v>60</x:v>
      </x:c>
      <x:c r="AD34" s="58" t="n">
        <x:v>10</x:v>
      </x:c>
    </x:row>
    <x:row r="35" ht="50" customHeight="1">
      <x:c r="A35" s="15" t="n">
        <x:v>29</x:v>
      </x:c>
      <x:c r="B35" s="16" t="str">
        <x:v>Arcaea</x:v>
      </x:c>
      <x:c r="C35" s="15" t="n">
        <x:v>4</x:v>
      </x:c>
      <x:c r="D35" s="17" t="str">
        <x:v>中</x:v>
      </x:c>
      <x:c r="E35" s="49" t="str">
        <x:v>来自隔壁的你</x:v>
      </x:c>
      <x:c r="F35" s="18" t="str">
        <x:v>在选曲列表随歌，直到随到联动曲目为止，并说出联动曲目在本家的主难度定数（每失败一次积分 -50）</x:v>
      </x:c>
      <x:c r="G35" s="18" t="str">
        <x:v>难度复评：难 → 中。没有限时要求，主要考验曲目知识与随机抽取。</x:v>
      </x:c>
      <x:c r="H35" s="64" t="n">
        <x:f>IF(D35="极难",'积分规则'!$B$7,INT(AA35*AB35/'积分规则'!$B$14)*'积分规则'!$B$14+AD35)</x:f>
        <x:v>150</x:v>
      </x:c>
      <x:c r="I35" s="62" t="n">
        <x:v>0</x:v>
      </x:c>
      <x:c r="J35" s="62" t="n">
        <x:v>50</x:v>
      </x:c>
      <x:c r="K35" s="65" t="n">
        <x:f>H35+I35</x:f>
        <x:v>150</x:v>
      </x:c>
      <x:c r="L35" s="57" t="str">
        <x:v>ARC04</x:v>
      </x:c>
      <x:c r="M35" s="57" t="str">
        <x:v>team-2</x:v>
      </x:c>
      <x:c r="N35" s="57" t="str">
        <x:v>P07</x:v>
      </x:c>
      <x:c r="O35" s="57" t="str">
        <x:v>第5行第1列</x:v>
      </x:c>
      <x:c r="P35" s="57" t="n">
        <x:v>7</x:v>
      </x:c>
      <x:c r="Q35" s="57" t="str">
        <x:v>public/images/photo-clues/region-1/07.png</x:v>
      </x:c>
      <x:c r="R35" s="57" t="str">
        <x:v>public/images/photo-clues/region-2/07.png</x:v>
      </x:c>
      <x:c r="S35" s="57" t="str">
        <x:v>public/images/photo-clues/region-3/07.png</x:v>
      </x:c>
      <x:c r="T35" s="57" t="str">
        <x:v>随机联动曲与主难度知识，失败每次 -50。</x:v>
      </x:c>
      <x:c r="U35" s="65" t="n">
        <x:v>5</x:v>
      </x:c>
      <x:c r="V35" s="65" t="n">
        <x:v>130</x:v>
      </x:c>
      <x:c r="W35" s="65" t="n">
        <x:v>10</x:v>
      </x:c>
      <x:c r="X35" s="65" t="n">
        <x:v>0</x:v>
      </x:c>
      <x:c r="Y35" s="65" t="n">
        <x:v>20</x:v>
      </x:c>
      <x:c r="Z35" s="65" t="n">
        <x:v>20</x:v>
      </x:c>
      <x:c r="AA35" s="65" t="n">
        <x:f>SUM(V35:Z35)</x:f>
        <x:v>180</x:v>
      </x:c>
      <x:c r="AB35" s="67" t="n">
        <x:f>'积分规则'!G30</x:f>
        <x:v>0.8430913348946136</x:v>
      </x:c>
      <x:c r="AC35" s="69" t="n">
        <x:f>H35*'积分规则'!$B$12</x:f>
        <x:v>75</x:v>
      </x:c>
      <x:c r="AD35" s="57" t="n">
        <x:v>0</x:v>
      </x:c>
    </x:row>
    <x:row r="36" ht="50" customHeight="1">
      <x:c r="A36" s="23" t="n">
        <x:v>30</x:v>
      </x:c>
      <x:c r="B36" s="24" t="str">
        <x:v>Arcaea</x:v>
      </x:c>
      <x:c r="C36" s="23" t="n">
        <x:v>5</x:v>
      </x:c>
      <x:c r="D36" s="25" t="str">
        <x:v>难</x:v>
      </x:c>
      <x:c r="E36" s="48" t="str">
        <x:v>困难角色带我飞</x:v>
      </x:c>
      <x:c r="F36" s="26" t="str">
        <x:v>使用任意困难角色通关任意一首 11/11 /12</x:v>
      </x:c>
      <x:c r="G36" s="26" t="str">
        <x:v>图片原文为“11/11 /12”，未显示加号。</x:v>
      </x:c>
      <x:c r="H36" s="64" t="n">
        <x:f>IF(D36="极难",'积分规则'!$B$7,INT(AA36*AB36/'积分规则'!$B$14)*'积分规则'!$B$14+AD36)</x:f>
        <x:v>200</x:v>
      </x:c>
      <x:c r="I36" s="63" t="n">
        <x:v>0</x:v>
      </x:c>
      <x:c r="J36" s="63" t="n">
        <x:v>0</x:v>
      </x:c>
      <x:c r="K36" s="66" t="n">
        <x:f>H36+I36</x:f>
        <x:v>200</x:v>
      </x:c>
      <x:c r="L36" s="58" t="str">
        <x:v>ARC05</x:v>
      </x:c>
      <x:c r="M36" s="58" t="str">
        <x:v>team-2</x:v>
      </x:c>
      <x:c r="N36" s="58" t="str">
        <x:v>P01</x:v>
      </x:c>
      <x:c r="O36" s="58" t="str">
        <x:v>第2行第5列</x:v>
      </x:c>
      <x:c r="P36" s="58" t="n">
        <x:v>1</x:v>
      </x:c>
      <x:c r="Q36" s="58" t="str">
        <x:v>public/images/photo-clues/region-1/01.png</x:v>
      </x:c>
      <x:c r="R36" s="58" t="str">
        <x:v>public/images/photo-clues/region-2/01.png</x:v>
      </x:c>
      <x:c r="S36" s="58" t="str">
        <x:v>public/images/photo-clues/region-3/01.png</x:v>
      </x:c>
      <x:c r="T36" s="58" t="str">
        <x:v>困难角色通关高等级；原文等级写法待明确。</x:v>
      </x:c>
      <x:c r="U36" s="66" t="n">
        <x:v>5</x:v>
      </x:c>
      <x:c r="V36" s="66" t="n">
        <x:v>190</x:v>
      </x:c>
      <x:c r="W36" s="66" t="n">
        <x:v>10</x:v>
      </x:c>
      <x:c r="X36" s="66" t="n">
        <x:v>10</x:v>
      </x:c>
      <x:c r="Y36" s="66" t="n">
        <x:v>10</x:v>
      </x:c>
      <x:c r="Z36" s="66" t="n">
        <x:v>20</x:v>
      </x:c>
      <x:c r="AA36" s="66" t="n">
        <x:f>SUM(V36:Z36)</x:f>
        <x:v>240</x:v>
      </x:c>
      <x:c r="AB36" s="68" t="n">
        <x:f>'积分规则'!G30</x:f>
        <x:v>0.8430913348946136</x:v>
      </x:c>
      <x:c r="AC36" s="70" t="n">
        <x:f>H36*'积分规则'!$B$12</x:f>
        <x:v>100</x:v>
      </x:c>
      <x:c r="AD36" s="58" t="n">
        <x:v>0</x:v>
      </x:c>
    </x:row>
    <x:row r="37" ht="34" customHeight="1">
      <x:c r="A37" s="15" t="n">
        <x:v>31</x:v>
      </x:c>
      <x:c r="B37" s="16" t="str">
        <x:v>Arcaea</x:v>
      </x:c>
      <x:c r="C37" s="15" t="n">
        <x:v>6</x:v>
      </x:c>
      <x:c r="D37" s="17" t="str">
        <x:v>难</x:v>
      </x:c>
      <x:c r="E37" s="49" t="str">
        <x:v>67，不能再多了</x:v>
      </x:c>
      <x:c r="F37" s="18" t="str">
        <x:v>在任意难度任意曲目打出 far/lost 为 6/7 的结算成绩（允许使用拉格兰）</x:v>
      </x:c>
      <x:c r="G37" s="18"/>
      <x:c r="H37" s="64" t="n">
        <x:f>IF(D37="极难",'积分规则'!$B$7,INT(AA37*AB37/'积分规则'!$B$14)*'积分规则'!$B$14+AD37)</x:f>
        <x:v>230</x:v>
      </x:c>
      <x:c r="I37" s="62" t="n">
        <x:v>0</x:v>
      </x:c>
      <x:c r="J37" s="62" t="n">
        <x:v>0</x:v>
      </x:c>
      <x:c r="K37" s="65" t="n">
        <x:f>H37+I37</x:f>
        <x:v>230</x:v>
      </x:c>
      <x:c r="L37" s="57" t="str">
        <x:v>ARC06</x:v>
      </x:c>
      <x:c r="M37" s="57" t="str">
        <x:v>team-2</x:v>
      </x:c>
      <x:c r="N37" s="57" t="str">
        <x:v>P09</x:v>
      </x:c>
      <x:c r="O37" s="57" t="str">
        <x:v>第5行第5列</x:v>
      </x:c>
      <x:c r="P37" s="57" t="n">
        <x:v>9</x:v>
      </x:c>
      <x:c r="Q37" s="57" t="str">
        <x:v>public/images/photo-clues/region-1/09.png</x:v>
      </x:c>
      <x:c r="R37" s="57" t="str">
        <x:v>public/images/photo-clues/region-2/09.png</x:v>
      </x:c>
      <x:c r="S37" s="57" t="str">
        <x:v>public/images/photo-clues/region-3/09.png</x:v>
      </x:c>
      <x:c r="T37" s="57" t="str">
        <x:v>精确 FAR/LOST=6/7，可选曲及角色。</x:v>
      </x:c>
      <x:c r="U37" s="65" t="n">
        <x:v>8</x:v>
      </x:c>
      <x:c r="V37" s="65" t="n">
        <x:v>190</x:v>
      </x:c>
      <x:c r="W37" s="65" t="n">
        <x:v>30</x:v>
      </x:c>
      <x:c r="X37" s="65" t="n">
        <x:v>10</x:v>
      </x:c>
      <x:c r="Y37" s="65" t="n">
        <x:v>20</x:v>
      </x:c>
      <x:c r="Z37" s="65" t="n">
        <x:v>20</x:v>
      </x:c>
      <x:c r="AA37" s="65" t="n">
        <x:f>SUM(V37:Z37)</x:f>
        <x:v>270</x:v>
      </x:c>
      <x:c r="AB37" s="67" t="n">
        <x:f>'积分规则'!G30</x:f>
        <x:v>0.8430913348946136</x:v>
      </x:c>
      <x:c r="AC37" s="69" t="n">
        <x:f>H37*'积分规则'!$B$12</x:f>
        <x:v>115</x:v>
      </x:c>
      <x:c r="AD37" s="57" t="n">
        <x:v>10</x:v>
      </x:c>
    </x:row>
    <x:row r="38" ht="34" customHeight="1">
      <x:c r="A38" s="23" t="n">
        <x:v>32</x:v>
      </x:c>
      <x:c r="B38" s="24" t="str">
        <x:v>Arcaea</x:v>
      </x:c>
      <x:c r="C38" s="23" t="n">
        <x:v>7</x:v>
      </x:c>
      <x:c r="D38" s="25" t="str">
        <x:v>易</x:v>
      </x:c>
      <x:c r="E38" s="48" t="str">
        <x:v>GUY，你干嘛</x:v>
      </x:c>
      <x:c r="F38" s="26" t="str">
        <x:v>连续游玩首字母为 g、u、y 的曲目（要求 ftr 及以上），总成绩达到 29550000 以上</x:v>
      </x:c>
      <x:c r="G38" s="26"/>
      <x:c r="H38" s="64" t="n">
        <x:f>IF(D38="极难",'积分规则'!$B$7,INT(AA38*AB38/'积分规则'!$B$14)*'积分规则'!$B$14+AD38)</x:f>
        <x:v>140</x:v>
      </x:c>
      <x:c r="I38" s="63" t="n">
        <x:v>0</x:v>
      </x:c>
      <x:c r="J38" s="63" t="n">
        <x:v>0</x:v>
      </x:c>
      <x:c r="K38" s="66" t="n">
        <x:f>H38+I38</x:f>
        <x:v>140</x:v>
      </x:c>
      <x:c r="L38" s="58" t="str">
        <x:v>ARC07</x:v>
      </x:c>
      <x:c r="M38" s="58" t="str">
        <x:v>team-2</x:v>
      </x:c>
      <x:c r="N38" s="58" t="str">
        <x:v>P10</x:v>
      </x:c>
      <x:c r="O38" s="58" t="str">
        <x:v>第4行第5列</x:v>
      </x:c>
      <x:c r="P38" s="58" t="n">
        <x:v>10</x:v>
      </x:c>
      <x:c r="Q38" s="58" t="str">
        <x:v>public/images/photo-clues/region-1/10.png</x:v>
      </x:c>
      <x:c r="R38" s="58" t="str">
        <x:v>public/images/photo-clues/region-2/10.png</x:v>
      </x:c>
      <x:c r="S38" s="58" t="str">
        <x:v>public/images/photo-clues/region-3/10.png</x:v>
      </x:c>
      <x:c r="T38" s="58" t="str">
        <x:v>连续三首字母曲，总分 29550000。</x:v>
      </x:c>
      <x:c r="U38" s="66" t="n">
        <x:v>12</x:v>
      </x:c>
      <x:c r="V38" s="66" t="n">
        <x:v>80</x:v>
      </x:c>
      <x:c r="W38" s="66" t="n">
        <x:v>50</x:v>
      </x:c>
      <x:c r="X38" s="66" t="n">
        <x:v>10</x:v>
      </x:c>
      <x:c r="Y38" s="66" t="n">
        <x:v>10</x:v>
      </x:c>
      <x:c r="Z38" s="66" t="n">
        <x:v>20</x:v>
      </x:c>
      <x:c r="AA38" s="66" t="n">
        <x:f>SUM(V38:Z38)</x:f>
        <x:v>170</x:v>
      </x:c>
      <x:c r="AB38" s="68" t="n">
        <x:f>'积分规则'!G30</x:f>
        <x:v>0.8430913348946136</x:v>
      </x:c>
      <x:c r="AC38" s="70" t="n">
        <x:f>H38*'积分规则'!$B$12</x:f>
        <x:v>70</x:v>
      </x:c>
      <x:c r="AD38" s="58" t="n">
        <x:v>0</x:v>
      </x:c>
    </x:row>
    <x:row r="39" ht="34" customHeight="1">
      <x:c r="A39" s="15" t="n">
        <x:v>33</x:v>
      </x:c>
      <x:c r="B39" s="16" t="str">
        <x:v>Arcaea</x:v>
      </x:c>
      <x:c r="C39" s="15" t="n">
        <x:v>8</x:v>
      </x:c>
      <x:c r="D39" s="17" t="str">
        <x:v>中</x:v>
      </x:c>
      <x:c r="E39" s="49" t="str">
        <x:v>这歌我会唱</x:v>
      </x:c>
      <x:c r="F39" s="18" t="str">
        <x:v>唱打 xterfusion</x:v>
      </x:c>
      <x:c r="G39" s="18"/>
      <x:c r="H39" s="64" t="n">
        <x:f>IF(D39="极难",'积分规则'!$B$7,INT(AA39*AB39/'积分规则'!$B$14)*'积分规则'!$B$14+AD39)</x:f>
        <x:v>150</x:v>
      </x:c>
      <x:c r="I39" s="62" t="n">
        <x:v>0</x:v>
      </x:c>
      <x:c r="J39" s="62" t="n">
        <x:v>0</x:v>
      </x:c>
      <x:c r="K39" s="65" t="n">
        <x:f>H39+I39</x:f>
        <x:v>150</x:v>
      </x:c>
      <x:c r="L39" s="57" t="str">
        <x:v>ARC08</x:v>
      </x:c>
      <x:c r="M39" s="57" t="str">
        <x:v>team-2</x:v>
      </x:c>
      <x:c r="N39" s="57" t="str">
        <x:v>P12</x:v>
      </x:c>
      <x:c r="O39" s="57" t="str">
        <x:v>第2行第4列</x:v>
      </x:c>
      <x:c r="P39" s="57" t="n">
        <x:v>12</x:v>
      </x:c>
      <x:c r="Q39" s="57" t="str">
        <x:v>public/images/photo-clues/region-1/12.png</x:v>
      </x:c>
      <x:c r="R39" s="57" t="str">
        <x:v>public/images/photo-clues/region-2/12.png</x:v>
      </x:c>
      <x:c r="S39" s="57" t="str">
        <x:v>public/images/photo-clues/region-3/12.png</x:v>
      </x:c>
      <x:c r="T39" s="57" t="str">
        <x:v>指定曲唱打，需歌声及游玩同步证据。</x:v>
      </x:c>
      <x:c r="U39" s="65" t="n">
        <x:v>5</x:v>
      </x:c>
      <x:c r="V39" s="65" t="n">
        <x:v>130</x:v>
      </x:c>
      <x:c r="W39" s="65" t="n">
        <x:v>10</x:v>
      </x:c>
      <x:c r="X39" s="65" t="n">
        <x:v>20</x:v>
      </x:c>
      <x:c r="Y39" s="65" t="n">
        <x:v>0</x:v>
      </x:c>
      <x:c r="Z39" s="65" t="n">
        <x:v>20</x:v>
      </x:c>
      <x:c r="AA39" s="65" t="n">
        <x:f>SUM(V39:Z39)</x:f>
        <x:v>180</x:v>
      </x:c>
      <x:c r="AB39" s="67" t="n">
        <x:f>'积分规则'!G30</x:f>
        <x:v>0.8430913348946136</x:v>
      </x:c>
      <x:c r="AC39" s="69" t="n">
        <x:f>H39*'积分规则'!$B$12</x:f>
        <x:v>75</x:v>
      </x:c>
      <x:c r="AD39" s="57" t="n">
        <x:v>0</x:v>
      </x:c>
    </x:row>
    <x:row r="40" ht="34" customHeight="1">
      <x:c r="A40" s="23" t="n">
        <x:v>34</x:v>
      </x:c>
      <x:c r="B40" s="24" t="str">
        <x:v>Arcaea</x:v>
      </x:c>
      <x:c r="C40" s="23" t="n">
        <x:v>9</x:v>
      </x:c>
      <x:c r="D40" s="25" t="str">
        <x:v>难</x:v>
      </x:c>
      <x:c r="E40" s="48" t="str">
        <x:v>小p收集癖</x:v>
      </x:c>
      <x:c r="F40" s="26" t="str">
        <x:v>以超过 100 小 p 的成绩 pm 任意一首歌</x:v>
      </x:c>
      <x:c r="G40" s="26"/>
      <x:c r="H40" s="64" t="n">
        <x:f>IF(D40="极难",'积分规则'!$B$7,INT(AA40*AB40/'积分规则'!$B$14)*'积分规则'!$B$14+AD40)</x:f>
        <x:v>220</x:v>
      </x:c>
      <x:c r="I40" s="63" t="n">
        <x:v>0</x:v>
      </x:c>
      <x:c r="J40" s="63" t="n">
        <x:v>0</x:v>
      </x:c>
      <x:c r="K40" s="66" t="n">
        <x:f>H40+I40</x:f>
        <x:v>220</x:v>
      </x:c>
      <x:c r="L40" s="58" t="str">
        <x:v>ARC09</x:v>
      </x:c>
      <x:c r="M40" s="58" t="str">
        <x:v>team-2</x:v>
      </x:c>
      <x:c r="N40" s="58" t="str">
        <x:v>P18</x:v>
      </x:c>
      <x:c r="O40" s="58" t="str">
        <x:v>第4行第1列</x:v>
      </x:c>
      <x:c r="P40" s="58" t="n">
        <x:v>18</x:v>
      </x:c>
      <x:c r="Q40" s="58" t="str">
        <x:v>public/images/photo-clues/region-1/18.png</x:v>
      </x:c>
      <x:c r="R40" s="58" t="str">
        <x:v>public/images/photo-clues/region-2/18.png</x:v>
      </x:c>
      <x:c r="S40" s="58" t="str">
        <x:v>public/images/photo-clues/region-3/18.png</x:v>
      </x:c>
      <x:c r="T40" s="58" t="str">
        <x:v>PM 同时超过 100 小 p，判定控制。</x:v>
      </x:c>
      <x:c r="U40" s="66" t="n">
        <x:v>6</x:v>
      </x:c>
      <x:c r="V40" s="66" t="n">
        <x:v>190</x:v>
      </x:c>
      <x:c r="W40" s="66" t="n">
        <x:v>30</x:v>
      </x:c>
      <x:c r="X40" s="66" t="n">
        <x:v>10</x:v>
      </x:c>
      <x:c r="Y40" s="66" t="n">
        <x:v>10</x:v>
      </x:c>
      <x:c r="Z40" s="66" t="n">
        <x:v>20</x:v>
      </x:c>
      <x:c r="AA40" s="66" t="n">
        <x:f>SUM(V40:Z40)</x:f>
        <x:v>260</x:v>
      </x:c>
      <x:c r="AB40" s="68" t="n">
        <x:f>'积分规则'!G30</x:f>
        <x:v>0.8430913348946136</x:v>
      </x:c>
      <x:c r="AC40" s="70" t="n">
        <x:f>H40*'积分规则'!$B$12</x:f>
        <x:v>110</x:v>
      </x:c>
      <x:c r="AD40" s="58" t="n">
        <x:v>10</x:v>
      </x:c>
    </x:row>
    <x:row r="41" ht="50" customHeight="1">
      <x:c r="A41" s="15" t="n">
        <x:v>35</x:v>
      </x:c>
      <x:c r="B41" s="16" t="str">
        <x:v>Arcaea</x:v>
      </x:c>
      <x:c r="C41" s="15" t="n">
        <x:v>10</x:v>
      </x:c>
      <x:c r="D41" s="17" t="str">
        <x:v>难</x:v>
      </x:c>
      <x:c r="E41" s="49" t="str">
        <x:v>快慢都是你</x:v>
      </x:c>
      <x:c r="F41" s="18" t="str">
        <x:v>以 max 速度和 min 速度游玩同一首 ftr 及以上曲子，结算成绩达到 19200000 及以上</x:v>
      </x:c>
      <x:c r="G41" s="18" t="str">
        <x:v>难度复评：中 → 难。极高、极低流速下都要维持较高成绩。</x:v>
      </x:c>
      <x:c r="H41" s="64" t="n">
        <x:f>IF(D41="极难",'积分规则'!$B$7,INT(AA41*AB41/'积分规则'!$B$14)*'积分规则'!$B$14+AD41)</x:f>
        <x:v>220</x:v>
      </x:c>
      <x:c r="I41" s="62" t="n">
        <x:v>0</x:v>
      </x:c>
      <x:c r="J41" s="62" t="n">
        <x:v>0</x:v>
      </x:c>
      <x:c r="K41" s="65" t="n">
        <x:f>H41+I41</x:f>
        <x:v>220</x:v>
      </x:c>
      <x:c r="L41" s="57" t="str">
        <x:v>ARC10</x:v>
      </x:c>
      <x:c r="M41" s="57" t="str">
        <x:v>team-2</x:v>
      </x:c>
      <x:c r="N41" s="57" t="str">
        <x:v>P05</x:v>
      </x:c>
      <x:c r="O41" s="57" t="str">
        <x:v>第1行第4列</x:v>
      </x:c>
      <x:c r="P41" s="57" t="n">
        <x:v>5</x:v>
      </x:c>
      <x:c r="Q41" s="57" t="str">
        <x:v>public/images/photo-clues/region-1/05.png</x:v>
      </x:c>
      <x:c r="R41" s="57" t="str">
        <x:v>public/images/photo-clues/region-2/05.png</x:v>
      </x:c>
      <x:c r="S41" s="57" t="str">
        <x:v>public/images/photo-clues/region-3/05.png</x:v>
      </x:c>
      <x:c r="T41" s="57" t="str">
        <x:v>同曲极快/极慢两遍，合计至少 19200000。</x:v>
      </x:c>
      <x:c r="U41" s="65" t="n">
        <x:v>8</x:v>
      </x:c>
      <x:c r="V41" s="65" t="n">
        <x:v>190</x:v>
      </x:c>
      <x:c r="W41" s="65" t="n">
        <x:v>30</x:v>
      </x:c>
      <x:c r="X41" s="65" t="n">
        <x:v>10</x:v>
      </x:c>
      <x:c r="Y41" s="65" t="n">
        <x:v>10</x:v>
      </x:c>
      <x:c r="Z41" s="65" t="n">
        <x:v>20</x:v>
      </x:c>
      <x:c r="AA41" s="65" t="n">
        <x:f>SUM(V41:Z41)</x:f>
        <x:v>260</x:v>
      </x:c>
      <x:c r="AB41" s="67" t="n">
        <x:f>'积分规则'!G30</x:f>
        <x:v>0.8430913348946136</x:v>
      </x:c>
      <x:c r="AC41" s="69" t="n">
        <x:f>H41*'积分规则'!$B$12</x:f>
        <x:v>110</x:v>
      </x:c>
      <x:c r="AD41" s="57" t="n">
        <x:v>10</x:v>
      </x:c>
    </x:row>
    <x:row r="42" ht="50" customHeight="1">
      <x:c r="A42" s="23" t="n">
        <x:v>36</x:v>
      </x:c>
      <x:c r="B42" s="24" t="str">
        <x:v>Arcaea</x:v>
      </x:c>
      <x:c r="C42" s="23" t="n">
        <x:v>11</x:v>
      </x:c>
      <x:c r="D42" s="25" t="str">
        <x:v>中</x:v>
      </x:c>
      <x:c r="E42" s="48" t="str">
        <x:v>曲师连连看</x:v>
      </x:c>
      <x:c r="F42" s="26" t="str">
        <x:v>从进入主界面开始计时，30s 内通过选取曲包的方式找到 4 首同个曲师的作品（每失败一次 -50）</x:v>
      </x:c>
      <x:c r="G42" s="26" t="str">
        <x:v>难度复评：难 → 中。主要考验 30 秒内的曲包检索与曲师熟悉度。</x:v>
      </x:c>
      <x:c r="H42" s="64" t="n">
        <x:f>IF(D42="极难",'积分规则'!$B$7,INT(AA42*AB42/'积分规则'!$B$14)*'积分规则'!$B$14+AD42)</x:f>
        <x:v>140</x:v>
      </x:c>
      <x:c r="I42" s="63" t="n">
        <x:v>0</x:v>
      </x:c>
      <x:c r="J42" s="63" t="n">
        <x:v>50</x:v>
      </x:c>
      <x:c r="K42" s="66" t="n">
        <x:f>H42+I42</x:f>
        <x:v>140</x:v>
      </x:c>
      <x:c r="L42" s="58" t="str">
        <x:v>ARC11</x:v>
      </x:c>
      <x:c r="M42" s="58" t="str">
        <x:v>team-2</x:v>
      </x:c>
      <x:c r="N42" s="58" t="str">
        <x:v>P17</x:v>
      </x:c>
      <x:c r="O42" s="58" t="str">
        <x:v>第2行第2列</x:v>
      </x:c>
      <x:c r="P42" s="58" t="n">
        <x:v>17</x:v>
      </x:c>
      <x:c r="Q42" s="58" t="str">
        <x:v>public/images/photo-clues/region-1/17.png</x:v>
      </x:c>
      <x:c r="R42" s="58" t="str">
        <x:v>public/images/photo-clues/region-2/17.png</x:v>
      </x:c>
      <x:c r="S42" s="58" t="str">
        <x:v>public/images/photo-clues/region-3/17.png</x:v>
      </x:c>
      <x:c r="T42" s="58" t="str">
        <x:v>30 秒曲包检索四首同曲师，失败每次 -50。</x:v>
      </x:c>
      <x:c r="U42" s="66" t="n">
        <x:v>2</x:v>
      </x:c>
      <x:c r="V42" s="66" t="n">
        <x:v>130</x:v>
      </x:c>
      <x:c r="W42" s="66" t="n">
        <x:v>0</x:v>
      </x:c>
      <x:c r="X42" s="66" t="n">
        <x:v>0</x:v>
      </x:c>
      <x:c r="Y42" s="66" t="n">
        <x:v>10</x:v>
      </x:c>
      <x:c r="Z42" s="66" t="n">
        <x:v>20</x:v>
      </x:c>
      <x:c r="AA42" s="66" t="n">
        <x:f>SUM(V42:Z42)</x:f>
        <x:v>160</x:v>
      </x:c>
      <x:c r="AB42" s="68" t="n">
        <x:f>'积分规则'!G30</x:f>
        <x:v>0.8430913348946136</x:v>
      </x:c>
      <x:c r="AC42" s="70" t="n">
        <x:f>H42*'积分规则'!$B$12</x:f>
        <x:v>70</x:v>
      </x:c>
      <x:c r="AD42" s="58" t="n">
        <x:v>10</x:v>
      </x:c>
    </x:row>
    <x:row r="43" ht="69" customHeight="1">
      <x:c r="A43" s="15" t="n">
        <x:v>37</x:v>
      </x:c>
      <x:c r="B43" s="16" t="str">
        <x:v>Arcaea</x:v>
      </x:c>
      <x:c r="C43" s="15" t="n">
        <x:v>12</x:v>
      </x:c>
      <x:c r="D43" s="17" t="str">
        <x:v>极难</x:v>
      </x:c>
      <x:c r="E43" s="49" t="str">
        <x:v>拆开也要千万</x:v>
      </x:c>
      <x:c r="F43" s="18" t="str">
        <x:v>选取任意一首 ftr9 及以上，连续三次游玩，分别只接蛇/地键/天键，总结算成绩达到 10000000 及以上</x:v>
      </x:c>
      <x:c r="G43" s="18" t="str">
        <x:v>难度复评：难 → 极难。三次分别只接一种音符，仍要求合计达到 10000000，容错较小。</x:v>
      </x:c>
      <x:c r="H43" s="64" t="n">
        <x:f>IF(D43="极难",'积分规则'!$B$7,INT(AA43*AB43/'积分规则'!$B$14)*'积分规则'!$B$14+AD43)</x:f>
        <x:v>400</x:v>
      </x:c>
      <x:c r="I43" s="62" t="n">
        <x:v>0</x:v>
      </x:c>
      <x:c r="J43" s="62" t="n">
        <x:v>0</x:v>
      </x:c>
      <x:c r="K43" s="65" t="n">
        <x:f>H43+I43</x:f>
        <x:v>400</x:v>
      </x:c>
      <x:c r="L43" s="57" t="str">
        <x:v>ARC12</x:v>
      </x:c>
      <x:c r="M43" s="57" t="str">
        <x:v>team-2</x:v>
      </x:c>
      <x:c r="N43" s="57" t="str">
        <x:v>D03</x:v>
      </x:c>
      <x:c r="O43" s="57" t="str">
        <x:v>第3行第3列</x:v>
      </x:c>
      <x:c r="P43" s="57" t="str">
        <x:v>无需图片</x:v>
      </x:c>
      <x:c r="Q43" s="57" t="str">
        <x:v>直接任务，无需图片</x:v>
      </x:c>
      <x:c r="R43" s="57" t="str">
        <x:v>直接任务，无需图片</x:v>
      </x:c>
      <x:c r="S43" s="57" t="str">
        <x:v>直接任务，无需图片</x:v>
      </x:c>
      <x:c r="T43" s="57" t="str">
        <x:v>三次分别只接一种音符，FTR9+ 总分千万。</x:v>
      </x:c>
      <x:c r="U43" s="65" t="n">
        <x:v>12</x:v>
      </x:c>
      <x:c r="V43" s="65" t="n">
        <x:v>350</x:v>
      </x:c>
      <x:c r="W43" s="65" t="n">
        <x:v>50</x:v>
      </x:c>
      <x:c r="X43" s="65" t="n">
        <x:v>30</x:v>
      </x:c>
      <x:c r="Y43" s="65" t="n">
        <x:v>20</x:v>
      </x:c>
      <x:c r="Z43" s="65" t="n">
        <x:v>0</x:v>
      </x:c>
      <x:c r="AA43" s="65" t="n">
        <x:f>SUM(V43:Z43)</x:f>
        <x:v>450</x:v>
      </x:c>
      <x:c r="AB43" s="67" t="str">
        <x:v>极难固定400</x:v>
      </x:c>
      <x:c r="AC43" s="69" t="n">
        <x:f>H43*'积分规则'!$B$12</x:f>
        <x:v>200</x:v>
      </x:c>
      <x:c r="AD43" s="57" t="n">
        <x:v>0</x:v>
      </x:c>
    </x:row>
    <x:row r="44" ht="34" customHeight="1">
      <x:c r="A44" s="23" t="n">
        <x:v>38</x:v>
      </x:c>
      <x:c r="B44" s="24" t="str">
        <x:v>Arcaea</x:v>
      </x:c>
      <x:c r="C44" s="23" t="n">
        <x:v>13</x:v>
      </x:c>
      <x:c r="D44" s="25" t="str">
        <x:v>易</x:v>
      </x:c>
      <x:c r="E44" s="48" t="str">
        <x:v>迟到是不可能的</x:v>
      </x:c>
      <x:c r="F44" s="26" t="str">
        <x:v>游玩任意 ftr，不能出现 late 判定</x:v>
      </x:c>
      <x:c r="G44" s="26"/>
      <x:c r="H44" s="64" t="n">
        <x:f>IF(D44="极难",'积分规则'!$B$7,INT(AA44*AB44/'积分规则'!$B$14)*'积分规则'!$B$14+AD44)</x:f>
        <x:v>100</x:v>
      </x:c>
      <x:c r="I44" s="63" t="n">
        <x:v>0</x:v>
      </x:c>
      <x:c r="J44" s="63" t="n">
        <x:v>0</x:v>
      </x:c>
      <x:c r="K44" s="66" t="n">
        <x:f>H44+I44</x:f>
        <x:v>100</x:v>
      </x:c>
      <x:c r="L44" s="58" t="str">
        <x:v>ARC13</x:v>
      </x:c>
      <x:c r="M44" s="58" t="str">
        <x:v>team-2</x:v>
      </x:c>
      <x:c r="N44" s="58" t="str">
        <x:v>P06</x:v>
      </x:c>
      <x:c r="O44" s="58" t="str">
        <x:v>第4行第3列</x:v>
      </x:c>
      <x:c r="P44" s="58" t="n">
        <x:v>6</x:v>
      </x:c>
      <x:c r="Q44" s="58" t="str">
        <x:v>public/images/photo-clues/region-1/06.png</x:v>
      </x:c>
      <x:c r="R44" s="58" t="str">
        <x:v>public/images/photo-clues/region-2/06.png</x:v>
      </x:c>
      <x:c r="S44" s="58" t="str">
        <x:v>public/images/photo-clues/region-3/06.png</x:v>
      </x:c>
      <x:c r="T44" s="58" t="str">
        <x:v>任意 FTR，全程无 late 判定。</x:v>
      </x:c>
      <x:c r="U44" s="66" t="n">
        <x:v>4</x:v>
      </x:c>
      <x:c r="V44" s="66" t="n">
        <x:v>80</x:v>
      </x:c>
      <x:c r="W44" s="66" t="n">
        <x:v>10</x:v>
      </x:c>
      <x:c r="X44" s="66" t="n">
        <x:v>0</x:v>
      </x:c>
      <x:c r="Y44" s="66" t="n">
        <x:v>10</x:v>
      </x:c>
      <x:c r="Z44" s="66" t="n">
        <x:v>20</x:v>
      </x:c>
      <x:c r="AA44" s="66" t="n">
        <x:f>SUM(V44:Z44)</x:f>
        <x:v>120</x:v>
      </x:c>
      <x:c r="AB44" s="68" t="n">
        <x:f>'积分规则'!G30</x:f>
        <x:v>0.8430913348946136</x:v>
      </x:c>
      <x:c r="AC44" s="70" t="n">
        <x:f>H44*'积分规则'!$B$12</x:f>
        <x:v>50</x:v>
      </x:c>
      <x:c r="AD44" s="58" t="n">
        <x:v>0</x:v>
      </x:c>
    </x:row>
    <x:row r="45" ht="34" customHeight="1">
      <x:c r="A45" s="15" t="n">
        <x:v>39</x:v>
      </x:c>
      <x:c r="B45" s="16" t="str">
        <x:v>Arcaea</x:v>
      </x:c>
      <x:c r="C45" s="15" t="n">
        <x:v>14</x:v>
      </x:c>
      <x:c r="D45" s="17" t="str">
        <x:v>易</x:v>
      </x:c>
      <x:c r="E45" s="49" t="str">
        <x:v>早到也不行</x:v>
      </x:c>
      <x:c r="F45" s="18" t="str">
        <x:v>游玩任意 ftr，不能出现 early 判定</x:v>
      </x:c>
      <x:c r="G45" s="18"/>
      <x:c r="H45" s="64" t="n">
        <x:f>IF(D45="极难",'积分规则'!$B$7,INT(AA45*AB45/'积分规则'!$B$14)*'积分规则'!$B$14+AD45)</x:f>
        <x:v>100</x:v>
      </x:c>
      <x:c r="I45" s="62" t="n">
        <x:v>0</x:v>
      </x:c>
      <x:c r="J45" s="62" t="n">
        <x:v>0</x:v>
      </x:c>
      <x:c r="K45" s="65" t="n">
        <x:f>H45+I45</x:f>
        <x:v>100</x:v>
      </x:c>
      <x:c r="L45" s="57" t="str">
        <x:v>ARC14</x:v>
      </x:c>
      <x:c r="M45" s="57" t="str">
        <x:v>team-2</x:v>
      </x:c>
      <x:c r="N45" s="57" t="str">
        <x:v>P16</x:v>
      </x:c>
      <x:c r="O45" s="57" t="str">
        <x:v>第3行第4列</x:v>
      </x:c>
      <x:c r="P45" s="57" t="n">
        <x:v>16</x:v>
      </x:c>
      <x:c r="Q45" s="57" t="str">
        <x:v>public/images/photo-clues/region-1/16.png</x:v>
      </x:c>
      <x:c r="R45" s="57" t="str">
        <x:v>public/images/photo-clues/region-2/16.png</x:v>
      </x:c>
      <x:c r="S45" s="57" t="str">
        <x:v>public/images/photo-clues/region-3/16.png</x:v>
      </x:c>
      <x:c r="T45" s="57" t="str">
        <x:v>任意 FTR，全程无 early 判定。</x:v>
      </x:c>
      <x:c r="U45" s="65" t="n">
        <x:v>4</x:v>
      </x:c>
      <x:c r="V45" s="65" t="n">
        <x:v>80</x:v>
      </x:c>
      <x:c r="W45" s="65" t="n">
        <x:v>10</x:v>
      </x:c>
      <x:c r="X45" s="65" t="n">
        <x:v>0</x:v>
      </x:c>
      <x:c r="Y45" s="65" t="n">
        <x:v>10</x:v>
      </x:c>
      <x:c r="Z45" s="65" t="n">
        <x:v>20</x:v>
      </x:c>
      <x:c r="AA45" s="65" t="n">
        <x:f>SUM(V45:Z45)</x:f>
        <x:v>120</x:v>
      </x:c>
      <x:c r="AB45" s="67" t="n">
        <x:f>'积分规则'!G30</x:f>
        <x:v>0.8430913348946136</x:v>
      </x:c>
      <x:c r="AC45" s="69" t="n">
        <x:f>H45*'积分规则'!$B$12</x:f>
        <x:v>50</x:v>
      </x:c>
      <x:c r="AD45" s="57" t="n">
        <x:v>0</x:v>
      </x:c>
    </x:row>
    <x:row r="46" ht="50" customHeight="1">
      <x:c r="A46" s="23" t="n">
        <x:v>40</x:v>
      </x:c>
      <x:c r="B46" s="24" t="str">
        <x:v>Arcaea</x:v>
      </x:c>
      <x:c r="C46" s="23" t="n">
        <x:v>15</x:v>
      </x:c>
      <x:c r="D46" s="25" t="str">
        <x:v>易</x:v>
      </x:c>
      <x:c r="E46" s="48" t="str">
        <x:v>井水不犯河水</x:v>
      </x:c>
      <x:c r="F46" s="26" t="str">
        <x:v>一只手接天键和蛇，不同于那只手的另一只手接地键，track complete 任意曲目</x:v>
      </x:c>
      <x:c r="G46" s="26" t="str">
        <x:v>可选任意曲目，只要求 track complete；补评原未标注难度。</x:v>
      </x:c>
      <x:c r="H46" s="64" t="n">
        <x:f>IF(D46="极难",'积分规则'!$B$7,INT(AA46*AB46/'积分规则'!$B$14)*'积分规则'!$B$14+AD46)</x:f>
        <x:v>80</x:v>
      </x:c>
      <x:c r="I46" s="63" t="n">
        <x:v>0</x:v>
      </x:c>
      <x:c r="J46" s="63" t="n">
        <x:v>0</x:v>
      </x:c>
      <x:c r="K46" s="66" t="n">
        <x:f>H46+I46</x:f>
        <x:v>80</x:v>
      </x:c>
      <x:c r="L46" s="58" t="str">
        <x:v>ARC15</x:v>
      </x:c>
      <x:c r="M46" s="58" t="str">
        <x:v>team-2</x:v>
      </x:c>
      <x:c r="N46" s="58" t="str">
        <x:v>D04</x:v>
      </x:c>
      <x:c r="O46" s="58" t="str">
        <x:v>第3行第5列</x:v>
      </x:c>
      <x:c r="P46" s="58" t="str">
        <x:v>无需图片</x:v>
      </x:c>
      <x:c r="Q46" s="58" t="str">
        <x:v>直接任务，无需图片</x:v>
      </x:c>
      <x:c r="R46" s="58" t="str">
        <x:v>直接任务，无需图片</x:v>
      </x:c>
      <x:c r="S46" s="58" t="str">
        <x:v>直接任务，无需图片</x:v>
      </x:c>
      <x:c r="T46" s="58" t="str">
        <x:v>双手按音符类别分工，仅要求通关。</x:v>
      </x:c>
      <x:c r="U46" s="66" t="n">
        <x:v>4</x:v>
      </x:c>
      <x:c r="V46" s="66" t="n">
        <x:v>80</x:v>
      </x:c>
      <x:c r="W46" s="66" t="n">
        <x:v>10</x:v>
      </x:c>
      <x:c r="X46" s="66" t="n">
        <x:v>10</x:v>
      </x:c>
      <x:c r="Y46" s="66" t="n">
        <x:v>0</x:v>
      </x:c>
      <x:c r="Z46" s="66" t="n">
        <x:v>0</x:v>
      </x:c>
      <x:c r="AA46" s="66" t="n">
        <x:f>SUM(V46:Z46)</x:f>
        <x:v>100</x:v>
      </x:c>
      <x:c r="AB46" s="68" t="n">
        <x:f>'积分规则'!G30</x:f>
        <x:v>0.8430913348946136</x:v>
      </x:c>
      <x:c r="AC46" s="70" t="n">
        <x:f>H46*'积分规则'!$B$12</x:f>
        <x:v>40</x:v>
      </x:c>
      <x:c r="AD46" s="58" t="n">
        <x:v>0</x:v>
      </x:c>
    </x:row>
    <x:row r="47" ht="69" customHeight="1">
      <x:c r="A47" s="15" t="n">
        <x:v>41</x:v>
      </x:c>
      <x:c r="B47" s="16" t="str">
        <x:v>Arcaea</x:v>
      </x:c>
      <x:c r="C47" s="15" t="n">
        <x:v>16</x:v>
      </x:c>
      <x:c r="D47" s="17" t="str">
        <x:v>易</x:v>
      </x:c>
      <x:c r="E47" s="49" t="str">
        <x:v>质数强迫症</x:v>
      </x:c>
      <x:c r="F47" s="18" t="str">
        <x:v>残片数量末尾两位为质数</x:v>
      </x:c>
      <x:c r="G47" s="18" t="str">
        <x:v>难度复评：中 → 易。可通过调整残片数量满足末两位为质数，没有操作限制。</x:v>
      </x:c>
      <x:c r="H47" s="64" t="n">
        <x:f>IF(D47="极难",'积分规则'!$B$7,INT(AA47*AB47/'积分规则'!$B$14)*'积分规则'!$B$14+AD47)</x:f>
        <x:v>70</x:v>
      </x:c>
      <x:c r="I47" s="62" t="n">
        <x:v>0</x:v>
      </x:c>
      <x:c r="J47" s="62" t="n">
        <x:v>0</x:v>
      </x:c>
      <x:c r="K47" s="65" t="n">
        <x:f>H47+I47</x:f>
        <x:v>70</x:v>
      </x:c>
      <x:c r="L47" s="57" t="str">
        <x:v>ARC16</x:v>
      </x:c>
      <x:c r="M47" s="57" t="str">
        <x:v>team-2</x:v>
      </x:c>
      <x:c r="N47" s="57" t="str">
        <x:v>D01</x:v>
      </x:c>
      <x:c r="O47" s="57" t="str">
        <x:v>第1行第1列</x:v>
      </x:c>
      <x:c r="P47" s="57" t="str">
        <x:v>无需图片</x:v>
      </x:c>
      <x:c r="Q47" s="57" t="str">
        <x:v>直接任务，无需图片</x:v>
      </x:c>
      <x:c r="R47" s="57" t="str">
        <x:v>直接任务，无需图片</x:v>
      </x:c>
      <x:c r="S47" s="57" t="str">
        <x:v>直接任务，无需图片</x:v>
      </x:c>
      <x:c r="T47" s="57" t="str">
        <x:v>调整残片末两位至质数，不要求高难操作。</x:v>
      </x:c>
      <x:c r="U47" s="65" t="n">
        <x:v>2</x:v>
      </x:c>
      <x:c r="V47" s="65" t="n">
        <x:v>80</x:v>
      </x:c>
      <x:c r="W47" s="65" t="n">
        <x:v>0</x:v>
      </x:c>
      <x:c r="X47" s="65" t="n">
        <x:v>0</x:v>
      </x:c>
      <x:c r="Y47" s="65" t="n">
        <x:v>0</x:v>
      </x:c>
      <x:c r="Z47" s="65" t="n">
        <x:v>0</x:v>
      </x:c>
      <x:c r="AA47" s="65" t="n">
        <x:f>SUM(V47:Z47)</x:f>
        <x:v>80</x:v>
      </x:c>
      <x:c r="AB47" s="67" t="n">
        <x:f>'积分规则'!G30</x:f>
        <x:v>0.8430913348946136</x:v>
      </x:c>
      <x:c r="AC47" s="69" t="n">
        <x:f>H47*'积分规则'!$B$12</x:f>
        <x:v>35</x:v>
      </x:c>
      <x:c r="AD47" s="57" t="n">
        <x:v>10</x:v>
      </x:c>
    </x:row>
    <x:row r="48" ht="34" customHeight="1">
      <x:c r="A48" s="23" t="n">
        <x:v>42</x:v>
      </x:c>
      <x:c r="B48" s="24" t="str">
        <x:v>Arcaea</x:v>
      </x:c>
      <x:c r="C48" s="23" t="n">
        <x:v>17</x:v>
      </x:c>
      <x:c r="D48" s="25" t="str">
        <x:v>易</x:v>
      </x:c>
      <x:c r="E48" s="48" t="str">
        <x:v>分数复读机</x:v>
      </x:c>
      <x:c r="F48" s="26" t="str">
        <x:v>任意谱面结算分数的 7–8 位数中有至少 4 个数字相同（不能是 0）</x:v>
      </x:c>
      <x:c r="G48" s="26"/>
      <x:c r="H48" s="64" t="n">
        <x:f>IF(D48="极难",'积分规则'!$B$7,INT(AA48*AB48/'积分规则'!$B$14)*'积分规则'!$B$14+AD48)</x:f>
        <x:v>130</x:v>
      </x:c>
      <x:c r="I48" s="63" t="n">
        <x:v>0</x:v>
      </x:c>
      <x:c r="J48" s="63" t="n">
        <x:v>0</x:v>
      </x:c>
      <x:c r="K48" s="66" t="n">
        <x:f>H48+I48</x:f>
        <x:v>130</x:v>
      </x:c>
      <x:c r="L48" s="58" t="str">
        <x:v>ARC17</x:v>
      </x:c>
      <x:c r="M48" s="58" t="str">
        <x:v>team-2</x:v>
      </x:c>
      <x:c r="N48" s="58" t="str">
        <x:v>P13</x:v>
      </x:c>
      <x:c r="O48" s="58" t="str">
        <x:v>第3行第1列</x:v>
      </x:c>
      <x:c r="P48" s="58" t="n">
        <x:v>13</x:v>
      </x:c>
      <x:c r="Q48" s="58" t="str">
        <x:v>public/images/photo-clues/region-1/13.png</x:v>
      </x:c>
      <x:c r="R48" s="58" t="str">
        <x:v>public/images/photo-clues/region-2/13.png</x:v>
      </x:c>
      <x:c r="S48" s="58" t="str">
        <x:v>public/images/photo-clues/region-3/13.png</x:v>
      </x:c>
      <x:c r="T48" s="58" t="str">
        <x:v>非零数字至少重复四次，结算控分。</x:v>
      </x:c>
      <x:c r="U48" s="66" t="n">
        <x:v>6</x:v>
      </x:c>
      <x:c r="V48" s="66" t="n">
        <x:v>80</x:v>
      </x:c>
      <x:c r="W48" s="66" t="n">
        <x:v>30</x:v>
      </x:c>
      <x:c r="X48" s="66" t="n">
        <x:v>10</x:v>
      </x:c>
      <x:c r="Y48" s="66" t="n">
        <x:v>20</x:v>
      </x:c>
      <x:c r="Z48" s="66" t="n">
        <x:v>20</x:v>
      </x:c>
      <x:c r="AA48" s="66" t="n">
        <x:f>SUM(V48:Z48)</x:f>
        <x:v>160</x:v>
      </x:c>
      <x:c r="AB48" s="68" t="n">
        <x:f>'积分规则'!G30</x:f>
        <x:v>0.8430913348946136</x:v>
      </x:c>
      <x:c r="AC48" s="70" t="n">
        <x:f>H48*'积分规则'!$B$12</x:f>
        <x:v>65</x:v>
      </x:c>
      <x:c r="AD48" s="58" t="n">
        <x:v>0</x:v>
      </x:c>
    </x:row>
    <x:row r="49" ht="34" customHeight="1">
      <x:c r="A49" s="15" t="n">
        <x:v>43</x:v>
      </x:c>
      <x:c r="B49" s="16" t="str">
        <x:v>Arcaea</x:v>
      </x:c>
      <x:c r="C49" s="15" t="n">
        <x:v>18</x:v>
      </x:c>
      <x:c r="D49" s="17" t="str">
        <x:v>中</x:v>
      </x:c>
      <x:c r="E49" s="49" t="str">
        <x:v>天翻地覆色号</x:v>
      </x:c>
      <x:c r="F49" s="18" t="str">
        <x:v>倒打色号，5000000 以上</x:v>
      </x:c>
      <x:c r="G49" s="18"/>
      <x:c r="H49" s="64" t="n">
        <x:f>IF(D49="极难",'积分规则'!$B$7,INT(AA49*AB49/'积分规则'!$B$14)*'积分规则'!$B$14+AD49)</x:f>
        <x:v>150</x:v>
      </x:c>
      <x:c r="I49" s="62" t="n">
        <x:v>0</x:v>
      </x:c>
      <x:c r="J49" s="62" t="n">
        <x:v>0</x:v>
      </x:c>
      <x:c r="K49" s="65" t="n">
        <x:f>H49+I49</x:f>
        <x:v>150</x:v>
      </x:c>
      <x:c r="L49" s="57" t="str">
        <x:v>ARC18</x:v>
      </x:c>
      <x:c r="M49" s="57" t="str">
        <x:v>team-2</x:v>
      </x:c>
      <x:c r="N49" s="57" t="str">
        <x:v>P11</x:v>
      </x:c>
      <x:c r="O49" s="57" t="str">
        <x:v>第1行第5列</x:v>
      </x:c>
      <x:c r="P49" s="57" t="n">
        <x:v>11</x:v>
      </x:c>
      <x:c r="Q49" s="57" t="str">
        <x:v>public/images/photo-clues/region-1/11.png</x:v>
      </x:c>
      <x:c r="R49" s="57" t="str">
        <x:v>public/images/photo-clues/region-2/11.png</x:v>
      </x:c>
      <x:c r="S49" s="57" t="str">
        <x:v>public/images/photo-clues/region-3/11.png</x:v>
      </x:c>
      <x:c r="T49" s="57" t="str">
        <x:v>指定曲倒打，5000000 门槛。</x:v>
      </x:c>
      <x:c r="U49" s="65" t="n">
        <x:v>5</x:v>
      </x:c>
      <x:c r="V49" s="65" t="n">
        <x:v>130</x:v>
      </x:c>
      <x:c r="W49" s="65" t="n">
        <x:v>10</x:v>
      </x:c>
      <x:c r="X49" s="65" t="n">
        <x:v>10</x:v>
      </x:c>
      <x:c r="Y49" s="65" t="n">
        <x:v>10</x:v>
      </x:c>
      <x:c r="Z49" s="65" t="n">
        <x:v>20</x:v>
      </x:c>
      <x:c r="AA49" s="65" t="n">
        <x:f>SUM(V49:Z49)</x:f>
        <x:v>180</x:v>
      </x:c>
      <x:c r="AB49" s="67" t="n">
        <x:f>'积分规则'!G30</x:f>
        <x:v>0.8430913348946136</x:v>
      </x:c>
      <x:c r="AC49" s="69" t="n">
        <x:f>H49*'积分规则'!$B$12</x:f>
        <x:v>75</x:v>
      </x:c>
      <x:c r="AD49" s="57" t="n">
        <x:v>0</x:v>
      </x:c>
    </x:row>
    <x:row r="50" ht="34" customHeight="1">
      <x:c r="A50" s="23" t="n">
        <x:v>44</x:v>
      </x:c>
      <x:c r="B50" s="24" t="str">
        <x:v>Arcaea</x:v>
      </x:c>
      <x:c r="C50" s="23" t="n">
        <x:v>19</x:v>
      </x:c>
      <x:c r="D50" s="25" t="str">
        <x:v>易</x:v>
      </x:c>
      <x:c r="E50" s="48" t="str">
        <x:v>强碱体验卡</x:v>
      </x:c>
      <x:c r="F50" s="26" t="str">
        <x:v>被姛炷强碱一次</x:v>
      </x:c>
      <x:c r="G50" s="26"/>
      <x:c r="H50" s="64" t="n">
        <x:f>IF(D50="极难",'积分规则'!$B$7,INT(AA50*AB50/'积分规则'!$B$14)*'积分规则'!$B$14+AD50)</x:f>
        <x:v>100</x:v>
      </x:c>
      <x:c r="I50" s="63" t="n">
        <x:v>0</x:v>
      </x:c>
      <x:c r="J50" s="63" t="n">
        <x:v>0</x:v>
      </x:c>
      <x:c r="K50" s="66" t="n">
        <x:f>H50+I50</x:f>
        <x:v>100</x:v>
      </x:c>
      <x:c r="L50" s="58" t="str">
        <x:v>ARC19</x:v>
      </x:c>
      <x:c r="M50" s="58" t="str">
        <x:v>team-2</x:v>
      </x:c>
      <x:c r="N50" s="58" t="str">
        <x:v>P14</x:v>
      </x:c>
      <x:c r="O50" s="58" t="str">
        <x:v>第3行第2列</x:v>
      </x:c>
      <x:c r="P50" s="58" t="n">
        <x:v>14</x:v>
      </x:c>
      <x:c r="Q50" s="58" t="str">
        <x:v>public/images/photo-clues/region-1/14.png</x:v>
      </x:c>
      <x:c r="R50" s="58" t="str">
        <x:v>public/images/photo-clues/region-2/14.png</x:v>
      </x:c>
      <x:c r="S50" s="58" t="str">
        <x:v>public/images/photo-clues/region-3/14.png</x:v>
      </x:c>
      <x:c r="T50" s="58" t="str">
        <x:v>寻找指定对象完成互动，以现场审核为准。</x:v>
      </x:c>
      <x:c r="U50" s="66" t="n">
        <x:v>3</x:v>
      </x:c>
      <x:c r="V50" s="66" t="n">
        <x:v>80</x:v>
      </x:c>
      <x:c r="W50" s="66" t="n">
        <x:v>10</x:v>
      </x:c>
      <x:c r="X50" s="66" t="n">
        <x:v>10</x:v>
      </x:c>
      <x:c r="Y50" s="66" t="n">
        <x:v>0</x:v>
      </x:c>
      <x:c r="Z50" s="66" t="n">
        <x:v>20</x:v>
      </x:c>
      <x:c r="AA50" s="66" t="n">
        <x:f>SUM(V50:Z50)</x:f>
        <x:v>120</x:v>
      </x:c>
      <x:c r="AB50" s="68" t="n">
        <x:f>'积分规则'!G30</x:f>
        <x:v>0.8430913348946136</x:v>
      </x:c>
      <x:c r="AC50" s="70" t="n">
        <x:f>H50*'积分规则'!$B$12</x:f>
        <x:v>50</x:v>
      </x:c>
      <x:c r="AD50" s="58" t="n">
        <x:v>0</x:v>
      </x:c>
    </x:row>
    <x:row r="51" ht="34" customHeight="1">
      <x:c r="A51" s="15" t="n">
        <x:v>45</x:v>
      </x:c>
      <x:c r="B51" s="16" t="str">
        <x:v>Arcaea</x:v>
      </x:c>
      <x:c r="C51" s="15" t="n">
        <x:v>20</x:v>
      </x:c>
      <x:c r="D51" s="17" t="str">
        <x:v>易</x:v>
      </x:c>
      <x:c r="E51" s="49" t="str">
        <x:v>d0ez出来挨打</x:v>
      </x:c>
      <x:c r="F51" s="18" t="str">
        <x:v>随机选歌直到抽选到 d0ez</x:v>
      </x:c>
      <x:c r="G51" s="18"/>
      <x:c r="H51" s="64" t="n">
        <x:f>IF(D51="极难",'积分规则'!$B$7,INT(AA51*AB51/'积分规则'!$B$14)*'积分规则'!$B$14+AD51)</x:f>
        <x:v>110</x:v>
      </x:c>
      <x:c r="I51" s="62" t="n">
        <x:v>0</x:v>
      </x:c>
      <x:c r="J51" s="62" t="n">
        <x:v>0</x:v>
      </x:c>
      <x:c r="K51" s="65" t="n">
        <x:f>H51+I51</x:f>
        <x:v>110</x:v>
      </x:c>
      <x:c r="L51" s="57" t="str">
        <x:v>ARC20</x:v>
      </x:c>
      <x:c r="M51" s="57" t="str">
        <x:v>team-2</x:v>
      </x:c>
      <x:c r="N51" s="57" t="str">
        <x:v>P15</x:v>
      </x:c>
      <x:c r="O51" s="57" t="str">
        <x:v>第5行第3列</x:v>
      </x:c>
      <x:c r="P51" s="57" t="n">
        <x:v>15</x:v>
      </x:c>
      <x:c r="Q51" s="57" t="str">
        <x:v>public/images/photo-clues/region-1/15.png</x:v>
      </x:c>
      <x:c r="R51" s="57" t="str">
        <x:v>public/images/photo-clues/region-2/15.png</x:v>
      </x:c>
      <x:c r="S51" s="57" t="str">
        <x:v>public/images/photo-clues/region-3/15.png</x:v>
      </x:c>
      <x:c r="T51" s="57" t="str">
        <x:v>必须随机抽到 d0ez，时长受曲库和抽取影响。</x:v>
      </x:c>
      <x:c r="U51" s="65" t="n">
        <x:v>5</x:v>
      </x:c>
      <x:c r="V51" s="65" t="n">
        <x:v>80</x:v>
      </x:c>
      <x:c r="W51" s="65" t="n">
        <x:v>10</x:v>
      </x:c>
      <x:c r="X51" s="65" t="n">
        <x:v>0</x:v>
      </x:c>
      <x:c r="Y51" s="65" t="n">
        <x:v>20</x:v>
      </x:c>
      <x:c r="Z51" s="65" t="n">
        <x:v>20</x:v>
      </x:c>
      <x:c r="AA51" s="65" t="n">
        <x:f>SUM(V51:Z51)</x:f>
        <x:v>130</x:v>
      </x:c>
      <x:c r="AB51" s="67" t="n">
        <x:f>'积分规则'!G30</x:f>
        <x:v>0.8430913348946136</x:v>
      </x:c>
      <x:c r="AC51" s="69" t="n">
        <x:f>H51*'积分规则'!$B$12</x:f>
        <x:v>55</x:v>
      </x:c>
      <x:c r="AD51" s="57" t="n">
        <x:v>10</x:v>
      </x:c>
    </x:row>
    <x:row r="52" ht="34" customHeight="1">
      <x:c r="A52" s="23" t="n">
        <x:v>46</x:v>
      </x:c>
      <x:c r="B52" s="24" t="str">
        <x:v>Arcaea</x:v>
      </x:c>
      <x:c r="C52" s="23" t="n">
        <x:v>21</x:v>
      </x:c>
      <x:c r="D52" s="25" t="str">
        <x:v>中</x:v>
      </x:c>
      <x:c r="E52" s="48" t="str">
        <x:v>风暴二人转</x:v>
      </x:c>
      <x:c r="F52" s="26" t="str">
        <x:v>风暴 byd 双人合作，左边的人用右手，右边的人用左手，达到 7000000</x:v>
      </x:c>
      <x:c r="G52" s="26"/>
      <x:c r="H52" s="64" t="n">
        <x:f>IF(D52="极难",'积分规则'!$B$7,INT(AA52*AB52/'积分规则'!$B$14)*'积分规则'!$B$14+AD52)</x:f>
        <x:v>140</x:v>
      </x:c>
      <x:c r="I52" s="63" t="n">
        <x:v>0</x:v>
      </x:c>
      <x:c r="J52" s="63" t="n">
        <x:v>0</x:v>
      </x:c>
      <x:c r="K52" s="66" t="n">
        <x:f>H52+I52</x:f>
        <x:v>140</x:v>
      </x:c>
      <x:c r="L52" s="58" t="str">
        <x:v>ARC21</x:v>
      </x:c>
      <x:c r="M52" s="58" t="str">
        <x:v>team-2</x:v>
      </x:c>
      <x:c r="N52" s="58" t="str">
        <x:v>D06</x:v>
      </x:c>
      <x:c r="O52" s="58" t="str">
        <x:v>第5行第4列</x:v>
      </x:c>
      <x:c r="P52" s="58" t="str">
        <x:v>无需图片</x:v>
      </x:c>
      <x:c r="Q52" s="58" t="str">
        <x:v>直接任务，无需图片</x:v>
      </x:c>
      <x:c r="R52" s="58" t="str">
        <x:v>直接任务，无需图片</x:v>
      </x:c>
      <x:c r="S52" s="58" t="str">
        <x:v>直接任务，无需图片</x:v>
      </x:c>
      <x:c r="T52" s="58" t="str">
        <x:v>BYD 双人交叉用手，至少 7000000。</x:v>
      </x:c>
      <x:c r="U52" s="66" t="n">
        <x:v>5</x:v>
      </x:c>
      <x:c r="V52" s="66" t="n">
        <x:v>130</x:v>
      </x:c>
      <x:c r="W52" s="66" t="n">
        <x:v>10</x:v>
      </x:c>
      <x:c r="X52" s="66" t="n">
        <x:v>20</x:v>
      </x:c>
      <x:c r="Y52" s="66" t="n">
        <x:v>10</x:v>
      </x:c>
      <x:c r="Z52" s="66" t="n">
        <x:v>0</x:v>
      </x:c>
      <x:c r="AA52" s="66" t="n">
        <x:f>SUM(V52:Z52)</x:f>
        <x:v>170</x:v>
      </x:c>
      <x:c r="AB52" s="68" t="n">
        <x:f>'积分规则'!G30</x:f>
        <x:v>0.8430913348946136</x:v>
      </x:c>
      <x:c r="AC52" s="70" t="n">
        <x:f>H52*'积分规则'!$B$12</x:f>
        <x:v>70</x:v>
      </x:c>
      <x:c r="AD52" s="58" t="n">
        <x:v>0</x:v>
      </x:c>
    </x:row>
    <x:row r="53" ht="34" customHeight="1">
      <x:c r="A53" s="15" t="n">
        <x:v>47</x:v>
      </x:c>
      <x:c r="B53" s="16" t="str">
        <x:v>Arcaea</x:v>
      </x:c>
      <x:c r="C53" s="15" t="n">
        <x:v>22</x:v>
      </x:c>
      <x:c r="D53" s="17" t="str">
        <x:v>中</x:v>
      </x:c>
      <x:c r="E53" s="49" t="str">
        <x:v>曲绘照进现实</x:v>
      </x:c>
      <x:c r="F53" s="18" t="str">
        <x:v>拍摄出多次元 &amp; testify &amp; Oshama Scramble 曲绘姿势</x:v>
      </x:c>
      <x:c r="G53" s="18"/>
      <x:c r="H53" s="64" t="n">
        <x:f>IF(D53="极难",'积分规则'!$B$7,INT(AA53*AB53/'积分规则'!$B$14)*'积分规则'!$B$14+AD53)</x:f>
        <x:v>190</x:v>
      </x:c>
      <x:c r="I53" s="62" t="n">
        <x:v>0</x:v>
      </x:c>
      <x:c r="J53" s="62" t="n">
        <x:v>0</x:v>
      </x:c>
      <x:c r="K53" s="65" t="n">
        <x:f>H53+I53</x:f>
        <x:v>190</x:v>
      </x:c>
      <x:c r="L53" s="57" t="str">
        <x:v>ARC22</x:v>
      </x:c>
      <x:c r="M53" s="57" t="str">
        <x:v>team-2</x:v>
      </x:c>
      <x:c r="N53" s="57" t="str">
        <x:v>P08</x:v>
      </x:c>
      <x:c r="O53" s="57" t="str">
        <x:v>第4行第4列</x:v>
      </x:c>
      <x:c r="P53" s="57" t="n">
        <x:v>8</x:v>
      </x:c>
      <x:c r="Q53" s="57" t="str">
        <x:v>public/images/photo-clues/region-1/08.png</x:v>
      </x:c>
      <x:c r="R53" s="57" t="str">
        <x:v>public/images/photo-clues/region-2/08.png</x:v>
      </x:c>
      <x:c r="S53" s="57" t="str">
        <x:v>public/images/photo-clues/region-3/08.png</x:v>
      </x:c>
      <x:c r="T53" s="57" t="str">
        <x:v>三张指定曲绘姿势均须拍摄还原。</x:v>
      </x:c>
      <x:c r="U53" s="65" t="n">
        <x:v>10</x:v>
      </x:c>
      <x:c r="V53" s="65" t="n">
        <x:v>130</x:v>
      </x:c>
      <x:c r="W53" s="65" t="n">
        <x:v>30</x:v>
      </x:c>
      <x:c r="X53" s="65" t="n">
        <x:v>30</x:v>
      </x:c>
      <x:c r="Y53" s="65" t="n">
        <x:v>10</x:v>
      </x:c>
      <x:c r="Z53" s="65" t="n">
        <x:v>20</x:v>
      </x:c>
      <x:c r="AA53" s="65" t="n">
        <x:f>SUM(V53:Z53)</x:f>
        <x:v>220</x:v>
      </x:c>
      <x:c r="AB53" s="67" t="n">
        <x:f>'积分规则'!G30</x:f>
        <x:v>0.8430913348946136</x:v>
      </x:c>
      <x:c r="AC53" s="69" t="n">
        <x:f>H53*'积分规则'!$B$12</x:f>
        <x:v>95</x:v>
      </x:c>
      <x:c r="AD53" s="57" t="n">
        <x:v>10</x:v>
      </x:c>
    </x:row>
    <x:row r="54" ht="34" customHeight="1">
      <x:c r="A54" s="23" t="n">
        <x:v>48</x:v>
      </x:c>
      <x:c r="B54" s="24" t="str">
        <x:v>Arcaea</x:v>
      </x:c>
      <x:c r="C54" s="23" t="n">
        <x:v>23</x:v>
      </x:c>
      <x:c r="D54" s="25" t="str">
        <x:v>难</x:v>
      </x:c>
      <x:c r="E54" s="48" t="str">
        <x:v>卸载冷静一下</x:v>
      </x:c>
      <x:c r="F54" s="26" t="str">
        <x:v>卸载掉游玩设备上的任意一款音游</x:v>
      </x:c>
      <x:c r="G54" s="26"/>
      <x:c r="H54" s="64" t="n">
        <x:f>IF(D54="极难",'积分规则'!$B$7,INT(AA54*AB54/'积分规则'!$B$14)*'积分规则'!$B$14+AD54)</x:f>
        <x:v>160</x:v>
      </x:c>
      <x:c r="I54" s="63" t="n">
        <x:v>0</x:v>
      </x:c>
      <x:c r="J54" s="63" t="n">
        <x:v>0</x:v>
      </x:c>
      <x:c r="K54" s="66" t="n">
        <x:f>H54+I54</x:f>
        <x:v>160</x:v>
      </x:c>
      <x:c r="L54" s="58" t="str">
        <x:v>ARC23</x:v>
      </x:c>
      <x:c r="M54" s="58" t="str">
        <x:v>team-2</x:v>
      </x:c>
      <x:c r="N54" s="58" t="str">
        <x:v>D05</x:v>
      </x:c>
      <x:c r="O54" s="58" t="str">
        <x:v>第4行第2列</x:v>
      </x:c>
      <x:c r="P54" s="58" t="str">
        <x:v>无需图片</x:v>
      </x:c>
      <x:c r="Q54" s="58" t="str">
        <x:v>直接任务，无需图片</x:v>
      </x:c>
      <x:c r="R54" s="58" t="str">
        <x:v>直接任务，无需图片</x:v>
      </x:c>
      <x:c r="S54" s="58" t="str">
        <x:v>直接任务，无需图片</x:v>
      </x:c>
      <x:c r="T54" s="58" t="str">
        <x:v>删除任意一款音游，操作快；不按重装时间加分。</x:v>
      </x:c>
      <x:c r="U54" s="66" t="n">
        <x:v>2</x:v>
      </x:c>
      <x:c r="V54" s="66" t="n">
        <x:v>190</x:v>
      </x:c>
      <x:c r="W54" s="66" t="n">
        <x:v>0</x:v>
      </x:c>
      <x:c r="X54" s="66" t="n">
        <x:v>0</x:v>
      </x:c>
      <x:c r="Y54" s="66" t="n">
        <x:v>0</x:v>
      </x:c>
      <x:c r="Z54" s="66" t="n">
        <x:v>0</x:v>
      </x:c>
      <x:c r="AA54" s="66" t="n">
        <x:f>SUM(V54:Z54)</x:f>
        <x:v>190</x:v>
      </x:c>
      <x:c r="AB54" s="68" t="n">
        <x:f>'积分规则'!G30</x:f>
        <x:v>0.8430913348946136</x:v>
      </x:c>
      <x:c r="AC54" s="70" t="n">
        <x:f>H54*'积分规则'!$B$12</x:f>
        <x:v>80</x:v>
      </x:c>
      <x:c r="AD54" s="58" t="n">
        <x:v>0</x:v>
      </x:c>
    </x:row>
    <x:row r="55" ht="34" customHeight="1">
      <x:c r="A55" s="15" t="n">
        <x:v>49</x:v>
      </x:c>
      <x:c r="B55" s="16" t="str">
        <x:v>Arcaea</x:v>
      </x:c>
      <x:c r="C55" s="15" t="n">
        <x:v>24</x:v>
      </x:c>
      <x:c r="D55" s="17" t="str">
        <x:v>难</x:v>
      </x:c>
      <x:c r="E55" s="49" t="str">
        <x:v>猫猫喘口气</x:v>
      </x:c>
      <x:c r="F55" s="18" t="str">
        <x:v>暂停 10 次使用猫对立完成 Libertas BYD clear</x:v>
      </x:c>
      <x:c r="G55" s="18"/>
      <x:c r="H55" s="64" t="n">
        <x:f>IF(D55="极难",'积分规则'!$B$7,INT(AA55*AB55/'积分规则'!$B$14)*'积分规则'!$B$14+AD55)</x:f>
        <x:v>220</x:v>
      </x:c>
      <x:c r="I55" s="62" t="n">
        <x:v>0</x:v>
      </x:c>
      <x:c r="J55" s="62" t="n">
        <x:v>0</x:v>
      </x:c>
      <x:c r="K55" s="65" t="n">
        <x:f>H55+I55</x:f>
        <x:v>220</x:v>
      </x:c>
      <x:c r="L55" s="57" t="str">
        <x:v>ARC24</x:v>
      </x:c>
      <x:c r="M55" s="57" t="str">
        <x:v>team-2</x:v>
      </x:c>
      <x:c r="N55" s="57" t="str">
        <x:v>P04</x:v>
      </x:c>
      <x:c r="O55" s="57" t="str">
        <x:v>第2行第1列</x:v>
      </x:c>
      <x:c r="P55" s="57" t="n">
        <x:v>4</x:v>
      </x:c>
      <x:c r="Q55" s="57" t="str">
        <x:v>public/images/photo-clues/region-1/04.png</x:v>
      </x:c>
      <x:c r="R55" s="57" t="str">
        <x:v>public/images/photo-clues/region-2/04.png</x:v>
      </x:c>
      <x:c r="S55" s="57" t="str">
        <x:v>public/images/photo-clues/region-3/04.png</x:v>
      </x:c>
      <x:c r="T55" s="57" t="str">
        <x:v>指定 BYD、猫对立与十次暂停同时满足。</x:v>
      </x:c>
      <x:c r="U55" s="65" t="n">
        <x:v>6</x:v>
      </x:c>
      <x:c r="V55" s="65" t="n">
        <x:v>190</x:v>
      </x:c>
      <x:c r="W55" s="65" t="n">
        <x:v>30</x:v>
      </x:c>
      <x:c r="X55" s="65" t="n">
        <x:v>10</x:v>
      </x:c>
      <x:c r="Y55" s="65" t="n">
        <x:v>10</x:v>
      </x:c>
      <x:c r="Z55" s="65" t="n">
        <x:v>20</x:v>
      </x:c>
      <x:c r="AA55" s="65" t="n">
        <x:f>SUM(V55:Z55)</x:f>
        <x:v>260</x:v>
      </x:c>
      <x:c r="AB55" s="67" t="n">
        <x:f>'积分规则'!G30</x:f>
        <x:v>0.8430913348946136</x:v>
      </x:c>
      <x:c r="AC55" s="69" t="n">
        <x:f>H55*'积分规则'!$B$12</x:f>
        <x:v>110</x:v>
      </x:c>
      <x:c r="AD55" s="57" t="n">
        <x:v>10</x:v>
      </x:c>
    </x:row>
    <x:row r="56" ht="34" customHeight="1">
      <x:c r="A56" s="23" t="n">
        <x:v>50</x:v>
      </x:c>
      <x:c r="B56" s="24" t="str">
        <x:v>Arcaea</x:v>
      </x:c>
      <x:c r="C56" s="23" t="n">
        <x:v>25</x:v>
      </x:c>
      <x:c r="D56" s="25" t="str">
        <x:v>易</x:v>
      </x:c>
      <x:c r="E56" s="48" t="str">
        <x:v>三连批发商</x:v>
      </x:c>
      <x:c r="F56" s="26" t="str">
        <x:v>给 bult_0509 一键三连十次</x:v>
      </x:c>
      <x:c r="G56" s="26"/>
      <x:c r="H56" s="64" t="n">
        <x:f>IF(D56="极难",'积分规则'!$B$7,INT(AA56*AB56/'积分规则'!$B$14)*'积分规则'!$B$14+AD56)</x:f>
        <x:v>80</x:v>
      </x:c>
      <x:c r="I56" s="63" t="n">
        <x:v>0</x:v>
      </x:c>
      <x:c r="J56" s="63" t="n">
        <x:v>0</x:v>
      </x:c>
      <x:c r="K56" s="66" t="n">
        <x:f>H56+I56</x:f>
        <x:v>80</x:v>
      </x:c>
      <x:c r="L56" s="58" t="str">
        <x:v>ARC25</x:v>
      </x:c>
      <x:c r="M56" s="58" t="str">
        <x:v>team-2</x:v>
      </x:c>
      <x:c r="N56" s="58" t="str">
        <x:v>D02</x:v>
      </x:c>
      <x:c r="O56" s="58" t="str">
        <x:v>第2行第3列</x:v>
      </x:c>
      <x:c r="P56" s="58" t="str">
        <x:v>无需图片</x:v>
      </x:c>
      <x:c r="Q56" s="58" t="str">
        <x:v>直接任务，无需图片</x:v>
      </x:c>
      <x:c r="R56" s="58" t="str">
        <x:v>直接任务，无需图片</x:v>
      </x:c>
      <x:c r="S56" s="58" t="str">
        <x:v>直接任务，无需图片</x:v>
      </x:c>
      <x:c r="T56" s="58" t="str">
        <x:v>完成十次一键三连，逐条核验。</x:v>
      </x:c>
      <x:c r="U56" s="66" t="n">
        <x:v>3</x:v>
      </x:c>
      <x:c r="V56" s="66" t="n">
        <x:v>80</x:v>
      </x:c>
      <x:c r="W56" s="66" t="n">
        <x:v>10</x:v>
      </x:c>
      <x:c r="X56" s="66" t="n">
        <x:v>0</x:v>
      </x:c>
      <x:c r="Y56" s="66" t="n">
        <x:v>0</x:v>
      </x:c>
      <x:c r="Z56" s="66" t="n">
        <x:v>0</x:v>
      </x:c>
      <x:c r="AA56" s="66" t="n">
        <x:f>SUM(V56:Z56)</x:f>
        <x:v>90</x:v>
      </x:c>
      <x:c r="AB56" s="68" t="n">
        <x:f>'积分规则'!G30</x:f>
        <x:v>0.8430913348946136</x:v>
      </x:c>
      <x:c r="AC56" s="70" t="n">
        <x:f>H56*'积分规则'!$B$12</x:f>
        <x:v>40</x:v>
      </x:c>
      <x:c r="AD56" s="58" t="n">
        <x:v>10</x:v>
      </x:c>
    </x:row>
    <x:row r="57" ht="50" customHeight="1">
      <x:c r="A57" s="19" t="n">
        <x:v>51</x:v>
      </x:c>
      <x:c r="B57" s="20" t="str">
        <x:v>maimai</x:v>
      </x:c>
      <x:c r="C57" s="19" t="n">
        <x:v>1</x:v>
      </x:c>
      <x:c r="D57" s="21" t="str">
        <x:v>易</x:v>
      </x:c>
      <x:c r="E57" s="47" t="str">
        <x:v>？！初见！？</x:v>
      </x:c>
      <x:c r="F57" s="22" t="str">
        <x:v>？！初见！？：游玩一首自己从未打过的12-14级曲目，且结算分数达到 S（97%以上） 即可。</x:v>
      </x:c>
      <x:c r="G57" s="22"/>
      <x:c r="H57" s="64" t="n">
        <x:f>IF(D57="极难",'积分规则'!$B$7,INT(AA57*AB57/'积分规则'!$B$14)*'积分规则'!$B$14+AD57)</x:f>
        <x:v>80</x:v>
      </x:c>
      <x:c r="I57" s="62" t="n">
        <x:v>0</x:v>
      </x:c>
      <x:c r="J57" s="62" t="n">
        <x:v>0</x:v>
      </x:c>
      <x:c r="K57" s="65" t="n">
        <x:f>H57+I57</x:f>
        <x:v>80</x:v>
      </x:c>
      <x:c r="L57" s="57" t="str">
        <x:v>MAI01</x:v>
      </x:c>
      <x:c r="M57" s="57" t="str">
        <x:v>team-4</x:v>
      </x:c>
      <x:c r="N57" s="57" t="str">
        <x:v>D01</x:v>
      </x:c>
      <x:c r="O57" s="57" t="str">
        <x:v>第1行第1列</x:v>
      </x:c>
      <x:c r="P57" s="57" t="str">
        <x:v>无需图片</x:v>
      </x:c>
      <x:c r="Q57" s="57" t="str">
        <x:v>直接任务，无需图片</x:v>
      </x:c>
      <x:c r="R57" s="57" t="str">
        <x:v>直接任务，无需图片</x:v>
      </x:c>
      <x:c r="S57" s="57" t="str">
        <x:v>直接任务，无需图片</x:v>
      </x:c>
      <x:c r="T57" s="57" t="str">
        <x:v>初见 12–14 级且达 S，需未游玩记录。</x:v>
      </x:c>
      <x:c r="U57" s="65" t="n">
        <x:v>5</x:v>
      </x:c>
      <x:c r="V57" s="65" t="n">
        <x:v>80</x:v>
      </x:c>
      <x:c r="W57" s="65" t="n">
        <x:v>10</x:v>
      </x:c>
      <x:c r="X57" s="65" t="n">
        <x:v>0</x:v>
      </x:c>
      <x:c r="Y57" s="65" t="n">
        <x:v>10</x:v>
      </x:c>
      <x:c r="Z57" s="65" t="n">
        <x:v>0</x:v>
      </x:c>
      <x:c r="AA57" s="65" t="n">
        <x:f>SUM(V57:Z57)</x:f>
        <x:v>100</x:v>
      </x:c>
      <x:c r="AB57" s="67" t="n">
        <x:f>'积分规则'!G31</x:f>
        <x:v>0.7843137254901961</x:v>
      </x:c>
      <x:c r="AC57" s="69" t="n">
        <x:f>H57*'积分规则'!$B$12</x:f>
        <x:v>40</x:v>
      </x:c>
      <x:c r="AD57" s="57" t="n">
        <x:v>10</x:v>
      </x:c>
    </x:row>
    <x:row r="58" ht="50" customHeight="1">
      <x:c r="A58" s="23" t="n">
        <x:v>52</x:v>
      </x:c>
      <x:c r="B58" s="24" t="str">
        <x:v>maimai</x:v>
      </x:c>
      <x:c r="C58" s="23" t="n">
        <x:v>2</x:v>
      </x:c>
      <x:c r="D58" s="25" t="str">
        <x:v>中</x:v>
      </x:c>
      <x:c r="E58" s="48" t="str">
        <x:v>不许爆G</x:v>
      </x:c>
      <x:c r="F58" s="26" t="str">
        <x:v>“不许爆G”：游玩一首13级曲目，全程不能出现 GOOD 判定（即只有 PERFECT 和 GREAT，miss），评分在s及以上，如果手滑打出 GOOD 则重开。</x:v>
      </x:c>
      <x:c r="G58" s="26"/>
      <x:c r="H58" s="64" t="n">
        <x:f>IF(D58="极难",'积分规则'!$B$7,INT(AA58*AB58/'积分规则'!$B$14)*'积分规则'!$B$14+AD58)</x:f>
        <x:v>140</x:v>
      </x:c>
      <x:c r="I58" s="63" t="n">
        <x:v>0</x:v>
      </x:c>
      <x:c r="J58" s="63" t="n">
        <x:v>0</x:v>
      </x:c>
      <x:c r="K58" s="66" t="n">
        <x:f>H58+I58</x:f>
        <x:v>140</x:v>
      </x:c>
      <x:c r="L58" s="58" t="str">
        <x:v>MAI02</x:v>
      </x:c>
      <x:c r="M58" s="58" t="str">
        <x:v>team-4</x:v>
      </x:c>
      <x:c r="N58" s="58" t="str">
        <x:v>P09</x:v>
      </x:c>
      <x:c r="O58" s="58" t="str">
        <x:v>第5行第5列</x:v>
      </x:c>
      <x:c r="P58" s="58" t="n">
        <x:v>9</x:v>
      </x:c>
      <x:c r="Q58" s="58" t="str">
        <x:v>public/images/photo-clues/region-1/09.png</x:v>
      </x:c>
      <x:c r="R58" s="58" t="str">
        <x:v>public/images/photo-clues/region-2/09.png</x:v>
      </x:c>
      <x:c r="S58" s="58" t="str">
        <x:v>public/images/photo-clues/region-3/09.png</x:v>
      </x:c>
      <x:c r="T58" s="58" t="str">
        <x:v>13 级 S 且零 GOOD，GOOD 即重开。</x:v>
      </x:c>
      <x:c r="U58" s="66" t="n">
        <x:v>5</x:v>
      </x:c>
      <x:c r="V58" s="66" t="n">
        <x:v>130</x:v>
      </x:c>
      <x:c r="W58" s="66" t="n">
        <x:v>10</x:v>
      </x:c>
      <x:c r="X58" s="66" t="n">
        <x:v>10</x:v>
      </x:c>
      <x:c r="Y58" s="66" t="n">
        <x:v>10</x:v>
      </x:c>
      <x:c r="Z58" s="66" t="n">
        <x:v>20</x:v>
      </x:c>
      <x:c r="AA58" s="66" t="n">
        <x:f>SUM(V58:Z58)</x:f>
        <x:v>180</x:v>
      </x:c>
      <x:c r="AB58" s="68" t="n">
        <x:f>'积分规则'!G31</x:f>
        <x:v>0.7843137254901961</x:v>
      </x:c>
      <x:c r="AC58" s="70" t="n">
        <x:f>H58*'积分规则'!$B$12</x:f>
        <x:v>70</x:v>
      </x:c>
      <x:c r="AD58" s="58" t="n">
        <x:v>0</x:v>
      </x:c>
    </x:row>
    <x:row r="59" ht="50" customHeight="1">
      <x:c r="A59" s="15" t="n">
        <x:v>53</x:v>
      </x:c>
      <x:c r="B59" s="16" t="str">
        <x:v>maimai</x:v>
      </x:c>
      <x:c r="C59" s="15" t="n">
        <x:v>3</x:v>
      </x:c>
      <x:c r="D59" s="17" t="str">
        <x:v>难</x:v>
      </x:c>
      <x:c r="E59" s="49" t="str">
        <x:v>长条绝缘体</x:v>
      </x:c>
      <x:c r="F59" s="18" t="str">
        <x:v>“长条绝缘体”：游玩任意一首13-14级曲目，要求所有的hold都不能有critical perfect（大p）判定，评分在80%以上即可。</x:v>
      </x:c>
      <x:c r="G59" s="18"/>
      <x:c r="H59" s="64" t="n">
        <x:f>IF(D59="极难",'积分规则'!$B$7,INT(AA59*AB59/'积分规则'!$B$14)*'积分规则'!$B$14+AD59)</x:f>
        <x:v>210</x:v>
      </x:c>
      <x:c r="I59" s="62" t="n">
        <x:v>0</x:v>
      </x:c>
      <x:c r="J59" s="62" t="n">
        <x:v>0</x:v>
      </x:c>
      <x:c r="K59" s="65" t="n">
        <x:f>H59+I59</x:f>
        <x:v>210</x:v>
      </x:c>
      <x:c r="L59" s="57" t="str">
        <x:v>MAI03</x:v>
      </x:c>
      <x:c r="M59" s="57" t="str">
        <x:v>team-4</x:v>
      </x:c>
      <x:c r="N59" s="57" t="str">
        <x:v>P11</x:v>
      </x:c>
      <x:c r="O59" s="57" t="str">
        <x:v>第1行第5列</x:v>
      </x:c>
      <x:c r="P59" s="57" t="n">
        <x:v>11</x:v>
      </x:c>
      <x:c r="Q59" s="57" t="str">
        <x:v>public/images/photo-clues/region-1/11.png</x:v>
      </x:c>
      <x:c r="R59" s="57" t="str">
        <x:v>public/images/photo-clues/region-2/11.png</x:v>
      </x:c>
      <x:c r="S59" s="57" t="str">
        <x:v>public/images/photo-clues/region-3/11.png</x:v>
      </x:c>
      <x:c r="T59" s="57" t="str">
        <x:v>13–14 级所有 HOLD 零大 p，同时达 80%。</x:v>
      </x:c>
      <x:c r="U59" s="65" t="n">
        <x:v>6</x:v>
      </x:c>
      <x:c r="V59" s="65" t="n">
        <x:v>190</x:v>
      </x:c>
      <x:c r="W59" s="65" t="n">
        <x:v>30</x:v>
      </x:c>
      <x:c r="X59" s="65" t="n">
        <x:v>10</x:v>
      </x:c>
      <x:c r="Y59" s="65" t="n">
        <x:v>20</x:v>
      </x:c>
      <x:c r="Z59" s="65" t="n">
        <x:v>20</x:v>
      </x:c>
      <x:c r="AA59" s="65" t="n">
        <x:f>SUM(V59:Z59)</x:f>
        <x:v>270</x:v>
      </x:c>
      <x:c r="AB59" s="67" t="n">
        <x:f>'积分规则'!G31</x:f>
        <x:v>0.7843137254901961</x:v>
      </x:c>
      <x:c r="AC59" s="69" t="n">
        <x:f>H59*'积分规则'!$B$12</x:f>
        <x:v>105</x:v>
      </x:c>
      <x:c r="AD59" s="57" t="n">
        <x:v>0</x:v>
      </x:c>
    </x:row>
    <x:row r="60" ht="50" customHeight="1">
      <x:c r="A60" s="23" t="n">
        <x:v>54</x:v>
      </x:c>
      <x:c r="B60" s="24" t="str">
        <x:v>maimai</x:v>
      </x:c>
      <x:c r="C60" s="23" t="n">
        <x:v>4</x:v>
      </x:c>
      <x:c r="D60" s="25" t="str">
        <x:v>难</x:v>
      </x:c>
      <x:c r="E60" s="48" t="str">
        <x:v>键盘大师？</x:v>
      </x:c>
      <x:c r="F60" s="26" t="str">
        <x:v>“键盘大师？”：游玩一首13+级曲目，全程不能打到任何一个 SLIDE（星星） 音符（全部slide必须都为miss判定），其他按键不能有miss判定。</x:v>
      </x:c>
      <x:c r="G60" s="26"/>
      <x:c r="H60" s="64" t="n">
        <x:f>IF(D60="极难",'积分规则'!$B$7,INT(AA60*AB60/'积分规则'!$B$14)*'积分规则'!$B$14+AD60)</x:f>
        <x:v>220</x:v>
      </x:c>
      <x:c r="I60" s="63" t="n">
        <x:v>0</x:v>
      </x:c>
      <x:c r="J60" s="63" t="n">
        <x:v>0</x:v>
      </x:c>
      <x:c r="K60" s="66" t="n">
        <x:f>H60+I60</x:f>
        <x:v>220</x:v>
      </x:c>
      <x:c r="L60" s="58" t="str">
        <x:v>MAI04</x:v>
      </x:c>
      <x:c r="M60" s="58" t="str">
        <x:v>team-4</x:v>
      </x:c>
      <x:c r="N60" s="58" t="str">
        <x:v>P02</x:v>
      </x:c>
      <x:c r="O60" s="58" t="str">
        <x:v>第1行第2列</x:v>
      </x:c>
      <x:c r="P60" s="58" t="n">
        <x:v>2</x:v>
      </x:c>
      <x:c r="Q60" s="58" t="str">
        <x:v>public/images/photo-clues/region-1/02.png</x:v>
      </x:c>
      <x:c r="R60" s="58" t="str">
        <x:v>public/images/photo-clues/region-2/02.png</x:v>
      </x:c>
      <x:c r="S60" s="58" t="str">
        <x:v>public/images/photo-clues/region-3/02.png</x:v>
      </x:c>
      <x:c r="T60" s="58" t="str">
        <x:v>13+ 所有 SLIDE MISS，其他音符无 MISS。</x:v>
      </x:c>
      <x:c r="U60" s="66" t="n">
        <x:v>6</x:v>
      </x:c>
      <x:c r="V60" s="66" t="n">
        <x:v>190</x:v>
      </x:c>
      <x:c r="W60" s="66" t="n">
        <x:v>30</x:v>
      </x:c>
      <x:c r="X60" s="66" t="n">
        <x:v>20</x:v>
      </x:c>
      <x:c r="Y60" s="66" t="n">
        <x:v>20</x:v>
      </x:c>
      <x:c r="Z60" s="66" t="n">
        <x:v>20</x:v>
      </x:c>
      <x:c r="AA60" s="66" t="n">
        <x:f>SUM(V60:Z60)</x:f>
        <x:v>280</x:v>
      </x:c>
      <x:c r="AB60" s="68" t="n">
        <x:f>'积分规则'!G31</x:f>
        <x:v>0.7843137254901961</x:v>
      </x:c>
      <x:c r="AC60" s="70" t="n">
        <x:f>H60*'积分规则'!$B$12</x:f>
        <x:v>110</x:v>
      </x:c>
      <x:c r="AD60" s="58" t="n">
        <x:v>10</x:v>
      </x:c>
    </x:row>
    <x:row r="61" ht="34" customHeight="1">
      <x:c r="A61" s="15" t="n">
        <x:v>55</x:v>
      </x:c>
      <x:c r="B61" s="16" t="str">
        <x:v>maimai</x:v>
      </x:c>
      <x:c r="C61" s="15" t="n">
        <x:v>5</x:v>
      </x:c>
      <x:c r="D61" s="17" t="str">
        <x:v>易</x:v>
      </x:c>
      <x:c r="E61" s="49" t="str">
        <x:v>每日325</x:v>
      </x:c>
      <x:c r="F61" s="18" t="str">
        <x:v>“每日325”：1pc内，按顺序游玩曲目名字或难度各含有3/2/5的3首歌曲，总分达到297%。</x:v>
      </x:c>
      <x:c r="G61" s="18"/>
      <x:c r="H61" s="64" t="n">
        <x:f>IF(D61="极难",'积分规则'!$B$7,INT(AA61*AB61/'积分规则'!$B$14)*'积分规则'!$B$14+AD61)</x:f>
        <x:v>130</x:v>
      </x:c>
      <x:c r="I61" s="62" t="n">
        <x:v>0</x:v>
      </x:c>
      <x:c r="J61" s="62" t="n">
        <x:v>0</x:v>
      </x:c>
      <x:c r="K61" s="65" t="n">
        <x:f>H61+I61</x:f>
        <x:v>130</x:v>
      </x:c>
      <x:c r="L61" s="57" t="str">
        <x:v>MAI05</x:v>
      </x:c>
      <x:c r="M61" s="57" t="str">
        <x:v>team-4</x:v>
      </x:c>
      <x:c r="N61" s="57" t="str">
        <x:v>P06</x:v>
      </x:c>
      <x:c r="O61" s="57" t="str">
        <x:v>第4行第3列</x:v>
      </x:c>
      <x:c r="P61" s="57" t="n">
        <x:v>6</x:v>
      </x:c>
      <x:c r="Q61" s="57" t="str">
        <x:v>public/images/photo-clues/region-1/06.png</x:v>
      </x:c>
      <x:c r="R61" s="57" t="str">
        <x:v>public/images/photo-clues/region-2/06.png</x:v>
      </x:c>
      <x:c r="S61" s="57" t="str">
        <x:v>public/images/photo-clues/region-3/06.png</x:v>
      </x:c>
      <x:c r="T61" s="57" t="str">
        <x:v>1PC 三首顺序与 325 条件，总分 297%。</x:v>
      </x:c>
      <x:c r="U61" s="65" t="n">
        <x:v>12</x:v>
      </x:c>
      <x:c r="V61" s="65" t="n">
        <x:v>80</x:v>
      </x:c>
      <x:c r="W61" s="65" t="n">
        <x:v>50</x:v>
      </x:c>
      <x:c r="X61" s="65" t="n">
        <x:v>10</x:v>
      </x:c>
      <x:c r="Y61" s="65" t="n">
        <x:v>0</x:v>
      </x:c>
      <x:c r="Z61" s="65" t="n">
        <x:v>20</x:v>
      </x:c>
      <x:c r="AA61" s="65" t="n">
        <x:f>SUM(V61:Z61)</x:f>
        <x:v>160</x:v>
      </x:c>
      <x:c r="AB61" s="67" t="n">
        <x:f>'积分规则'!G31</x:f>
        <x:v>0.7843137254901961</x:v>
      </x:c>
      <x:c r="AC61" s="69" t="n">
        <x:f>H61*'积分规则'!$B$12</x:f>
        <x:v>65</x:v>
      </x:c>
      <x:c r="AD61" s="57" t="n">
        <x:v>10</x:v>
      </x:c>
    </x:row>
    <x:row r="62" ht="50" customHeight="1">
      <x:c r="A62" s="23" t="n">
        <x:v>56</x:v>
      </x:c>
      <x:c r="B62" s="24" t="str">
        <x:v>maimai</x:v>
      </x:c>
      <x:c r="C62" s="23" t="n">
        <x:v>6</x:v>
      </x:c>
      <x:c r="D62" s="25" t="str">
        <x:v>易</x:v>
      </x:c>
      <x:c r="E62" s="48" t="str">
        <x:v>福瑞？！</x:v>
      </x:c>
      <x:c r="F62" s="26" t="str">
        <x:v>“福瑞？！”：在游戏曲库中，找出一首曲绘（封面）里带有动物的曲目，游玩其 MAS 难度，分数达到 97%。</x:v>
      </x:c>
      <x:c r="G62" s="26"/>
      <x:c r="H62" s="64" t="n">
        <x:f>IF(D62="极难",'积分规则'!$B$7,INT(AA62*AB62/'积分规则'!$B$14)*'积分规则'!$B$14+AD62)</x:f>
        <x:v>90</x:v>
      </x:c>
      <x:c r="I62" s="63" t="n">
        <x:v>0</x:v>
      </x:c>
      <x:c r="J62" s="63" t="n">
        <x:v>0</x:v>
      </x:c>
      <x:c r="K62" s="66" t="n">
        <x:f>H62+I62</x:f>
        <x:v>90</x:v>
      </x:c>
      <x:c r="L62" s="58" t="str">
        <x:v>MAI06</x:v>
      </x:c>
      <x:c r="M62" s="58" t="str">
        <x:v>team-4</x:v>
      </x:c>
      <x:c r="N62" s="58" t="str">
        <x:v>P14</x:v>
      </x:c>
      <x:c r="O62" s="58" t="str">
        <x:v>第3行第2列</x:v>
      </x:c>
      <x:c r="P62" s="58" t="n">
        <x:v>14</x:v>
      </x:c>
      <x:c r="Q62" s="58" t="str">
        <x:v>public/images/photo-clues/region-1/14.png</x:v>
      </x:c>
      <x:c r="R62" s="58" t="str">
        <x:v>public/images/photo-clues/region-2/14.png</x:v>
      </x:c>
      <x:c r="S62" s="58" t="str">
        <x:v>public/images/photo-clues/region-3/14.png</x:v>
      </x:c>
      <x:c r="T62" s="58" t="str">
        <x:v>动物曲绘检索、MAS 与 97% 三条件。</x:v>
      </x:c>
      <x:c r="U62" s="66" t="n">
        <x:v>5</x:v>
      </x:c>
      <x:c r="V62" s="66" t="n">
        <x:v>80</x:v>
      </x:c>
      <x:c r="W62" s="66" t="n">
        <x:v>10</x:v>
      </x:c>
      <x:c r="X62" s="66" t="n">
        <x:v>10</x:v>
      </x:c>
      <x:c r="Y62" s="66" t="n">
        <x:v>0</x:v>
      </x:c>
      <x:c r="Z62" s="66" t="n">
        <x:v>20</x:v>
      </x:c>
      <x:c r="AA62" s="66" t="n">
        <x:f>SUM(V62:Z62)</x:f>
        <x:v>120</x:v>
      </x:c>
      <x:c r="AB62" s="68" t="n">
        <x:f>'积分规则'!G31</x:f>
        <x:v>0.7843137254901961</x:v>
      </x:c>
      <x:c r="AC62" s="70" t="n">
        <x:f>H62*'积分规则'!$B$12</x:f>
        <x:v>45</x:v>
      </x:c>
      <x:c r="AD62" s="58" t="n">
        <x:v>0</x:v>
      </x:c>
    </x:row>
    <x:row r="63" ht="50" customHeight="1">
      <x:c r="A63" s="15" t="n">
        <x:v>57</x:v>
      </x:c>
      <x:c r="B63" s="16" t="str">
        <x:v>maimai</x:v>
      </x:c>
      <x:c r="C63" s="15" t="n">
        <x:v>7</x:v>
      </x:c>
      <x:c r="D63" s="17" t="str">
        <x:v>中</x:v>
      </x:c>
      <x:c r="E63" s="49" t="str">
        <x:v>张雪峰</x:v>
      </x:c>
      <x:c r="F63" s="18" t="str">
        <x:v>“张雪峰”：从打开一瓶500ml的雪碧开始计时，15分钟内，喝完并游玩雪代（milk plus代)的任意一首14-14+曲目，评分达到95%以上，大声喊出“你打不过我你信不信”即完成。</x:v>
      </x:c>
      <x:c r="G63" s="18"/>
      <x:c r="H63" s="64" t="n">
        <x:f>IF(D63="极难",'积分规则'!$B$7,INT(AA63*AB63/'积分规则'!$B$14)*'积分规则'!$B$14+AD63)</x:f>
        <x:v>180</x:v>
      </x:c>
      <x:c r="I63" s="62" t="n">
        <x:v>0</x:v>
      </x:c>
      <x:c r="J63" s="62" t="n">
        <x:v>0</x:v>
      </x:c>
      <x:c r="K63" s="65" t="n">
        <x:f>H63+I63</x:f>
        <x:v>180</x:v>
      </x:c>
      <x:c r="L63" s="57" t="str">
        <x:v>MAI07</x:v>
      </x:c>
      <x:c r="M63" s="57" t="str">
        <x:v>team-4</x:v>
      </x:c>
      <x:c r="N63" s="57" t="str">
        <x:v>P07</x:v>
      </x:c>
      <x:c r="O63" s="57" t="str">
        <x:v>第5行第1列</x:v>
      </x:c>
      <x:c r="P63" s="57" t="n">
        <x:v>7</x:v>
      </x:c>
      <x:c r="Q63" s="57" t="str">
        <x:v>public/images/photo-clues/region-1/07.png</x:v>
      </x:c>
      <x:c r="R63" s="57" t="str">
        <x:v>public/images/photo-clues/region-2/07.png</x:v>
      </x:c>
      <x:c r="S63" s="57" t="str">
        <x:v>public/images/photo-clues/region-3/07.png</x:v>
      </x:c>
      <x:c r="T63" s="57" t="str">
        <x:v>购饮料、喝完、14–14+ 95% 及喊话限时。</x:v>
      </x:c>
      <x:c r="U63" s="65" t="n">
        <x:v>12</x:v>
      </x:c>
      <x:c r="V63" s="65" t="n">
        <x:v>130</x:v>
      </x:c>
      <x:c r="W63" s="65" t="n">
        <x:v>50</x:v>
      </x:c>
      <x:c r="X63" s="65" t="n">
        <x:v>20</x:v>
      </x:c>
      <x:c r="Y63" s="65" t="n">
        <x:v>10</x:v>
      </x:c>
      <x:c r="Z63" s="65" t="n">
        <x:v>20</x:v>
      </x:c>
      <x:c r="AA63" s="65" t="n">
        <x:f>SUM(V63:Z63)</x:f>
        <x:v>230</x:v>
      </x:c>
      <x:c r="AB63" s="67" t="n">
        <x:f>'积分规则'!G31</x:f>
        <x:v>0.7843137254901961</x:v>
      </x:c>
      <x:c r="AC63" s="69" t="n">
        <x:f>H63*'积分规则'!$B$12</x:f>
        <x:v>90</x:v>
      </x:c>
      <x:c r="AD63" s="57" t="n">
        <x:v>0</x:v>
      </x:c>
    </x:row>
    <x:row r="64" ht="50" customHeight="1">
      <x:c r="A64" s="23" t="n">
        <x:v>58</x:v>
      </x:c>
      <x:c r="B64" s="24" t="str">
        <x:v>maimai</x:v>
      </x:c>
      <x:c r="C64" s="23" t="n">
        <x:v>8</x:v>
      </x:c>
      <x:c r="D64" s="25" t="str">
        <x:v>中</x:v>
      </x:c>
      <x:c r="E64" s="48" t="str">
        <x:v>长跑冠军</x:v>
      </x:c>
      <x:c r="F64" s="26" t="str">
        <x:v>“长跑冠军”：游玩13+级曲目《白南十字》，在中间星星的休息段围绕着场地（？）跑一圈，评分95%以上即完成</x:v>
      </x:c>
      <x:c r="G64" s="26"/>
      <x:c r="H64" s="64" t="n">
        <x:f>IF(D64="极难",'积分规则'!$B$7,INT(AA64*AB64/'积分规则'!$B$14)*'积分规则'!$B$14+AD64)</x:f>
        <x:v>150</x:v>
      </x:c>
      <x:c r="I64" s="63" t="n">
        <x:v>0</x:v>
      </x:c>
      <x:c r="J64" s="63" t="n">
        <x:v>0</x:v>
      </x:c>
      <x:c r="K64" s="66" t="n">
        <x:f>H64+I64</x:f>
        <x:v>150</x:v>
      </x:c>
      <x:c r="L64" s="58" t="str">
        <x:v>MAI08</x:v>
      </x:c>
      <x:c r="M64" s="58" t="str">
        <x:v>team-4</x:v>
      </x:c>
      <x:c r="N64" s="58" t="str">
        <x:v>P08</x:v>
      </x:c>
      <x:c r="O64" s="58" t="str">
        <x:v>第4行第4列</x:v>
      </x:c>
      <x:c r="P64" s="58" t="n">
        <x:v>8</x:v>
      </x:c>
      <x:c r="Q64" s="58" t="str">
        <x:v>public/images/photo-clues/region-1/08.png</x:v>
      </x:c>
      <x:c r="R64" s="58" t="str">
        <x:v>public/images/photo-clues/region-2/08.png</x:v>
      </x:c>
      <x:c r="S64" s="58" t="str">
        <x:v>public/images/photo-clues/region-3/08.png</x:v>
      </x:c>
      <x:c r="T64" s="58" t="str">
        <x:v>指定休息段绕场一圈，仍达 95%。</x:v>
      </x:c>
      <x:c r="U64" s="66" t="n">
        <x:v>5</x:v>
      </x:c>
      <x:c r="V64" s="66" t="n">
        <x:v>130</x:v>
      </x:c>
      <x:c r="W64" s="66" t="n">
        <x:v>10</x:v>
      </x:c>
      <x:c r="X64" s="66" t="n">
        <x:v>20</x:v>
      </x:c>
      <x:c r="Y64" s="66" t="n">
        <x:v>10</x:v>
      </x:c>
      <x:c r="Z64" s="66" t="n">
        <x:v>20</x:v>
      </x:c>
      <x:c r="AA64" s="66" t="n">
        <x:f>SUM(V64:Z64)</x:f>
        <x:v>190</x:v>
      </x:c>
      <x:c r="AB64" s="68" t="n">
        <x:f>'积分规则'!G31</x:f>
        <x:v>0.7843137254901961</x:v>
      </x:c>
      <x:c r="AC64" s="70" t="n">
        <x:f>H64*'积分规则'!$B$12</x:f>
        <x:v>75</x:v>
      </x:c>
      <x:c r="AD64" s="58" t="n">
        <x:v>10</x:v>
      </x:c>
    </x:row>
    <x:row r="65" ht="50" customHeight="1">
      <x:c r="A65" s="15" t="n">
        <x:v>59</x:v>
      </x:c>
      <x:c r="B65" s="16" t="str">
        <x:v>maimai</x:v>
      </x:c>
      <x:c r="C65" s="15" t="n">
        <x:v>9</x:v>
      </x:c>
      <x:c r="D65" s="17" t="str">
        <x:v>易</x:v>
      </x:c>
      <x:c r="E65" s="49" t="str">
        <x:v>单手挑战</x:v>
      </x:c>
      <x:c r="F65" s="18" t="str">
        <x:v>“单手挑战”：选择一首11-12级曲目，尝试只用单手完成（另一只手背在身后），分数达到80%即可。</x:v>
      </x:c>
      <x:c r="G65" s="18"/>
      <x:c r="H65" s="64" t="n">
        <x:f>IF(D65="极难",'积分规则'!$B$7,INT(AA65*AB65/'积分规则'!$B$14)*'积分规则'!$B$14+AD65)</x:f>
        <x:v>70</x:v>
      </x:c>
      <x:c r="I65" s="62" t="n">
        <x:v>0</x:v>
      </x:c>
      <x:c r="J65" s="62" t="n">
        <x:v>0</x:v>
      </x:c>
      <x:c r="K65" s="65" t="n">
        <x:f>H65+I65</x:f>
        <x:v>70</x:v>
      </x:c>
      <x:c r="L65" s="57" t="str">
        <x:v>MAI09</x:v>
      </x:c>
      <x:c r="M65" s="57" t="str">
        <x:v>team-4</x:v>
      </x:c>
      <x:c r="N65" s="57" t="str">
        <x:v>D02</x:v>
      </x:c>
      <x:c r="O65" s="57" t="str">
        <x:v>第2行第3列</x:v>
      </x:c>
      <x:c r="P65" s="57" t="str">
        <x:v>无需图片</x:v>
      </x:c>
      <x:c r="Q65" s="57" t="str">
        <x:v>直接任务，无需图片</x:v>
      </x:c>
      <x:c r="R65" s="57" t="str">
        <x:v>直接任务，无需图片</x:v>
      </x:c>
      <x:c r="S65" s="57" t="str">
        <x:v>直接任务，无需图片</x:v>
      </x:c>
      <x:c r="T65" s="57" t="str">
        <x:v>自选 11–12 级单手，80% 门槛。</x:v>
      </x:c>
      <x:c r="U65" s="65" t="n">
        <x:v>4</x:v>
      </x:c>
      <x:c r="V65" s="65" t="n">
        <x:v>80</x:v>
      </x:c>
      <x:c r="W65" s="65" t="n">
        <x:v>10</x:v>
      </x:c>
      <x:c r="X65" s="65" t="n">
        <x:v>0</x:v>
      </x:c>
      <x:c r="Y65" s="65" t="n">
        <x:v>0</x:v>
      </x:c>
      <x:c r="Z65" s="65" t="n">
        <x:v>0</x:v>
      </x:c>
      <x:c r="AA65" s="65" t="n">
        <x:f>SUM(V65:Z65)</x:f>
        <x:v>90</x:v>
      </x:c>
      <x:c r="AB65" s="67" t="n">
        <x:f>'积分规则'!G31</x:f>
        <x:v>0.7843137254901961</x:v>
      </x:c>
      <x:c r="AC65" s="69" t="n">
        <x:f>H65*'积分规则'!$B$12</x:f>
        <x:v>35</x:v>
      </x:c>
      <x:c r="AD65" s="57" t="n">
        <x:v>0</x:v>
      </x:c>
    </x:row>
    <x:row r="66" ht="50" customHeight="1">
      <x:c r="A66" s="23" t="n">
        <x:v>60</x:v>
      </x:c>
      <x:c r="B66" s="24" t="str">
        <x:v>maimai</x:v>
      </x:c>
      <x:c r="C66" s="23" t="n">
        <x:v>10</x:v>
      </x:c>
      <x:c r="D66" s="25" t="str">
        <x:v>易</x:v>
      </x:c>
      <x:c r="E66" s="48" t="str">
        <x:v>路人夺权</x:v>
      </x:c>
      <x:c r="F66" s="26" t="str">
        <x:v>“路人夺权”：请一位路人（或朋友）在选曲界面帮你随机点选一首12级曲目，你必须使用最高难度（master/re:master）打完，分数达到 A。</x:v>
      </x:c>
      <x:c r="G66" s="26" t="str">
        <x:v>原任务序号：11。</x:v>
      </x:c>
      <x:c r="H66" s="64" t="n">
        <x:f>IF(D66="极难",'积分规则'!$B$7,INT(AA66*AB66/'积分规则'!$B$14)*'积分规则'!$B$14+AD66)</x:f>
        <x:v>120</x:v>
      </x:c>
      <x:c r="I66" s="63" t="n">
        <x:v>0</x:v>
      </x:c>
      <x:c r="J66" s="63" t="n">
        <x:v>0</x:v>
      </x:c>
      <x:c r="K66" s="66" t="n">
        <x:f>H66+I66</x:f>
        <x:v>120</x:v>
      </x:c>
      <x:c r="L66" s="58" t="str">
        <x:v>MAI10</x:v>
      </x:c>
      <x:c r="M66" s="58" t="str">
        <x:v>team-4</x:v>
      </x:c>
      <x:c r="N66" s="58" t="str">
        <x:v>P19</x:v>
      </x:c>
      <x:c r="O66" s="58" t="str">
        <x:v>第1行第3列</x:v>
      </x:c>
      <x:c r="P66" s="58" t="n">
        <x:v>19</x:v>
      </x:c>
      <x:c r="Q66" s="58" t="str">
        <x:v>public/images/photo-clues/region-1/19.png</x:v>
      </x:c>
      <x:c r="R66" s="58" t="str">
        <x:v>public/images/photo-clues/region-2/19.png</x:v>
      </x:c>
      <x:c r="S66" s="58" t="str">
        <x:v>public/images/photo-clues/region-3/19.png</x:v>
      </x:c>
      <x:c r="T66" s="58" t="str">
        <x:v>路人/朋友选曲，最高难度达 A。</x:v>
      </x:c>
      <x:c r="U66" s="66" t="n">
        <x:v>6</x:v>
      </x:c>
      <x:c r="V66" s="66" t="n">
        <x:v>80</x:v>
      </x:c>
      <x:c r="W66" s="66" t="n">
        <x:v>30</x:v>
      </x:c>
      <x:c r="X66" s="66" t="n">
        <x:v>10</x:v>
      </x:c>
      <x:c r="Y66" s="66" t="n">
        <x:v>10</x:v>
      </x:c>
      <x:c r="Z66" s="66" t="n">
        <x:v>20</x:v>
      </x:c>
      <x:c r="AA66" s="66" t="n">
        <x:f>SUM(V66:Z66)</x:f>
        <x:v>150</x:v>
      </x:c>
      <x:c r="AB66" s="68" t="n">
        <x:f>'积分规则'!G31</x:f>
        <x:v>0.7843137254901961</x:v>
      </x:c>
      <x:c r="AC66" s="70" t="n">
        <x:f>H66*'积分规则'!$B$12</x:f>
        <x:v>60</x:v>
      </x:c>
      <x:c r="AD66" s="58" t="n">
        <x:v>10</x:v>
      </x:c>
    </x:row>
    <x:row r="67" ht="69" customHeight="1">
      <x:c r="A67" s="15" t="n">
        <x:v>61</x:v>
      </x:c>
      <x:c r="B67" s="16" t="str">
        <x:v>maimai</x:v>
      </x:c>
      <x:c r="C67" s="15" t="n">
        <x:v>11</x:v>
      </x:c>
      <x:c r="D67" s="17" t="str">
        <x:v>中</x:v>
      </x:c>
      <x:c r="E67" s="49" t="str">
        <x:v>高速狂飙</x:v>
      </x:c>
      <x:c r="F67" s="18" t="str">
        <x:v>“高速狂飙”：将谱面流速调为 10.0游玩一首13级曲目，分数达到90%即可。</x:v>
      </x:c>
      <x:c r="G67" s="18" t="str">
        <x:v>原任务序号：12。
难度复评：易 → 中。10.0 流速叠加 13 级谱面和 90% 成绩门槛。</x:v>
      </x:c>
      <x:c r="H67" s="64" t="n">
        <x:f>IF(D67="极难",'积分规则'!$B$7,INT(AA67*AB67/'积分规则'!$B$14)*'积分规则'!$B$14+AD67)</x:f>
        <x:v>140</x:v>
      </x:c>
      <x:c r="I67" s="62" t="n">
        <x:v>0</x:v>
      </x:c>
      <x:c r="J67" s="62" t="n">
        <x:v>0</x:v>
      </x:c>
      <x:c r="K67" s="65" t="n">
        <x:f>H67+I67</x:f>
        <x:v>140</x:v>
      </x:c>
      <x:c r="L67" s="57" t="str">
        <x:v>MAI11</x:v>
      </x:c>
      <x:c r="M67" s="57" t="str">
        <x:v>team-4</x:v>
      </x:c>
      <x:c r="N67" s="57" t="str">
        <x:v>P10</x:v>
      </x:c>
      <x:c r="O67" s="57" t="str">
        <x:v>第4行第5列</x:v>
      </x:c>
      <x:c r="P67" s="57" t="n">
        <x:v>10</x:v>
      </x:c>
      <x:c r="Q67" s="57" t="str">
        <x:v>public/images/photo-clues/region-1/10.png</x:v>
      </x:c>
      <x:c r="R67" s="57" t="str">
        <x:v>public/images/photo-clues/region-2/10.png</x:v>
      </x:c>
      <x:c r="S67" s="57" t="str">
        <x:v>public/images/photo-clues/region-3/10.png</x:v>
      </x:c>
      <x:c r="T67" s="57" t="str">
        <x:v>13 级流速 10.0，90% 门槛。</x:v>
      </x:c>
      <x:c r="U67" s="65" t="n">
        <x:v>5</x:v>
      </x:c>
      <x:c r="V67" s="65" t="n">
        <x:v>130</x:v>
      </x:c>
      <x:c r="W67" s="65" t="n">
        <x:v>10</x:v>
      </x:c>
      <x:c r="X67" s="65" t="n">
        <x:v>10</x:v>
      </x:c>
      <x:c r="Y67" s="65" t="n">
        <x:v>10</x:v>
      </x:c>
      <x:c r="Z67" s="65" t="n">
        <x:v>20</x:v>
      </x:c>
      <x:c r="AA67" s="65" t="n">
        <x:f>SUM(V67:Z67)</x:f>
        <x:v>180</x:v>
      </x:c>
      <x:c r="AB67" s="67" t="n">
        <x:f>'积分规则'!G31</x:f>
        <x:v>0.7843137254901961</x:v>
      </x:c>
      <x:c r="AC67" s="69" t="n">
        <x:f>H67*'积分规则'!$B$12</x:f>
        <x:v>70</x:v>
      </x:c>
      <x:c r="AD67" s="57" t="n">
        <x:v>0</x:v>
      </x:c>
    </x:row>
    <x:row r="68" ht="50" customHeight="1">
      <x:c r="A68" s="23" t="n">
        <x:v>62</x:v>
      </x:c>
      <x:c r="B68" s="24" t="str">
        <x:v>maimai</x:v>
      </x:c>
      <x:c r="C68" s="23" t="n">
        <x:v>12</x:v>
      </x:c>
      <x:c r="D68" s="25" t="str">
        <x:v>中</x:v>
      </x:c>
      <x:c r="E68" s="48" t="str">
        <x:v>首字母捉迷藏</x:v>
      </x:c>
      <x:c r="F68" s="26" t="str">
        <x:v>“首字母捉迷藏”：在选曲界面，按字母排序，选出你cn拼音首字母开头的曲目（比如你叫句号，就找J或H开头），游玩其最高难度，分数达到97%即可。</x:v>
      </x:c>
      <x:c r="G68" s="26" t="str">
        <x:v>原任务序号：13。</x:v>
      </x:c>
      <x:c r="H68" s="64" t="n">
        <x:f>IF(D68="极难",'积分规则'!$B$7,INT(AA68*AB68/'积分规则'!$B$14)*'积分规则'!$B$14+AD68)</x:f>
        <x:v>140</x:v>
      </x:c>
      <x:c r="I68" s="63" t="n">
        <x:v>0</x:v>
      </x:c>
      <x:c r="J68" s="63" t="n">
        <x:v>0</x:v>
      </x:c>
      <x:c r="K68" s="66" t="n">
        <x:f>H68+I68</x:f>
        <x:v>140</x:v>
      </x:c>
      <x:c r="L68" s="58" t="str">
        <x:v>MAI12</x:v>
      </x:c>
      <x:c r="M68" s="58" t="str">
        <x:v>team-4</x:v>
      </x:c>
      <x:c r="N68" s="58" t="str">
        <x:v>P12</x:v>
      </x:c>
      <x:c r="O68" s="58" t="str">
        <x:v>第2行第4列</x:v>
      </x:c>
      <x:c r="P68" s="58" t="n">
        <x:v>12</x:v>
      </x:c>
      <x:c r="Q68" s="58" t="str">
        <x:v>public/images/photo-clues/region-1/12.png</x:v>
      </x:c>
      <x:c r="R68" s="58" t="str">
        <x:v>public/images/photo-clues/region-2/12.png</x:v>
      </x:c>
      <x:c r="S68" s="58" t="str">
        <x:v>public/images/photo-clues/region-3/12.png</x:v>
      </x:c>
      <x:c r="T68" s="58" t="str">
        <x:v>昵称首字母、最高难度及 97% 同时满足。</x:v>
      </x:c>
      <x:c r="U68" s="66" t="n">
        <x:v>5</x:v>
      </x:c>
      <x:c r="V68" s="66" t="n">
        <x:v>130</x:v>
      </x:c>
      <x:c r="W68" s="66" t="n">
        <x:v>10</x:v>
      </x:c>
      <x:c r="X68" s="66" t="n">
        <x:v>10</x:v>
      </x:c>
      <x:c r="Y68" s="66" t="n">
        <x:v>10</x:v>
      </x:c>
      <x:c r="Z68" s="66" t="n">
        <x:v>20</x:v>
      </x:c>
      <x:c r="AA68" s="66" t="n">
        <x:f>SUM(V68:Z68)</x:f>
        <x:v>180</x:v>
      </x:c>
      <x:c r="AB68" s="68" t="n">
        <x:f>'积分规则'!G31</x:f>
        <x:v>0.7843137254901961</x:v>
      </x:c>
      <x:c r="AC68" s="70" t="n">
        <x:f>H68*'积分规则'!$B$12</x:f>
        <x:v>70</x:v>
      </x:c>
      <x:c r="AD68" s="58" t="n">
        <x:v>0</x:v>
      </x:c>
    </x:row>
    <x:row r="69" ht="69" customHeight="1">
      <x:c r="A69" s="15" t="n">
        <x:v>63</x:v>
      </x:c>
      <x:c r="B69" s="16" t="str">
        <x:v>maimai</x:v>
      </x:c>
      <x:c r="C69" s="15" t="n">
        <x:v>13</x:v>
      </x:c>
      <x:c r="D69" s="17" t="str">
        <x:v>中</x:v>
      </x:c>
      <x:c r="E69" s="49" t="str">
        <x:v>交叉手挑战</x:v>
      </x:c>
      <x:c r="F69" s="18" t="str">
        <x:v>“交叉手挑战”：游玩一首 12 级曲目，全程强行左手打右边、右手打左边（交叉打)分数达到 A 即可。</x:v>
      </x:c>
      <x:c r="G69" s="18" t="str">
        <x:v>原任务序号：14。
难度复评：易 → 中。全程交叉手限制操作范围，需保持规定评级。</x:v>
      </x:c>
      <x:c r="H69" s="64" t="n">
        <x:f>IF(D69="极难",'积分规则'!$B$7,INT(AA69*AB69/'积分规则'!$B$14)*'积分规则'!$B$14+AD69)</x:f>
        <x:v>130</x:v>
      </x:c>
      <x:c r="I69" s="62" t="n">
        <x:v>0</x:v>
      </x:c>
      <x:c r="J69" s="62" t="n">
        <x:v>0</x:v>
      </x:c>
      <x:c r="K69" s="65" t="n">
        <x:f>H69+I69</x:f>
        <x:v>130</x:v>
      </x:c>
      <x:c r="L69" s="57" t="str">
        <x:v>MAI13</x:v>
      </x:c>
      <x:c r="M69" s="57" t="str">
        <x:v>team-4</x:v>
      </x:c>
      <x:c r="N69" s="57" t="str">
        <x:v>P16</x:v>
      </x:c>
      <x:c r="O69" s="57" t="str">
        <x:v>第3行第4列</x:v>
      </x:c>
      <x:c r="P69" s="57" t="n">
        <x:v>16</x:v>
      </x:c>
      <x:c r="Q69" s="57" t="str">
        <x:v>public/images/photo-clues/region-1/16.png</x:v>
      </x:c>
      <x:c r="R69" s="57" t="str">
        <x:v>public/images/photo-clues/region-2/16.png</x:v>
      </x:c>
      <x:c r="S69" s="57" t="str">
        <x:v>public/images/photo-clues/region-3/16.png</x:v>
      </x:c>
      <x:c r="T69" s="57" t="str">
        <x:v>12 级全程交叉手，评级 A。</x:v>
      </x:c>
      <x:c r="U69" s="65" t="n">
        <x:v>4</x:v>
      </x:c>
      <x:c r="V69" s="65" t="n">
        <x:v>130</x:v>
      </x:c>
      <x:c r="W69" s="65" t="n">
        <x:v>10</x:v>
      </x:c>
      <x:c r="X69" s="65" t="n">
        <x:v>10</x:v>
      </x:c>
      <x:c r="Y69" s="65" t="n">
        <x:v>0</x:v>
      </x:c>
      <x:c r="Z69" s="65" t="n">
        <x:v>20</x:v>
      </x:c>
      <x:c r="AA69" s="65" t="n">
        <x:f>SUM(V69:Z69)</x:f>
        <x:v>170</x:v>
      </x:c>
      <x:c r="AB69" s="67" t="n">
        <x:f>'积分规则'!G31</x:f>
        <x:v>0.7843137254901961</x:v>
      </x:c>
      <x:c r="AC69" s="69" t="n">
        <x:f>H69*'积分规则'!$B$12</x:f>
        <x:v>65</x:v>
      </x:c>
      <x:c r="AD69" s="57" t="n">
        <x:v>0</x:v>
      </x:c>
    </x:row>
    <x:row r="70" ht="50" customHeight="1">
      <x:c r="A70" s="23" t="n">
        <x:v>64</x:v>
      </x:c>
      <x:c r="B70" s="24" t="str">
        <x:v>maimai</x:v>
      </x:c>
      <x:c r="C70" s="23" t="n">
        <x:v>14</x:v>
      </x:c>
      <x:c r="D70" s="25" t="str">
        <x:v>难</x:v>
      </x:c>
      <x:c r="E70" s="48" t="str">
        <x:v>全程解说</x:v>
      </x:c>
      <x:c r="F70" s="26" t="str">
        <x:v>“全程解说”：游玩一首13级曲目时，全程大声解说自己在打什么（比如“现在来了个双押，哎我接住了，接下来是滑星……”），10秒内未说话或未描述铺面内容判定失败。</x:v>
      </x:c>
      <x:c r="G70" s="26" t="str">
        <x:v>原任务序号：15。</x:v>
      </x:c>
      <x:c r="H70" s="64" t="n">
        <x:f>IF(D70="极难",'积分规则'!$B$7,INT(AA70*AB70/'积分规则'!$B$14)*'积分规则'!$B$14+AD70)</x:f>
        <x:v>200</x:v>
      </x:c>
      <x:c r="I70" s="63" t="n">
        <x:v>0</x:v>
      </x:c>
      <x:c r="J70" s="63" t="n">
        <x:v>0</x:v>
      </x:c>
      <x:c r="K70" s="66" t="n">
        <x:f>H70+I70</x:f>
        <x:v>200</x:v>
      </x:c>
      <x:c r="L70" s="58" t="str">
        <x:v>MAI14</x:v>
      </x:c>
      <x:c r="M70" s="58" t="str">
        <x:v>team-4</x:v>
      </x:c>
      <x:c r="N70" s="58" t="str">
        <x:v>P01</x:v>
      </x:c>
      <x:c r="O70" s="58" t="str">
        <x:v>第2行第5列</x:v>
      </x:c>
      <x:c r="P70" s="58" t="n">
        <x:v>1</x:v>
      </x:c>
      <x:c r="Q70" s="58" t="str">
        <x:v>public/images/photo-clues/region-1/01.png</x:v>
      </x:c>
      <x:c r="R70" s="58" t="str">
        <x:v>public/images/photo-clues/region-2/01.png</x:v>
      </x:c>
      <x:c r="S70" s="58" t="str">
        <x:v>public/images/photo-clues/region-3/01.png</x:v>
      </x:c>
      <x:c r="T70" s="58" t="str">
        <x:v>13 级全程解说，超过十秒中断即失败。</x:v>
      </x:c>
      <x:c r="U70" s="66" t="n">
        <x:v>5</x:v>
      </x:c>
      <x:c r="V70" s="66" t="n">
        <x:v>190</x:v>
      </x:c>
      <x:c r="W70" s="66" t="n">
        <x:v>10</x:v>
      </x:c>
      <x:c r="X70" s="66" t="n">
        <x:v>20</x:v>
      </x:c>
      <x:c r="Y70" s="66" t="n">
        <x:v>10</x:v>
      </x:c>
      <x:c r="Z70" s="66" t="n">
        <x:v>20</x:v>
      </x:c>
      <x:c r="AA70" s="66" t="n">
        <x:f>SUM(V70:Z70)</x:f>
        <x:v>250</x:v>
      </x:c>
      <x:c r="AB70" s="68" t="n">
        <x:f>'积分规则'!G31</x:f>
        <x:v>0.7843137254901961</x:v>
      </x:c>
      <x:c r="AC70" s="70" t="n">
        <x:f>H70*'积分规则'!$B$12</x:f>
        <x:v>100</x:v>
      </x:c>
      <x:c r="AD70" s="58" t="n">
        <x:v>10</x:v>
      </x:c>
    </x:row>
    <x:row r="71" ht="50" customHeight="1">
      <x:c r="A71" s="15" t="n">
        <x:v>65</x:v>
      </x:c>
      <x:c r="B71" s="16" t="str">
        <x:v>maimai</x:v>
      </x:c>
      <x:c r="C71" s="15" t="n">
        <x:v>15</x:v>
      </x:c>
      <x:c r="D71" s="17" t="str">
        <x:v>中</x:v>
      </x:c>
      <x:c r="E71" s="49" t="str">
        <x:v>极极？！</x:v>
      </x:c>
      <x:c r="F71" s="18" t="str">
        <x:v>“极极？！”：选一首 13级及以上的曲目，要求达成 FULL COMBO（全连），但最后的分数必须低于95% 以下。</x:v>
      </x:c>
      <x:c r="G71" s="18" t="str">
        <x:v>原任务序号：17。</x:v>
      </x:c>
      <x:c r="H71" s="64" t="n">
        <x:f>IF(D71="极难",'积分规则'!$B$7,INT(AA71*AB71/'积分规则'!$B$14)*'积分规则'!$B$14+AD71)</x:f>
        <x:v>160</x:v>
      </x:c>
      <x:c r="I71" s="62" t="n">
        <x:v>0</x:v>
      </x:c>
      <x:c r="J71" s="62" t="n">
        <x:v>0</x:v>
      </x:c>
      <x:c r="K71" s="65" t="n">
        <x:f>H71+I71</x:f>
        <x:v>160</x:v>
      </x:c>
      <x:c r="L71" s="57" t="str">
        <x:v>MAI15</x:v>
      </x:c>
      <x:c r="M71" s="57" t="str">
        <x:v>team-4</x:v>
      </x:c>
      <x:c r="N71" s="57" t="str">
        <x:v>P05</x:v>
      </x:c>
      <x:c r="O71" s="57" t="str">
        <x:v>第1行第4列</x:v>
      </x:c>
      <x:c r="P71" s="57" t="n">
        <x:v>5</x:v>
      </x:c>
      <x:c r="Q71" s="57" t="str">
        <x:v>public/images/photo-clues/region-1/05.png</x:v>
      </x:c>
      <x:c r="R71" s="57" t="str">
        <x:v>public/images/photo-clues/region-2/05.png</x:v>
      </x:c>
      <x:c r="S71" s="57" t="str">
        <x:v>public/images/photo-clues/region-3/05.png</x:v>
      </x:c>
      <x:c r="T71" s="57" t="str">
        <x:v>13+ FC 同时低于 95%，需判定控制。</x:v>
      </x:c>
      <x:c r="U71" s="65" t="n">
        <x:v>6</x:v>
      </x:c>
      <x:c r="V71" s="65" t="n">
        <x:v>130</x:v>
      </x:c>
      <x:c r="W71" s="65" t="n">
        <x:v>30</x:v>
      </x:c>
      <x:c r="X71" s="65" t="n">
        <x:v>10</x:v>
      </x:c>
      <x:c r="Y71" s="65" t="n">
        <x:v>10</x:v>
      </x:c>
      <x:c r="Z71" s="65" t="n">
        <x:v>20</x:v>
      </x:c>
      <x:c r="AA71" s="65" t="n">
        <x:f>SUM(V71:Z71)</x:f>
        <x:v>200</x:v>
      </x:c>
      <x:c r="AB71" s="67" t="n">
        <x:f>'积分规则'!G31</x:f>
        <x:v>0.7843137254901961</x:v>
      </x:c>
      <x:c r="AC71" s="69" t="n">
        <x:f>H71*'积分规则'!$B$12</x:f>
        <x:v>80</x:v>
      </x:c>
      <x:c r="AD71" s="57" t="n">
        <x:v>10</x:v>
      </x:c>
    </x:row>
    <x:row r="72" ht="88" customHeight="1">
      <x:c r="A72" s="23" t="n">
        <x:v>66</x:v>
      </x:c>
      <x:c r="B72" s="24" t="str">
        <x:v>maimai</x:v>
      </x:c>
      <x:c r="C72" s="23" t="n">
        <x:v>16</x:v>
      </x:c>
      <x:c r="D72" s="25" t="str">
        <x:v>极难</x:v>
      </x:c>
      <x:c r="E72" s="48" t="str">
        <x:v>小拇指也要上分</x:v>
      </x:c>
      <x:c r="F72" s="26" t="str">
        <x:v>使用左右手的小拇指游玩任意一首难度不低于13.4的歌曲 达成率在100.0000及以上</x:v>
      </x:c>
      <x:c r="G72" s="26" t="str">
        <x:v>原任务序号：20。
难度复评：难 → 极难。仅使用双小拇指，13.4 及以上谱面仍要求达成率至少 100%。</x:v>
      </x:c>
      <x:c r="H72" s="64" t="n">
        <x:f>IF(D72="极难",'积分规则'!$B$7,INT(AA72*AB72/'积分规则'!$B$14)*'积分规则'!$B$14+AD72)</x:f>
        <x:v>400</x:v>
      </x:c>
      <x:c r="I72" s="63" t="n">
        <x:v>0</x:v>
      </x:c>
      <x:c r="J72" s="63" t="n">
        <x:v>0</x:v>
      </x:c>
      <x:c r="K72" s="66" t="n">
        <x:f>H72+I72</x:f>
        <x:v>400</x:v>
      </x:c>
      <x:c r="L72" s="58" t="str">
        <x:v>MAI16</x:v>
      </x:c>
      <x:c r="M72" s="58" t="str">
        <x:v>team-4</x:v>
      </x:c>
      <x:c r="N72" s="58" t="str">
        <x:v>D03</x:v>
      </x:c>
      <x:c r="O72" s="58" t="str">
        <x:v>第3行第3列</x:v>
      </x:c>
      <x:c r="P72" s="58" t="str">
        <x:v>无需图片</x:v>
      </x:c>
      <x:c r="Q72" s="58" t="str">
        <x:v>直接任务，无需图片</x:v>
      </x:c>
      <x:c r="R72" s="58" t="str">
        <x:v>直接任务，无需图片</x:v>
      </x:c>
      <x:c r="S72" s="58" t="str">
        <x:v>直接任务，无需图片</x:v>
      </x:c>
      <x:c r="T72" s="58" t="str">
        <x:v>仅双小拇指，13.4+ 且 100.0000%。</x:v>
      </x:c>
      <x:c r="U72" s="66" t="n">
        <x:v>12</x:v>
      </x:c>
      <x:c r="V72" s="66" t="n">
        <x:v>350</x:v>
      </x:c>
      <x:c r="W72" s="66" t="n">
        <x:v>50</x:v>
      </x:c>
      <x:c r="X72" s="66" t="n">
        <x:v>30</x:v>
      </x:c>
      <x:c r="Y72" s="66" t="n">
        <x:v>20</x:v>
      </x:c>
      <x:c r="Z72" s="66" t="n">
        <x:v>0</x:v>
      </x:c>
      <x:c r="AA72" s="66" t="n">
        <x:f>SUM(V72:Z72)</x:f>
        <x:v>450</x:v>
      </x:c>
      <x:c r="AB72" s="68" t="str">
        <x:v>极难固定400</x:v>
      </x:c>
      <x:c r="AC72" s="70" t="n">
        <x:f>H72*'积分规则'!$B$12</x:f>
        <x:v>200</x:v>
      </x:c>
      <x:c r="AD72" s="58" t="n">
        <x:v>0</x:v>
      </x:c>
    </x:row>
    <x:row r="73" ht="34" customHeight="1">
      <x:c r="A73" s="15" t="n">
        <x:v>67</x:v>
      </x:c>
      <x:c r="B73" s="16" t="str">
        <x:v>maimai</x:v>
      </x:c>
      <x:c r="C73" s="15" t="n">
        <x:v>17</x:v>
      </x:c>
      <x:c r="D73" s="17" t="str">
        <x:v>中</x:v>
      </x:c>
      <x:c r="E73" s="49" t="str">
        <x:v>深海闭嘴挑战</x:v>
      </x:c>
      <x:c r="F73" s="18" t="str">
        <x:v>嘴里含一口水连续游玩sd深海少女dx深海少女 总分在200.5000及以上</x:v>
      </x:c>
      <x:c r="G73" s="18" t="str">
        <x:v>原任务序号：21。</x:v>
      </x:c>
      <x:c r="H73" s="64" t="n">
        <x:f>IF(D73="极难",'积分规则'!$B$7,INT(AA73*AB73/'积分规则'!$B$14)*'积分规则'!$B$14+AD73)</x:f>
        <x:v>160</x:v>
      </x:c>
      <x:c r="I73" s="62" t="n">
        <x:v>0</x:v>
      </x:c>
      <x:c r="J73" s="62" t="n">
        <x:v>0</x:v>
      </x:c>
      <x:c r="K73" s="65" t="n">
        <x:f>H73+I73</x:f>
        <x:v>160</x:v>
      </x:c>
      <x:c r="L73" s="57" t="str">
        <x:v>MAI17</x:v>
      </x:c>
      <x:c r="M73" s="57" t="str">
        <x:v>team-4</x:v>
      </x:c>
      <x:c r="N73" s="57" t="str">
        <x:v>P18</x:v>
      </x:c>
      <x:c r="O73" s="57" t="str">
        <x:v>第4行第1列</x:v>
      </x:c>
      <x:c r="P73" s="57" t="n">
        <x:v>18</x:v>
      </x:c>
      <x:c r="Q73" s="57" t="str">
        <x:v>public/images/photo-clues/region-1/18.png</x:v>
      </x:c>
      <x:c r="R73" s="57" t="str">
        <x:v>public/images/photo-clues/region-2/18.png</x:v>
      </x:c>
      <x:c r="S73" s="57" t="str">
        <x:v>public/images/photo-clues/region-3/18.png</x:v>
      </x:c>
      <x:c r="T73" s="57" t="str">
        <x:v>含水两首深海少女，合计 200.5000%。</x:v>
      </x:c>
      <x:c r="U73" s="65" t="n">
        <x:v>8</x:v>
      </x:c>
      <x:c r="V73" s="65" t="n">
        <x:v>130</x:v>
      </x:c>
      <x:c r="W73" s="65" t="n">
        <x:v>30</x:v>
      </x:c>
      <x:c r="X73" s="65" t="n">
        <x:v>20</x:v>
      </x:c>
      <x:c r="Y73" s="65" t="n">
        <x:v>10</x:v>
      </x:c>
      <x:c r="Z73" s="65" t="n">
        <x:v>20</x:v>
      </x:c>
      <x:c r="AA73" s="65" t="n">
        <x:f>SUM(V73:Z73)</x:f>
        <x:v>210</x:v>
      </x:c>
      <x:c r="AB73" s="67" t="n">
        <x:f>'积分规则'!G31</x:f>
        <x:v>0.7843137254901961</x:v>
      </x:c>
      <x:c r="AC73" s="69" t="n">
        <x:f>H73*'积分规则'!$B$12</x:f>
        <x:v>80</x:v>
      </x:c>
      <x:c r="AD73" s="57" t="n">
        <x:v>0</x:v>
      </x:c>
    </x:row>
    <x:row r="74" ht="34" customHeight="1">
      <x:c r="A74" s="23" t="n">
        <x:v>68</x:v>
      </x:c>
      <x:c r="B74" s="24" t="str">
        <x:v>maimai</x:v>
      </x:c>
      <x:c r="C74" s="23" t="n">
        <x:v>18</x:v>
      </x:c>
      <x:c r="D74" s="25" t="str">
        <x:v>中</x:v>
      </x:c>
      <x:c r="E74" s="48" t="str">
        <x:v>星星单手承包</x:v>
      </x:c>
      <x:c r="F74" s="26" t="str">
        <x:v>游玩幸隐同时 限制一只手不能划星星 达成率在94.0000及以上</x:v>
      </x:c>
      <x:c r="G74" s="26" t="str">
        <x:v>原任务序号：22。</x:v>
      </x:c>
      <x:c r="H74" s="64" t="n">
        <x:f>IF(D74="极难",'积分规则'!$B$7,INT(AA74*AB74/'积分规则'!$B$14)*'积分规则'!$B$14+AD74)</x:f>
        <x:v>140</x:v>
      </x:c>
      <x:c r="I74" s="63" t="n">
        <x:v>0</x:v>
      </x:c>
      <x:c r="J74" s="63" t="n">
        <x:v>0</x:v>
      </x:c>
      <x:c r="K74" s="66" t="n">
        <x:f>H74+I74</x:f>
        <x:v>140</x:v>
      </x:c>
      <x:c r="L74" s="58" t="str">
        <x:v>MAI18</x:v>
      </x:c>
      <x:c r="M74" s="58" t="str">
        <x:v>team-4</x:v>
      </x:c>
      <x:c r="N74" s="58" t="str">
        <x:v>P03</x:v>
      </x:c>
      <x:c r="O74" s="58" t="str">
        <x:v>第5行第2列</x:v>
      </x:c>
      <x:c r="P74" s="58" t="n">
        <x:v>3</x:v>
      </x:c>
      <x:c r="Q74" s="58" t="str">
        <x:v>public/images/photo-clues/region-1/03.png</x:v>
      </x:c>
      <x:c r="R74" s="58" t="str">
        <x:v>public/images/photo-clues/region-2/03.png</x:v>
      </x:c>
      <x:c r="S74" s="58" t="str">
        <x:v>public/images/photo-clues/region-3/03.png</x:v>
      </x:c>
      <x:c r="T74" s="58" t="str">
        <x:v>限定一只手不划星星，94% 门槛。</x:v>
      </x:c>
      <x:c r="U74" s="66" t="n">
        <x:v>5</x:v>
      </x:c>
      <x:c r="V74" s="66" t="n">
        <x:v>130</x:v>
      </x:c>
      <x:c r="W74" s="66" t="n">
        <x:v>10</x:v>
      </x:c>
      <x:c r="X74" s="66" t="n">
        <x:v>10</x:v>
      </x:c>
      <x:c r="Y74" s="66" t="n">
        <x:v>10</x:v>
      </x:c>
      <x:c r="Z74" s="66" t="n">
        <x:v>20</x:v>
      </x:c>
      <x:c r="AA74" s="66" t="n">
        <x:f>SUM(V74:Z74)</x:f>
        <x:v>180</x:v>
      </x:c>
      <x:c r="AB74" s="68" t="n">
        <x:f>'积分规则'!G31</x:f>
        <x:v>0.7843137254901961</x:v>
      </x:c>
      <x:c r="AC74" s="70" t="n">
        <x:f>H74*'积分规则'!$B$12</x:f>
        <x:v>70</x:v>
      </x:c>
      <x:c r="AD74" s="58" t="n">
        <x:v>0</x:v>
      </x:c>
    </x:row>
    <x:row r="75" ht="34" customHeight="1">
      <x:c r="A75" s="15" t="n">
        <x:v>69</x:v>
      </x:c>
      <x:c r="B75" s="16" t="str">
        <x:v>maimai</x:v>
      </x:c>
      <x:c r="C75" s="15" t="n">
        <x:v>19</x:v>
      </x:c>
      <x:c r="D75" s="17" t="str">
        <x:v>中</x:v>
      </x:c>
      <x:c r="E75" s="49" t="str">
        <x:v>彩虹提前报到</x:v>
      </x:c>
      <x:c r="F75" s="18" t="str">
        <x:v>游玩sd相信彩虹 将星星提前出现的数值调为极大值 结算成绩在97.0000及以上</x:v>
      </x:c>
      <x:c r="G75" s="18" t="str">
        <x:v>原任务序号：23。</x:v>
      </x:c>
      <x:c r="H75" s="64" t="n">
        <x:f>IF(D75="极难",'积分规则'!$B$7,INT(AA75*AB75/'积分规则'!$B$14)*'积分规则'!$B$14+AD75)</x:f>
        <x:v>140</x:v>
      </x:c>
      <x:c r="I75" s="62" t="n">
        <x:v>0</x:v>
      </x:c>
      <x:c r="J75" s="62" t="n">
        <x:v>0</x:v>
      </x:c>
      <x:c r="K75" s="65" t="n">
        <x:f>H75+I75</x:f>
        <x:v>140</x:v>
      </x:c>
      <x:c r="L75" s="57" t="str">
        <x:v>MAI19</x:v>
      </x:c>
      <x:c r="M75" s="57" t="str">
        <x:v>team-4</x:v>
      </x:c>
      <x:c r="N75" s="57" t="str">
        <x:v>P17</x:v>
      </x:c>
      <x:c r="O75" s="57" t="str">
        <x:v>第2行第2列</x:v>
      </x:c>
      <x:c r="P75" s="57" t="n">
        <x:v>17</x:v>
      </x:c>
      <x:c r="Q75" s="57" t="str">
        <x:v>public/images/photo-clues/region-1/17.png</x:v>
      </x:c>
      <x:c r="R75" s="57" t="str">
        <x:v>public/images/photo-clues/region-2/17.png</x:v>
      </x:c>
      <x:c r="S75" s="57" t="str">
        <x:v>public/images/photo-clues/region-3/17.png</x:v>
      </x:c>
      <x:c r="T75" s="57" t="str">
        <x:v>极大星星提前量，指定曲 97%。</x:v>
      </x:c>
      <x:c r="U75" s="65" t="n">
        <x:v>5</x:v>
      </x:c>
      <x:c r="V75" s="65" t="n">
        <x:v>130</x:v>
      </x:c>
      <x:c r="W75" s="65" t="n">
        <x:v>10</x:v>
      </x:c>
      <x:c r="X75" s="65" t="n">
        <x:v>10</x:v>
      </x:c>
      <x:c r="Y75" s="65" t="n">
        <x:v>10</x:v>
      </x:c>
      <x:c r="Z75" s="65" t="n">
        <x:v>20</x:v>
      </x:c>
      <x:c r="AA75" s="65" t="n">
        <x:f>SUM(V75:Z75)</x:f>
        <x:v>180</x:v>
      </x:c>
      <x:c r="AB75" s="67" t="n">
        <x:f>'积分规则'!G31</x:f>
        <x:v>0.7843137254901961</x:v>
      </x:c>
      <x:c r="AC75" s="69" t="n">
        <x:f>H75*'积分规则'!$B$12</x:f>
        <x:v>70</x:v>
      </x:c>
      <x:c r="AD75" s="57" t="n">
        <x:v>0</x:v>
      </x:c>
    </x:row>
    <x:row r="76" ht="69" customHeight="1">
      <x:c r="A76" s="23" t="n">
        <x:v>70</x:v>
      </x:c>
      <x:c r="B76" s="24" t="str">
        <x:v>maimai</x:v>
      </x:c>
      <x:c r="C76" s="23" t="n">
        <x:v>20</x:v>
      </x:c>
      <x:c r="D76" s="25" t="str">
        <x:v>难</x:v>
      </x:c>
      <x:c r="E76" s="48" t="str">
        <x:v>边打边建王国</x:v>
      </x:c>
      <x:c r="F76" s="26" t="str">
        <x:v>一人连续游玩Last Kingdom和Latent Kingdom的mas难度 游玩结束之前 另一位玩家画一张王国的画 并交由另一位路人打分 满分十分 记为分数一 两首歌的达成率总和除以20记为分数二 分数总分达到17分则完成任务</x:v>
      </x:c>
      <x:c r="G76" s="26" t="str">
        <x:v>原任务序号：24。</x:v>
      </x:c>
      <x:c r="H76" s="64" t="n">
        <x:f>IF(D76="极难",'积分规则'!$B$7,INT(AA76*AB76/'积分规则'!$B$14)*'积分规则'!$B$14+AD76)</x:f>
        <x:v>200</x:v>
      </x:c>
      <x:c r="I76" s="63" t="n">
        <x:v>0</x:v>
      </x:c>
      <x:c r="J76" s="63" t="n">
        <x:v>0</x:v>
      </x:c>
      <x:c r="K76" s="66" t="n">
        <x:f>H76+I76</x:f>
        <x:v>200</x:v>
      </x:c>
      <x:c r="L76" s="58" t="str">
        <x:v>MAI20</x:v>
      </x:c>
      <x:c r="M76" s="58" t="str">
        <x:v>team-4</x:v>
      </x:c>
      <x:c r="N76" s="58" t="str">
        <x:v>D06</x:v>
      </x:c>
      <x:c r="O76" s="58" t="str">
        <x:v>第5行第4列</x:v>
      </x:c>
      <x:c r="P76" s="58" t="str">
        <x:v>无需图片</x:v>
      </x:c>
      <x:c r="Q76" s="58" t="str">
        <x:v>直接任务，无需图片</x:v>
      </x:c>
      <x:c r="R76" s="58" t="str">
        <x:v>直接任务，无需图片</x:v>
      </x:c>
      <x:c r="S76" s="58" t="str">
        <x:v>直接任务，无需图片</x:v>
      </x:c>
      <x:c r="T76" s="58" t="str">
        <x:v>两首 MAS 与队友同步绘画、路人评分。</x:v>
      </x:c>
      <x:c r="U76" s="66" t="n">
        <x:v>10</x:v>
      </x:c>
      <x:c r="V76" s="66" t="n">
        <x:v>190</x:v>
      </x:c>
      <x:c r="W76" s="66" t="n">
        <x:v>30</x:v>
      </x:c>
      <x:c r="X76" s="66" t="n">
        <x:v>30</x:v>
      </x:c>
      <x:c r="Y76" s="66" t="n">
        <x:v>10</x:v>
      </x:c>
      <x:c r="Z76" s="66" t="n">
        <x:v>0</x:v>
      </x:c>
      <x:c r="AA76" s="66" t="n">
        <x:f>SUM(V76:Z76)</x:f>
        <x:v>260</x:v>
      </x:c>
      <x:c r="AB76" s="68" t="n">
        <x:f>'积分规则'!G31</x:f>
        <x:v>0.7843137254901961</x:v>
      </x:c>
      <x:c r="AC76" s="70" t="n">
        <x:f>H76*'积分规则'!$B$12</x:f>
        <x:v>100</x:v>
      </x:c>
      <x:c r="AD76" s="58" t="n">
        <x:v>0</x:v>
      </x:c>
    </x:row>
    <x:row r="77" ht="50" customHeight="1">
      <x:c r="A77" s="15" t="n">
        <x:v>71</x:v>
      </x:c>
      <x:c r="B77" s="16" t="str">
        <x:v>maimai</x:v>
      </x:c>
      <x:c r="C77" s="15" t="n">
        <x:v>21</x:v>
      </x:c>
      <x:c r="D77" s="17" t="str">
        <x:v>易</x:v>
      </x:c>
      <x:c r="E77" s="49" t="str">
        <x:v>GDP精准扶贫</x:v>
      </x:c>
      <x:c r="F77" s="18" t="str">
        <x:v>任意选择一座城市的年总量gdp 取第1位和第4位组成两位数 游玩garakuta doll play的mas难度 达成率与两位数差值在5以内则完成任务</x:v>
      </x:c>
      <x:c r="G77" s="18" t="str">
        <x:v>原任务序号：25。</x:v>
      </x:c>
      <x:c r="H77" s="64" t="n">
        <x:f>IF(D77="极难",'积分规则'!$B$7,INT(AA77*AB77/'积分规则'!$B$14)*'积分规则'!$B$14+AD77)</x:f>
        <x:v>120</x:v>
      </x:c>
      <x:c r="I77" s="62" t="n">
        <x:v>0</x:v>
      </x:c>
      <x:c r="J77" s="62" t="n">
        <x:v>0</x:v>
      </x:c>
      <x:c r="K77" s="65" t="n">
        <x:f>H77+I77</x:f>
        <x:v>120</x:v>
      </x:c>
      <x:c r="L77" s="57" t="str">
        <x:v>MAI21</x:v>
      </x:c>
      <x:c r="M77" s="57" t="str">
        <x:v>team-4</x:v>
      </x:c>
      <x:c r="N77" s="57" t="str">
        <x:v>P13</x:v>
      </x:c>
      <x:c r="O77" s="57" t="str">
        <x:v>第3行第1列</x:v>
      </x:c>
      <x:c r="P77" s="57" t="n">
        <x:v>13</x:v>
      </x:c>
      <x:c r="Q77" s="57" t="str">
        <x:v>public/images/photo-clues/region-1/13.png</x:v>
      </x:c>
      <x:c r="R77" s="57" t="str">
        <x:v>public/images/photo-clues/region-2/13.png</x:v>
      </x:c>
      <x:c r="S77" s="57" t="str">
        <x:v>public/images/photo-clues/region-3/13.png</x:v>
      </x:c>
      <x:c r="T77" s="57" t="str">
        <x:v>查 GDP、拼两位数并使达成率落入 ±5。</x:v>
      </x:c>
      <x:c r="U77" s="65" t="n">
        <x:v>6</x:v>
      </x:c>
      <x:c r="V77" s="65" t="n">
        <x:v>80</x:v>
      </x:c>
      <x:c r="W77" s="65" t="n">
        <x:v>30</x:v>
      </x:c>
      <x:c r="X77" s="65" t="n">
        <x:v>10</x:v>
      </x:c>
      <x:c r="Y77" s="65" t="n">
        <x:v>10</x:v>
      </x:c>
      <x:c r="Z77" s="65" t="n">
        <x:v>20</x:v>
      </x:c>
      <x:c r="AA77" s="65" t="n">
        <x:f>SUM(V77:Z77)</x:f>
        <x:v>150</x:v>
      </x:c>
      <x:c r="AB77" s="67" t="n">
        <x:f>'积分规则'!G31</x:f>
        <x:v>0.7843137254901961</x:v>
      </x:c>
      <x:c r="AC77" s="69" t="n">
        <x:f>H77*'积分规则'!$B$12</x:f>
        <x:v>60</x:v>
      </x:c>
      <x:c r="AD77" s="57" t="n">
        <x:v>10</x:v>
      </x:c>
    </x:row>
    <x:row r="78" ht="88" customHeight="1">
      <x:c r="A78" s="23" t="n">
        <x:v>72</x:v>
      </x:c>
      <x:c r="B78" s="24" t="str">
        <x:v>maimai</x:v>
      </x:c>
      <x:c r="C78" s="23" t="n">
        <x:v>22</x:v>
      </x:c>
      <x:c r="D78" s="25" t="str">
        <x:v>难</x:v>
      </x:c>
      <x:c r="E78" s="48" t="str">
        <x:v>致敬传奇心态王</x:v>
      </x:c>
      <x:c r="F78" s="26" t="str">
        <x:v>（致敬传奇心态王）游玩DATAERR0R的basic难度 使用0.5倍流速与0.5倍谱面游玩（例如：玩家常用设置为8速 则使用4速 0.5倍谱面游玩）最终成绩需为ap-2且为2good</x:v>
      </x:c>
      <x:c r="G78" s="26" t="str">
        <x:v>原任务序号：26。
难度复评：中 → 难。低流速、缩小谱面，并须精确限定为 AP-2 且 2 GOOD。</x:v>
      </x:c>
      <x:c r="H78" s="64" t="n">
        <x:f>IF(D78="极难",'积分规则'!$B$7,INT(AA78*AB78/'积分规则'!$B$14)*'积分规则'!$B$14+AD78)</x:f>
        <x:v>200</x:v>
      </x:c>
      <x:c r="I78" s="63" t="n">
        <x:v>0</x:v>
      </x:c>
      <x:c r="J78" s="63" t="n">
        <x:v>0</x:v>
      </x:c>
      <x:c r="K78" s="66" t="n">
        <x:f>H78+I78</x:f>
        <x:v>200</x:v>
      </x:c>
      <x:c r="L78" s="58" t="str">
        <x:v>MAI22</x:v>
      </x:c>
      <x:c r="M78" s="58" t="str">
        <x:v>team-4</x:v>
      </x:c>
      <x:c r="N78" s="58" t="str">
        <x:v>D05</x:v>
      </x:c>
      <x:c r="O78" s="58" t="str">
        <x:v>第4行第2列</x:v>
      </x:c>
      <x:c r="P78" s="58" t="str">
        <x:v>无需图片</x:v>
      </x:c>
      <x:c r="Q78" s="58" t="str">
        <x:v>直接任务，无需图片</x:v>
      </x:c>
      <x:c r="R78" s="58" t="str">
        <x:v>直接任务，无需图片</x:v>
      </x:c>
      <x:c r="S78" s="58" t="str">
        <x:v>直接任务，无需图片</x:v>
      </x:c>
      <x:c r="T78" s="58" t="str">
        <x:v>半流速半谱面，精确 AP-2 且 2 GOOD。</x:v>
      </x:c>
      <x:c r="U78" s="66" t="n">
        <x:v>8</x:v>
      </x:c>
      <x:c r="V78" s="66" t="n">
        <x:v>190</x:v>
      </x:c>
      <x:c r="W78" s="66" t="n">
        <x:v>30</x:v>
      </x:c>
      <x:c r="X78" s="66" t="n">
        <x:v>20</x:v>
      </x:c>
      <x:c r="Y78" s="66" t="n">
        <x:v>20</x:v>
      </x:c>
      <x:c r="Z78" s="66" t="n">
        <x:v>0</x:v>
      </x:c>
      <x:c r="AA78" s="66" t="n">
        <x:f>SUM(V78:Z78)</x:f>
        <x:v>260</x:v>
      </x:c>
      <x:c r="AB78" s="68" t="n">
        <x:f>'积分规则'!G31</x:f>
        <x:v>0.7843137254901961</x:v>
      </x:c>
      <x:c r="AC78" s="70" t="n">
        <x:f>H78*'积分规则'!$B$12</x:f>
        <x:v>100</x:v>
      </x:c>
      <x:c r="AD78" s="58" t="n">
        <x:v>0</x:v>
      </x:c>
    </x:row>
    <x:row r="79" ht="50" customHeight="1">
      <x:c r="A79" s="15" t="n">
        <x:v>73</x:v>
      </x:c>
      <x:c r="B79" s="16" t="str">
        <x:v>maimai</x:v>
      </x:c>
      <x:c r="C79" s="15" t="n">
        <x:v>23</x:v>
      </x:c>
      <x:c r="D79" s="17" t="str">
        <x:v>难</x:v>
      </x:c>
      <x:c r="E79" s="49" t="str">
        <x:v>乌冬面上分套餐</x:v>
      </x:c>
      <x:c r="F79" s="18" t="str">
        <x:v>连续游玩星界ちゃんと可不ちゃんのおつかい合騒曲的exp与mas难度 总达成率在195.0000及以上 同时游玩过程中旁边的玩家喂食游玩者一整份乌冬面（最好是咖喱乌冬面）</x:v>
      </x:c>
      <x:c r="G79" s="18" t="str">
        <x:v>原任务序号：27。</x:v>
      </x:c>
      <x:c r="H79" s="64" t="n">
        <x:f>IF(D79="极难",'积分规则'!$B$7,INT(AA79*AB79/'积分规则'!$B$14)*'积分规则'!$B$14+AD79)</x:f>
        <x:v>240</x:v>
      </x:c>
      <x:c r="I79" s="62" t="n">
        <x:v>0</x:v>
      </x:c>
      <x:c r="J79" s="62" t="n">
        <x:v>0</x:v>
      </x:c>
      <x:c r="K79" s="65" t="n">
        <x:f>H79+I79</x:f>
        <x:v>240</x:v>
      </x:c>
      <x:c r="L79" s="57" t="str">
        <x:v>MAI23</x:v>
      </x:c>
      <x:c r="M79" s="57" t="str">
        <x:v>team-4</x:v>
      </x:c>
      <x:c r="N79" s="57" t="str">
        <x:v>P04</x:v>
      </x:c>
      <x:c r="O79" s="57" t="str">
        <x:v>第2行第1列</x:v>
      </x:c>
      <x:c r="P79" s="57" t="n">
        <x:v>4</x:v>
      </x:c>
      <x:c r="Q79" s="57" t="str">
        <x:v>public/images/photo-clues/region-1/04.png</x:v>
      </x:c>
      <x:c r="R79" s="57" t="str">
        <x:v>public/images/photo-clues/region-2/04.png</x:v>
      </x:c>
      <x:c r="S79" s="57" t="str">
        <x:v>public/images/photo-clues/region-3/04.png</x:v>
      </x:c>
      <x:c r="T79" s="57" t="str">
        <x:v>两难度总 195%，同步喂完整份乌冬。</x:v>
      </x:c>
      <x:c r="U79" s="65" t="n">
        <x:v>12</x:v>
      </x:c>
      <x:c r="V79" s="65" t="n">
        <x:v>190</x:v>
      </x:c>
      <x:c r="W79" s="65" t="n">
        <x:v>50</x:v>
      </x:c>
      <x:c r="X79" s="65" t="n">
        <x:v>30</x:v>
      </x:c>
      <x:c r="Y79" s="65" t="n">
        <x:v>10</x:v>
      </x:c>
      <x:c r="Z79" s="65" t="n">
        <x:v>20</x:v>
      </x:c>
      <x:c r="AA79" s="65" t="n">
        <x:f>SUM(V79:Z79)</x:f>
        <x:v>300</x:v>
      </x:c>
      <x:c r="AB79" s="67" t="n">
        <x:f>'积分规则'!G31</x:f>
        <x:v>0.7843137254901961</x:v>
      </x:c>
      <x:c r="AC79" s="69" t="n">
        <x:f>H79*'积分规则'!$B$12</x:f>
        <x:v>120</x:v>
      </x:c>
      <x:c r="AD79" s="57" t="n">
        <x:v>10</x:v>
      </x:c>
    </x:row>
    <x:row r="80" ht="34" customHeight="1">
      <x:c r="A80" s="23" t="n">
        <x:v>74</x:v>
      </x:c>
      <x:c r="B80" s="24" t="str">
        <x:v>maimai</x:v>
      </x:c>
      <x:c r="C80" s="23" t="n">
        <x:v>24</x:v>
      </x:c>
      <x:c r="D80" s="25" t="str">
        <x:v>易</x:v>
      </x:c>
      <x:c r="E80" s="48" t="str">
        <x:v>废物三项</x:v>
      </x:c>
      <x:c r="F80" s="26" t="str">
        <x:v>废物三项——连续游玩潘 系 xx的basic难度 总错数≤7</x:v>
      </x:c>
      <x:c r="G80" s="26" t="str">
        <x:v>原任务序号：28。</x:v>
      </x:c>
      <x:c r="H80" s="64" t="n">
        <x:f>IF(D80="极难",'积分规则'!$B$7,INT(AA80*AB80/'积分规则'!$B$14)*'积分规则'!$B$14+AD80)</x:f>
        <x:v>110</x:v>
      </x:c>
      <x:c r="I80" s="63" t="n">
        <x:v>0</x:v>
      </x:c>
      <x:c r="J80" s="63" t="n">
        <x:v>0</x:v>
      </x:c>
      <x:c r="K80" s="66" t="n">
        <x:f>H80+I80</x:f>
        <x:v>110</x:v>
      </x:c>
      <x:c r="L80" s="58" t="str">
        <x:v>MAI24</x:v>
      </x:c>
      <x:c r="M80" s="58" t="str">
        <x:v>team-4</x:v>
      </x:c>
      <x:c r="N80" s="58" t="str">
        <x:v>D04</x:v>
      </x:c>
      <x:c r="O80" s="58" t="str">
        <x:v>第3行第5列</x:v>
      </x:c>
      <x:c r="P80" s="58" t="str">
        <x:v>无需图片</x:v>
      </x:c>
      <x:c r="Q80" s="58" t="str">
        <x:v>直接任务，无需图片</x:v>
      </x:c>
      <x:c r="R80" s="58" t="str">
        <x:v>直接任务，无需图片</x:v>
      </x:c>
      <x:c r="S80" s="58" t="str">
        <x:v>直接任务，无需图片</x:v>
      </x:c>
      <x:c r="T80" s="58" t="str">
        <x:v>连续三首 BASIC，总错数不超过七。</x:v>
      </x:c>
      <x:c r="U80" s="66" t="n">
        <x:v>12</x:v>
      </x:c>
      <x:c r="V80" s="66" t="n">
        <x:v>80</x:v>
      </x:c>
      <x:c r="W80" s="66" t="n">
        <x:v>50</x:v>
      </x:c>
      <x:c r="X80" s="66" t="n">
        <x:v>10</x:v>
      </x:c>
      <x:c r="Y80" s="66" t="n">
        <x:v>0</x:v>
      </x:c>
      <x:c r="Z80" s="66" t="n">
        <x:v>0</x:v>
      </x:c>
      <x:c r="AA80" s="66" t="n">
        <x:f>SUM(V80:Z80)</x:f>
        <x:v>140</x:v>
      </x:c>
      <x:c r="AB80" s="68" t="n">
        <x:f>'积分规则'!G31</x:f>
        <x:v>0.7843137254901961</x:v>
      </x:c>
      <x:c r="AC80" s="70" t="n">
        <x:f>H80*'积分规则'!$B$12</x:f>
        <x:v>55</x:v>
      </x:c>
      <x:c r="AD80" s="58" t="n">
        <x:v>10</x:v>
      </x:c>
    </x:row>
    <x:row r="81" ht="50" customHeight="1">
      <x:c r="A81" s="15" t="n">
        <x:v>75</x:v>
      </x:c>
      <x:c r="B81" s="16" t="str">
        <x:v>maimai</x:v>
      </x:c>
      <x:c r="C81" s="15" t="n">
        <x:v>25</x:v>
      </x:c>
      <x:c r="D81" s="17" t="str">
        <x:v>易</x:v>
      </x:c>
      <x:c r="E81" s="49" t="str">
        <x:v>这不是我们屁屁肉的歌吗</x:v>
      </x:c>
      <x:c r="F81" s="18" t="str">
        <x:v>这不是我们屁屁肉的歌吗——游玩任意一首两个游戏皆收录的曲目 舞萌则玩家达成率/101*100后≥phi侧玩家达成率即成功</x:v>
      </x:c>
      <x:c r="G81" s="18" t="str">
        <x:v>原任务序号：29。</x:v>
      </x:c>
      <x:c r="H81" s="64" t="n">
        <x:f>IF(D81="极难",'积分规则'!$B$7,INT(AA81*AB81/'积分规则'!$B$14)*'积分规则'!$B$14+AD81)</x:f>
        <x:v>130</x:v>
      </x:c>
      <x:c r="I81" s="62" t="n">
        <x:v>0</x:v>
      </x:c>
      <x:c r="J81" s="62" t="n">
        <x:v>0</x:v>
      </x:c>
      <x:c r="K81" s="65" t="n">
        <x:f>H81+I81</x:f>
        <x:v>130</x:v>
      </x:c>
      <x:c r="L81" s="57" t="str">
        <x:v>MAI25</x:v>
      </x:c>
      <x:c r="M81" s="57" t="str">
        <x:v>team-4</x:v>
      </x:c>
      <x:c r="N81" s="57" t="str">
        <x:v>P15</x:v>
      </x:c>
      <x:c r="O81" s="57" t="str">
        <x:v>第5行第3列</x:v>
      </x:c>
      <x:c r="P81" s="57" t="n">
        <x:v>15</x:v>
      </x:c>
      <x:c r="Q81" s="57" t="str">
        <x:v>public/images/photo-clues/region-1/15.png</x:v>
      </x:c>
      <x:c r="R81" s="57" t="str">
        <x:v>public/images/photo-clues/region-2/15.png</x:v>
      </x:c>
      <x:c r="S81" s="57" t="str">
        <x:v>public/images/photo-clues/region-3/15.png</x:v>
      </x:c>
      <x:c r="T81" s="57" t="str">
        <x:v>两游戏联动曲，按指定公式比较达成率。</x:v>
      </x:c>
      <x:c r="U81" s="65" t="n">
        <x:v>8</x:v>
      </x:c>
      <x:c r="V81" s="65" t="n">
        <x:v>80</x:v>
      </x:c>
      <x:c r="W81" s="65" t="n">
        <x:v>30</x:v>
      </x:c>
      <x:c r="X81" s="65" t="n">
        <x:v>20</x:v>
      </x:c>
      <x:c r="Y81" s="65" t="n">
        <x:v>10</x:v>
      </x:c>
      <x:c r="Z81" s="65" t="n">
        <x:v>20</x:v>
      </x:c>
      <x:c r="AA81" s="65" t="n">
        <x:f>SUM(V81:Z81)</x:f>
        <x:v>160</x:v>
      </x:c>
      <x:c r="AB81" s="67" t="n">
        <x:f>'积分规则'!G31</x:f>
        <x:v>0.7843137254901961</x:v>
      </x:c>
      <x:c r="AC81" s="69" t="n">
        <x:f>H81*'积分规则'!$B$12</x:f>
        <x:v>65</x:v>
      </x:c>
      <x:c r="AD81" s="57" t="n">
        <x:v>10</x:v>
      </x:c>
    </x:row>
    <x:row r="82" ht="34" customHeight="1">
      <x:c r="A82" s="27" t="n">
        <x:v>76</x:v>
      </x:c>
      <x:c r="B82" s="28" t="str">
        <x:v>范式起源</x:v>
      </x:c>
      <x:c r="C82" s="27" t="n">
        <x:v>1</x:v>
      </x:c>
      <x:c r="D82" s="29" t="str">
        <x:v>易</x:v>
      </x:c>
      <x:c r="E82" s="50" t="str">
        <x:v>范式也能Dynamix</x:v>
      </x:c>
      <x:c r="F82" s="30" t="str">
        <x:v>名无宣教师 ctc 拟，双人或三人协力，分数达到 990000（模拟 dynamix 站位）</x:v>
      </x:c>
      <x:c r="G82" s="30"/>
      <x:c r="H82" s="64" t="n">
        <x:f>IF(D82="极难",'积分规则'!$B$7,INT(AA82*AB82/'积分规则'!$B$14)*'积分规则'!$B$14+AD82)</x:f>
        <x:v>110</x:v>
      </x:c>
      <x:c r="I82" s="63" t="n">
        <x:v>0</x:v>
      </x:c>
      <x:c r="J82" s="63" t="n">
        <x:v>0</x:v>
      </x:c>
      <x:c r="K82" s="66" t="n">
        <x:f>H82+I82</x:f>
        <x:v>110</x:v>
      </x:c>
      <x:c r="L82" s="58" t="str">
        <x:v>PAR01</x:v>
      </x:c>
      <x:c r="M82" s="58" t="str">
        <x:v>team-3</x:v>
      </x:c>
      <x:c r="N82" s="58" t="str">
        <x:v>P13</x:v>
      </x:c>
      <x:c r="O82" s="58" t="str">
        <x:v>第3行第1列</x:v>
      </x:c>
      <x:c r="P82" s="58" t="n">
        <x:v>13</x:v>
      </x:c>
      <x:c r="Q82" s="58" t="str">
        <x:v>public/images/photo-clues/region-1/13.png</x:v>
      </x:c>
      <x:c r="R82" s="58" t="str">
        <x:v>public/images/photo-clues/region-2/13.png</x:v>
      </x:c>
      <x:c r="S82" s="58" t="str">
        <x:v>public/images/photo-clues/region-3/13.png</x:v>
      </x:c>
      <x:c r="T82" s="58" t="str">
        <x:v>CTC 拟协力与模拟站位，990000。</x:v>
      </x:c>
      <x:c r="U82" s="66" t="n">
        <x:v>5</x:v>
      </x:c>
      <x:c r="V82" s="66" t="n">
        <x:v>80</x:v>
      </x:c>
      <x:c r="W82" s="66" t="n">
        <x:v>10</x:v>
      </x:c>
      <x:c r="X82" s="66" t="n">
        <x:v>20</x:v>
      </x:c>
      <x:c r="Y82" s="66" t="n">
        <x:v>0</x:v>
      </x:c>
      <x:c r="Z82" s="66" t="n">
        <x:v>20</x:v>
      </x:c>
      <x:c r="AA82" s="66" t="n">
        <x:f>SUM(V82:Z82)</x:f>
        <x:v>130</x:v>
      </x:c>
      <x:c r="AB82" s="68" t="n">
        <x:f>'积分规则'!G32</x:f>
        <x:v>0.8181818181818182</x:v>
      </x:c>
      <x:c r="AC82" s="70" t="n">
        <x:f>H82*'积分规则'!$B$12</x:f>
        <x:v>55</x:v>
      </x:c>
      <x:c r="AD82" s="58" t="n">
        <x:v>10</x:v>
      </x:c>
    </x:row>
    <x:row r="83" ht="34" customHeight="1">
      <x:c r="A83" s="15" t="n">
        <x:v>77</x:v>
      </x:c>
      <x:c r="B83" s="16" t="str">
        <x:v>范式起源</x:v>
      </x:c>
      <x:c r="C83" s="15" t="n">
        <x:v>2</x:v>
      </x:c>
      <x:c r="D83" s="17" t="str">
        <x:v>中</x:v>
      </x:c>
      <x:c r="E83" s="49" t="str">
        <x:v>冬日方块少丢点</x:v>
      </x:c>
      <x:c r="F83" s="18" t="str">
        <x:v>winter cube ctc ■，双人或三人协力，lost 总数不超过 30</x:v>
      </x:c>
      <x:c r="G83" s="18"/>
      <x:c r="H83" s="64" t="n">
        <x:f>IF(D83="极难",'积分规则'!$B$7,INT(AA83*AB83/'积分规则'!$B$14)*'积分规则'!$B$14+AD83)</x:f>
        <x:v>160</x:v>
      </x:c>
      <x:c r="I83" s="62" t="n">
        <x:v>0</x:v>
      </x:c>
      <x:c r="J83" s="62" t="n">
        <x:v>0</x:v>
      </x:c>
      <x:c r="K83" s="65" t="n">
        <x:f>H83+I83</x:f>
        <x:v>160</x:v>
      </x:c>
      <x:c r="L83" s="57" t="str">
        <x:v>PAR02</x:v>
      </x:c>
      <x:c r="M83" s="57" t="str">
        <x:v>team-3</x:v>
      </x:c>
      <x:c r="N83" s="57" t="str">
        <x:v>P12</x:v>
      </x:c>
      <x:c r="O83" s="57" t="str">
        <x:v>第2行第4列</x:v>
      </x:c>
      <x:c r="P83" s="57" t="n">
        <x:v>12</x:v>
      </x:c>
      <x:c r="Q83" s="57" t="str">
        <x:v>public/images/photo-clues/region-1/12.png</x:v>
      </x:c>
      <x:c r="R83" s="57" t="str">
        <x:v>public/images/photo-clues/region-2/12.png</x:v>
      </x:c>
      <x:c r="S83" s="57" t="str">
        <x:v>public/images/photo-clues/region-3/12.png</x:v>
      </x:c>
      <x:c r="T83" s="57" t="str">
        <x:v>CTC 方块协力，LOST 总数不超过三十。</x:v>
      </x:c>
      <x:c r="U83" s="65" t="n">
        <x:v>5</x:v>
      </x:c>
      <x:c r="V83" s="65" t="n">
        <x:v>130</x:v>
      </x:c>
      <x:c r="W83" s="65" t="n">
        <x:v>10</x:v>
      </x:c>
      <x:c r="X83" s="65" t="n">
        <x:v>20</x:v>
      </x:c>
      <x:c r="Y83" s="65" t="n">
        <x:v>10</x:v>
      </x:c>
      <x:c r="Z83" s="65" t="n">
        <x:v>20</x:v>
      </x:c>
      <x:c r="AA83" s="65" t="n">
        <x:f>SUM(V83:Z83)</x:f>
        <x:v>190</x:v>
      </x:c>
      <x:c r="AB83" s="67" t="n">
        <x:f>'积分规则'!G32</x:f>
        <x:v>0.8181818181818182</x:v>
      </x:c>
      <x:c r="AC83" s="69" t="n">
        <x:f>H83*'积分规则'!$B$12</x:f>
        <x:v>80</x:v>
      </x:c>
      <x:c r="AD83" s="57" t="n">
        <x:v>10</x:v>
      </x:c>
    </x:row>
    <x:row r="84" ht="34" customHeight="1">
      <x:c r="A84" s="23" t="n">
        <x:v>78</x:v>
      </x:c>
      <x:c r="B84" s="24" t="str">
        <x:v>范式起源</x:v>
      </x:c>
      <x:c r="C84" s="23" t="n">
        <x:v>3</x:v>
      </x:c>
      <x:c r="D84" s="25" t="str">
        <x:v>中</x:v>
      </x:c>
      <x:c r="E84" s="48" t="str">
        <x:v>时间到了，满分！</x:v>
      </x:c>
      <x:c r="F84" s="26" t="str">
        <x:v>time's up ctc 止，1000000</x:v>
      </x:c>
      <x:c r="G84" s="26"/>
      <x:c r="H84" s="64" t="n">
        <x:f>IF(D84="极难",'积分规则'!$B$7,INT(AA84*AB84/'积分规则'!$B$14)*'积分规则'!$B$14+AD84)</x:f>
        <x:v>140</x:v>
      </x:c>
      <x:c r="I84" s="63" t="n">
        <x:v>0</x:v>
      </x:c>
      <x:c r="J84" s="63" t="n">
        <x:v>0</x:v>
      </x:c>
      <x:c r="K84" s="66" t="n">
        <x:f>H84+I84</x:f>
        <x:v>140</x:v>
      </x:c>
      <x:c r="L84" s="58" t="str">
        <x:v>PAR03</x:v>
      </x:c>
      <x:c r="M84" s="58" t="str">
        <x:v>team-3</x:v>
      </x:c>
      <x:c r="N84" s="58" t="str">
        <x:v>P01</x:v>
      </x:c>
      <x:c r="O84" s="58" t="str">
        <x:v>第2行第5列</x:v>
      </x:c>
      <x:c r="P84" s="58" t="n">
        <x:v>1</x:v>
      </x:c>
      <x:c r="Q84" s="58" t="str">
        <x:v>public/images/photo-clues/region-1/01.png</x:v>
      </x:c>
      <x:c r="R84" s="58" t="str">
        <x:v>public/images/photo-clues/region-2/01.png</x:v>
      </x:c>
      <x:c r="S84" s="58" t="str">
        <x:v>public/images/photo-clues/region-3/01.png</x:v>
      </x:c>
      <x:c r="T84" s="58" t="str">
        <x:v>固定 CTC 止，1000000 门槛。</x:v>
      </x:c>
      <x:c r="U84" s="66" t="n">
        <x:v>5</x:v>
      </x:c>
      <x:c r="V84" s="66" t="n">
        <x:v>130</x:v>
      </x:c>
      <x:c r="W84" s="66" t="n">
        <x:v>10</x:v>
      </x:c>
      <x:c r="X84" s="66" t="n">
        <x:v>0</x:v>
      </x:c>
      <x:c r="Y84" s="66" t="n">
        <x:v>10</x:v>
      </x:c>
      <x:c r="Z84" s="66" t="n">
        <x:v>20</x:v>
      </x:c>
      <x:c r="AA84" s="66" t="n">
        <x:f>SUM(V84:Z84)</x:f>
        <x:v>170</x:v>
      </x:c>
      <x:c r="AB84" s="68" t="n">
        <x:f>'积分规则'!G32</x:f>
        <x:v>0.8181818181818182</x:v>
      </x:c>
      <x:c r="AC84" s="70" t="n">
        <x:f>H84*'积分规则'!$B$12</x:f>
        <x:v>70</x:v>
      </x:c>
      <x:c r="AD84" s="58" t="n">
        <x:v>10</x:v>
      </x:c>
    </x:row>
    <x:row r="85" ht="34" customHeight="1">
      <x:c r="A85" s="15" t="n">
        <x:v>79</x:v>
      </x:c>
      <x:c r="B85" s="16" t="str">
        <x:v>范式起源</x:v>
      </x:c>
      <x:c r="C85" s="15" t="n">
        <x:v>4</x:v>
      </x:c>
      <x:c r="D85" s="17" t="str">
        <x:v>易</x:v>
      </x:c>
      <x:c r="E85" s="49" t="str">
        <x:v>elegante双向奔赴</x:v>
      </x:c>
      <x:c r="F85" s="18" t="str">
        <x:v>elegante ctc 双，990000</x:v>
      </x:c>
      <x:c r="G85" s="18"/>
      <x:c r="H85" s="64" t="n">
        <x:f>IF(D85="极难",'积分规则'!$B$7,INT(AA85*AB85/'积分规则'!$B$14)*'积分规则'!$B$14+AD85)</x:f>
        <x:v>90</x:v>
      </x:c>
      <x:c r="I85" s="62" t="n">
        <x:v>0</x:v>
      </x:c>
      <x:c r="J85" s="62" t="n">
        <x:v>0</x:v>
      </x:c>
      <x:c r="K85" s="65" t="n">
        <x:f>H85+I85</x:f>
        <x:v>90</x:v>
      </x:c>
      <x:c r="L85" s="57" t="str">
        <x:v>PAR04</x:v>
      </x:c>
      <x:c r="M85" s="57" t="str">
        <x:v>team-3</x:v>
      </x:c>
      <x:c r="N85" s="57" t="str">
        <x:v>P14</x:v>
      </x:c>
      <x:c r="O85" s="57" t="str">
        <x:v>第3行第2列</x:v>
      </x:c>
      <x:c r="P85" s="57" t="n">
        <x:v>14</x:v>
      </x:c>
      <x:c r="Q85" s="57" t="str">
        <x:v>public/images/photo-clues/region-1/14.png</x:v>
      </x:c>
      <x:c r="R85" s="57" t="str">
        <x:v>public/images/photo-clues/region-2/14.png</x:v>
      </x:c>
      <x:c r="S85" s="57" t="str">
        <x:v>public/images/photo-clues/region-3/14.png</x:v>
      </x:c>
      <x:c r="T85" s="57" t="str">
        <x:v>固定 CTC 双，990000 门槛。</x:v>
      </x:c>
      <x:c r="U85" s="65" t="n">
        <x:v>4</x:v>
      </x:c>
      <x:c r="V85" s="65" t="n">
        <x:v>80</x:v>
      </x:c>
      <x:c r="W85" s="65" t="n">
        <x:v>10</x:v>
      </x:c>
      <x:c r="X85" s="65" t="n">
        <x:v>0</x:v>
      </x:c>
      <x:c r="Y85" s="65" t="n">
        <x:v>0</x:v>
      </x:c>
      <x:c r="Z85" s="65" t="n">
        <x:v>20</x:v>
      </x:c>
      <x:c r="AA85" s="65" t="n">
        <x:f>SUM(V85:Z85)</x:f>
        <x:v>110</x:v>
      </x:c>
      <x:c r="AB85" s="67" t="n">
        <x:f>'积分规则'!G32</x:f>
        <x:v>0.8181818181818182</x:v>
      </x:c>
      <x:c r="AC85" s="69" t="n">
        <x:f>H85*'积分规则'!$B$12</x:f>
        <x:v>45</x:v>
      </x:c>
      <x:c r="AD85" s="57" t="n">
        <x:v>0</x:v>
      </x:c>
    </x:row>
    <x:row r="86" ht="34" customHeight="1">
      <x:c r="A86" s="23" t="n">
        <x:v>80</x:v>
      </x:c>
      <x:c r="B86" s="24" t="str">
        <x:v>范式起源</x:v>
      </x:c>
      <x:c r="C86" s="23" t="n">
        <x:v>5</x:v>
      </x:c>
      <x:c r="D86" s="25" t="str">
        <x:v>易</x:v>
      </x:c>
      <x:c r="E86" s="48" t="str">
        <x:v>inner norm侧面出击</x:v>
      </x:c>
      <x:c r="F86" s="26" t="str">
        <x:v>inner norm ctc 侧，990000</x:v>
      </x:c>
      <x:c r="G86" s="26"/>
      <x:c r="H86" s="64" t="n">
        <x:f>IF(D86="极难",'积分规则'!$B$7,INT(AA86*AB86/'积分规则'!$B$14)*'积分规则'!$B$14+AD86)</x:f>
        <x:v>90</x:v>
      </x:c>
      <x:c r="I86" s="63" t="n">
        <x:v>0</x:v>
      </x:c>
      <x:c r="J86" s="63" t="n">
        <x:v>0</x:v>
      </x:c>
      <x:c r="K86" s="66" t="n">
        <x:f>H86+I86</x:f>
        <x:v>90</x:v>
      </x:c>
      <x:c r="L86" s="58" t="str">
        <x:v>PAR05</x:v>
      </x:c>
      <x:c r="M86" s="58" t="str">
        <x:v>team-3</x:v>
      </x:c>
      <x:c r="N86" s="58" t="str">
        <x:v>P15</x:v>
      </x:c>
      <x:c r="O86" s="58" t="str">
        <x:v>第5行第3列</x:v>
      </x:c>
      <x:c r="P86" s="58" t="n">
        <x:v>15</x:v>
      </x:c>
      <x:c r="Q86" s="58" t="str">
        <x:v>public/images/photo-clues/region-1/15.png</x:v>
      </x:c>
      <x:c r="R86" s="58" t="str">
        <x:v>public/images/photo-clues/region-2/15.png</x:v>
      </x:c>
      <x:c r="S86" s="58" t="str">
        <x:v>public/images/photo-clues/region-3/15.png</x:v>
      </x:c>
      <x:c r="T86" s="58" t="str">
        <x:v>固定 CTC 侧，990000 门槛。</x:v>
      </x:c>
      <x:c r="U86" s="66" t="n">
        <x:v>4</x:v>
      </x:c>
      <x:c r="V86" s="66" t="n">
        <x:v>80</x:v>
      </x:c>
      <x:c r="W86" s="66" t="n">
        <x:v>10</x:v>
      </x:c>
      <x:c r="X86" s="66" t="n">
        <x:v>0</x:v>
      </x:c>
      <x:c r="Y86" s="66" t="n">
        <x:v>0</x:v>
      </x:c>
      <x:c r="Z86" s="66" t="n">
        <x:v>20</x:v>
      </x:c>
      <x:c r="AA86" s="66" t="n">
        <x:f>SUM(V86:Z86)</x:f>
        <x:v>110</x:v>
      </x:c>
      <x:c r="AB86" s="68" t="n">
        <x:f>'积分规则'!G32</x:f>
        <x:v>0.8181818181818182</x:v>
      </x:c>
      <x:c r="AC86" s="70" t="n">
        <x:f>H86*'积分规则'!$B$12</x:f>
        <x:v>45</x:v>
      </x:c>
      <x:c r="AD86" s="58" t="n">
        <x:v>0</x:v>
      </x:c>
    </x:row>
    <x:row r="87" ht="34" customHeight="1">
      <x:c r="A87" s="15" t="n">
        <x:v>81</x:v>
      </x:c>
      <x:c r="B87" s="16" t="str">
        <x:v>范式起源</x:v>
      </x:c>
      <x:c r="C87" s="15" t="n">
        <x:v>6</x:v>
      </x:c>
      <x:c r="D87" s="17" t="str">
        <x:v>易</x:v>
      </x:c>
      <x:c r="E87" s="49" t="str">
        <x:v>bpm=rt达标打卡</x:v>
      </x:c>
      <x:c r="F87" s="18" t="str">
        <x:v>bpm=rt ctc，990000</x:v>
      </x:c>
      <x:c r="G87" s="18"/>
      <x:c r="H87" s="64" t="n">
        <x:f>IF(D87="极难",'积分规则'!$B$7,INT(AA87*AB87/'积分规则'!$B$14)*'积分规则'!$B$14+AD87)</x:f>
        <x:v>70</x:v>
      </x:c>
      <x:c r="I87" s="62" t="n">
        <x:v>0</x:v>
      </x:c>
      <x:c r="J87" s="62" t="n">
        <x:v>0</x:v>
      </x:c>
      <x:c r="K87" s="65" t="n">
        <x:f>H87+I87</x:f>
        <x:v>70</x:v>
      </x:c>
      <x:c r="L87" s="57" t="str">
        <x:v>PAR06</x:v>
      </x:c>
      <x:c r="M87" s="57" t="str">
        <x:v>team-3</x:v>
      </x:c>
      <x:c r="N87" s="57" t="str">
        <x:v>D01</x:v>
      </x:c>
      <x:c r="O87" s="57" t="str">
        <x:v>第1行第1列</x:v>
      </x:c>
      <x:c r="P87" s="57" t="str">
        <x:v>无需图片</x:v>
      </x:c>
      <x:c r="Q87" s="57" t="str">
        <x:v>直接任务，无需图片</x:v>
      </x:c>
      <x:c r="R87" s="57" t="str">
        <x:v>直接任务，无需图片</x:v>
      </x:c>
      <x:c r="S87" s="57" t="str">
        <x:v>直接任务，无需图片</x:v>
      </x:c>
      <x:c r="T87" s="57" t="str">
        <x:v>固定 CTC，990000 门槛。</x:v>
      </x:c>
      <x:c r="U87" s="65" t="n">
        <x:v>4</x:v>
      </x:c>
      <x:c r="V87" s="65" t="n">
        <x:v>80</x:v>
      </x:c>
      <x:c r="W87" s="65" t="n">
        <x:v>10</x:v>
      </x:c>
      <x:c r="X87" s="65" t="n">
        <x:v>0</x:v>
      </x:c>
      <x:c r="Y87" s="65" t="n">
        <x:v>0</x:v>
      </x:c>
      <x:c r="Z87" s="65" t="n">
        <x:v>0</x:v>
      </x:c>
      <x:c r="AA87" s="65" t="n">
        <x:f>SUM(V87:Z87)</x:f>
        <x:v>90</x:v>
      </x:c>
      <x:c r="AB87" s="67" t="n">
        <x:f>'积分规则'!G32</x:f>
        <x:v>0.8181818181818182</x:v>
      </x:c>
      <x:c r="AC87" s="69" t="n">
        <x:f>H87*'积分规则'!$B$12</x:f>
        <x:v>35</x:v>
      </x:c>
      <x:c r="AD87" s="57" t="n">
        <x:v>0</x:v>
      </x:c>
    </x:row>
    <x:row r="88" ht="34" customHeight="1">
      <x:c r="A88" s="23" t="n">
        <x:v>82</x:v>
      </x:c>
      <x:c r="B88" s="24" t="str">
        <x:v>范式起源</x:v>
      </x:c>
      <x:c r="C88" s="23" t="n">
        <x:v>7</x:v>
      </x:c>
      <x:c r="D88" s="25" t="str">
        <x:v>易</x:v>
      </x:c>
      <x:c r="E88" s="48" t="str">
        <x:v>席替（换座位）</x:v>
      </x:c>
      <x:c r="F88" s="26" t="str">
        <x:v>席替（换座位），massive 难度全连</x:v>
      </x:c>
      <x:c r="G88" s="26"/>
      <x:c r="H88" s="64" t="n">
        <x:f>IF(D88="极难",'积分规则'!$B$7,INT(AA88*AB88/'积分规则'!$B$14)*'积分规则'!$B$14+AD88)</x:f>
        <x:v>90</x:v>
      </x:c>
      <x:c r="I88" s="63" t="n">
        <x:v>0</x:v>
      </x:c>
      <x:c r="J88" s="63" t="n">
        <x:v>0</x:v>
      </x:c>
      <x:c r="K88" s="66" t="n">
        <x:f>H88+I88</x:f>
        <x:v>90</x:v>
      </x:c>
      <x:c r="L88" s="58" t="str">
        <x:v>PAR07</x:v>
      </x:c>
      <x:c r="M88" s="58" t="str">
        <x:v>team-3</x:v>
      </x:c>
      <x:c r="N88" s="58" t="str">
        <x:v>D02</x:v>
      </x:c>
      <x:c r="O88" s="58" t="str">
        <x:v>第2行第3列</x:v>
      </x:c>
      <x:c r="P88" s="58" t="str">
        <x:v>无需图片</x:v>
      </x:c>
      <x:c r="Q88" s="58" t="str">
        <x:v>直接任务，无需图片</x:v>
      </x:c>
      <x:c r="R88" s="58" t="str">
        <x:v>直接任务，无需图片</x:v>
      </x:c>
      <x:c r="S88" s="58" t="str">
        <x:v>直接任务，无需图片</x:v>
      </x:c>
      <x:c r="T88" s="58" t="str">
        <x:v>换座位游玩 MASSIVE，要求全连。</x:v>
      </x:c>
      <x:c r="U88" s="66" t="n">
        <x:v>5</x:v>
      </x:c>
      <x:c r="V88" s="66" t="n">
        <x:v>80</x:v>
      </x:c>
      <x:c r="W88" s="66" t="n">
        <x:v>10</x:v>
      </x:c>
      <x:c r="X88" s="66" t="n">
        <x:v>20</x:v>
      </x:c>
      <x:c r="Y88" s="66" t="n">
        <x:v>0</x:v>
      </x:c>
      <x:c r="Z88" s="66" t="n">
        <x:v>0</x:v>
      </x:c>
      <x:c r="AA88" s="66" t="n">
        <x:f>SUM(V88:Z88)</x:f>
        <x:v>110</x:v>
      </x:c>
      <x:c r="AB88" s="68" t="n">
        <x:f>'积分规则'!G32</x:f>
        <x:v>0.8181818181818182</x:v>
      </x:c>
      <x:c r="AC88" s="70" t="n">
        <x:f>H88*'积分规则'!$B$12</x:f>
        <x:v>45</x:v>
      </x:c>
      <x:c r="AD88" s="58" t="n">
        <x:v>0</x:v>
      </x:c>
    </x:row>
    <x:row r="89" ht="88" customHeight="1">
      <x:c r="A89" s="15" t="n">
        <x:v>83</x:v>
      </x:c>
      <x:c r="B89" s="16" t="str">
        <x:v>范式起源</x:v>
      </x:c>
      <x:c r="C89" s="15" t="n">
        <x:v>8</x:v>
      </x:c>
      <x:c r="D89" s="17" t="str">
        <x:v>中</x:v>
      </x:c>
      <x:c r="E89" s="49" t="str">
        <x:v>重返新手村</x:v>
      </x:c>
      <x:c r="F89" s="18" t="str">
        <x:v>以下任务任选其一：
A. 新手教程，数据紊乱段全连。
B. 新手教程，教程段 AD 通过（特殊要求：将蓝色 tap 视为白色 tap 击打，即手指需要离开屏幕，不可在屏幕上滑动）。</x:v>
      </x:c>
      <x:c r="G89" s="18"/>
      <x:c r="H89" s="64" t="n">
        <x:f>IF(D89="极难",'积分规则'!$B$7,INT(AA89*AB89/'积分规则'!$B$14)*'积分规则'!$B$14+AD89)</x:f>
        <x:v>160</x:v>
      </x:c>
      <x:c r="I89" s="62" t="n">
        <x:v>0</x:v>
      </x:c>
      <x:c r="J89" s="62" t="n">
        <x:v>0</x:v>
      </x:c>
      <x:c r="K89" s="65" t="n">
        <x:f>H89+I89</x:f>
        <x:v>160</x:v>
      </x:c>
      <x:c r="L89" s="57" t="str">
        <x:v>PAR08</x:v>
      </x:c>
      <x:c r="M89" s="57" t="str">
        <x:v>team-3</x:v>
      </x:c>
      <x:c r="N89" s="57" t="str">
        <x:v>P03</x:v>
      </x:c>
      <x:c r="O89" s="57" t="str">
        <x:v>第5行第2列</x:v>
      </x:c>
      <x:c r="P89" s="57" t="n">
        <x:v>3</x:v>
      </x:c>
      <x:c r="Q89" s="57" t="str">
        <x:v>public/images/photo-clues/region-1/03.png</x:v>
      </x:c>
      <x:c r="R89" s="57" t="str">
        <x:v>public/images/photo-clues/region-2/03.png</x:v>
      </x:c>
      <x:c r="S89" s="57" t="str">
        <x:v>public/images/photo-clues/region-3/03.png</x:v>
      </x:c>
      <x:c r="T89" s="57" t="str">
        <x:v>教程任务二选一，段落全连或离屏击打 AD。</x:v>
      </x:c>
      <x:c r="U89" s="65" t="n">
        <x:v>6</x:v>
      </x:c>
      <x:c r="V89" s="65" t="n">
        <x:v>130</x:v>
      </x:c>
      <x:c r="W89" s="65" t="n">
        <x:v>30</x:v>
      </x:c>
      <x:c r="X89" s="65" t="n">
        <x:v>10</x:v>
      </x:c>
      <x:c r="Y89" s="65" t="n">
        <x:v>10</x:v>
      </x:c>
      <x:c r="Z89" s="65" t="n">
        <x:v>20</x:v>
      </x:c>
      <x:c r="AA89" s="65" t="n">
        <x:f>SUM(V89:Z89)</x:f>
        <x:v>200</x:v>
      </x:c>
      <x:c r="AB89" s="67" t="n">
        <x:f>'积分规则'!G32</x:f>
        <x:v>0.8181818181818182</x:v>
      </x:c>
      <x:c r="AC89" s="69" t="n">
        <x:f>H89*'积分规则'!$B$12</x:f>
        <x:v>80</x:v>
      </x:c>
      <x:c r="AD89" s="57" t="n">
        <x:v>0</x:v>
      </x:c>
    </x:row>
    <x:row r="90" ht="34" customHeight="1">
      <x:c r="A90" s="23" t="n">
        <x:v>84</x:v>
      </x:c>
      <x:c r="B90" s="24" t="str">
        <x:v>范式起源</x:v>
      </x:c>
      <x:c r="C90" s="23" t="n">
        <x:v>9</x:v>
      </x:c>
      <x:c r="D90" s="25" t="str">
        <x:v>易</x:v>
      </x:c>
      <x:c r="E90" s="48" t="str">
        <x:v>ternion三道关</x:v>
      </x:c>
      <x:c r="F90" s="26" t="str">
        <x:v>ternion massive 难度，达成以下要求：开异象；三押段全连；尾杀降速段 AD</x:v>
      </x:c>
      <x:c r="G90" s="26"/>
      <x:c r="H90" s="64" t="n">
        <x:f>IF(D90="极难",'积分规则'!$B$7,INT(AA90*AB90/'积分规则'!$B$14)*'积分规则'!$B$14+AD90)</x:f>
        <x:v>130</x:v>
      </x:c>
      <x:c r="I90" s="63" t="n">
        <x:v>0</x:v>
      </x:c>
      <x:c r="J90" s="63" t="n">
        <x:v>0</x:v>
      </x:c>
      <x:c r="K90" s="66" t="n">
        <x:f>H90+I90</x:f>
        <x:v>130</x:v>
      </x:c>
      <x:c r="L90" s="58" t="str">
        <x:v>PAR09</x:v>
      </x:c>
      <x:c r="M90" s="58" t="str">
        <x:v>team-3</x:v>
      </x:c>
      <x:c r="N90" s="58" t="str">
        <x:v>P06</x:v>
      </x:c>
      <x:c r="O90" s="58" t="str">
        <x:v>第4行第3列</x:v>
      </x:c>
      <x:c r="P90" s="58" t="n">
        <x:v>6</x:v>
      </x:c>
      <x:c r="Q90" s="58" t="str">
        <x:v>public/images/photo-clues/region-1/06.png</x:v>
      </x:c>
      <x:c r="R90" s="58" t="str">
        <x:v>public/images/photo-clues/region-2/06.png</x:v>
      </x:c>
      <x:c r="S90" s="58" t="str">
        <x:v>public/images/photo-clues/region-3/06.png</x:v>
      </x:c>
      <x:c r="T90" s="58" t="str">
        <x:v>异象、三押 FC、尾杀 AD 三条件。</x:v>
      </x:c>
      <x:c r="U90" s="66" t="n">
        <x:v>6</x:v>
      </x:c>
      <x:c r="V90" s="66" t="n">
        <x:v>80</x:v>
      </x:c>
      <x:c r="W90" s="66" t="n">
        <x:v>30</x:v>
      </x:c>
      <x:c r="X90" s="66" t="n">
        <x:v>20</x:v>
      </x:c>
      <x:c r="Y90" s="66" t="n">
        <x:v>10</x:v>
      </x:c>
      <x:c r="Z90" s="66" t="n">
        <x:v>20</x:v>
      </x:c>
      <x:c r="AA90" s="66" t="n">
        <x:f>SUM(V90:Z90)</x:f>
        <x:v>160</x:v>
      </x:c>
      <x:c r="AB90" s="68" t="n">
        <x:f>'积分规则'!G32</x:f>
        <x:v>0.8181818181818182</x:v>
      </x:c>
      <x:c r="AC90" s="70" t="n">
        <x:f>H90*'积分规则'!$B$12</x:f>
        <x:v>65</x:v>
      </x:c>
      <x:c r="AD90" s="58" t="n">
        <x:v>0</x:v>
      </x:c>
    </x:row>
    <x:row r="91" ht="50" customHeight="1">
      <x:c r="A91" s="15" t="n">
        <x:v>85</x:v>
      </x:c>
      <x:c r="B91" s="16" t="str">
        <x:v>范式起源</x:v>
      </x:c>
      <x:c r="C91" s="15" t="n">
        <x:v>10</x:v>
      </x:c>
      <x:c r="D91" s="17" t="str">
        <x:v>难</x:v>
      </x:c>
      <x:c r="E91" s="49" t="str">
        <x:v>慢速带师</x:v>
      </x:c>
      <x:c r="F91" s="18" t="str">
        <x:v>慢速带师：cybernetic vampire massive 难度，在满足以下要求的条件下分数达到 980000：谱面流速 0.4；音符出现距离 3</x:v>
      </x:c>
      <x:c r="G91" s="18"/>
      <x:c r="H91" s="64" t="n">
        <x:f>IF(D91="极难",'积分规则'!$B$7,INT(AA91*AB91/'积分规则'!$B$14)*'积分规则'!$B$14+AD91)</x:f>
        <x:v>220</x:v>
      </x:c>
      <x:c r="I91" s="62" t="n">
        <x:v>0</x:v>
      </x:c>
      <x:c r="J91" s="62" t="n">
        <x:v>0</x:v>
      </x:c>
      <x:c r="K91" s="65" t="n">
        <x:f>H91+I91</x:f>
        <x:v>220</x:v>
      </x:c>
      <x:c r="L91" s="57" t="str">
        <x:v>PAR10</x:v>
      </x:c>
      <x:c r="M91" s="57" t="str">
        <x:v>team-3</x:v>
      </x:c>
      <x:c r="N91" s="57" t="str">
        <x:v>P07</x:v>
      </x:c>
      <x:c r="O91" s="57" t="str">
        <x:v>第5行第1列</x:v>
      </x:c>
      <x:c r="P91" s="57" t="n">
        <x:v>7</x:v>
      </x:c>
      <x:c r="Q91" s="57" t="str">
        <x:v>public/images/photo-clues/region-1/07.png</x:v>
      </x:c>
      <x:c r="R91" s="57" t="str">
        <x:v>public/images/photo-clues/region-2/07.png</x:v>
      </x:c>
      <x:c r="S91" s="57" t="str">
        <x:v>public/images/photo-clues/region-3/07.png</x:v>
      </x:c>
      <x:c r="T91" s="57" t="str">
        <x:v>流速 0.4、距离三，MASSIVE 980000。</x:v>
      </x:c>
      <x:c r="U91" s="65" t="n">
        <x:v>6</x:v>
      </x:c>
      <x:c r="V91" s="65" t="n">
        <x:v>190</x:v>
      </x:c>
      <x:c r="W91" s="65" t="n">
        <x:v>30</x:v>
      </x:c>
      <x:c r="X91" s="65" t="n">
        <x:v>20</x:v>
      </x:c>
      <x:c r="Y91" s="65" t="n">
        <x:v>10</x:v>
      </x:c>
      <x:c r="Z91" s="65" t="n">
        <x:v>20</x:v>
      </x:c>
      <x:c r="AA91" s="65" t="n">
        <x:f>SUM(V91:Z91)</x:f>
        <x:v>270</x:v>
      </x:c>
      <x:c r="AB91" s="67" t="n">
        <x:f>'积分规则'!G32</x:f>
        <x:v>0.8181818181818182</x:v>
      </x:c>
      <x:c r="AC91" s="69" t="n">
        <x:f>H91*'积分规则'!$B$12</x:f>
        <x:v>110</x:v>
      </x:c>
      <x:c r="AD91" s="57" t="n">
        <x:v>0</x:v>
      </x:c>
    </x:row>
    <x:row r="92" ht="34" customHeight="1">
      <x:c r="A92" s="23" t="n">
        <x:v>86</x:v>
      </x:c>
      <x:c r="B92" s="24" t="str">
        <x:v>范式起源</x:v>
      </x:c>
      <x:c r="C92" s="23" t="n">
        <x:v>11</x:v>
      </x:c>
      <x:c r="D92" s="25" t="str">
        <x:v>中</x:v>
      </x:c>
      <x:c r="E92" s="48" t="str">
        <x:v>入侵二选一</x:v>
      </x:c>
      <x:c r="F92" s="26" t="str">
        <x:v>nox silva/labyrinthox 两者任选其一，invaded 谱面分数达到 1009000</x:v>
      </x:c>
      <x:c r="G92" s="26"/>
      <x:c r="H92" s="64" t="n">
        <x:f>IF(D92="极难",'积分规则'!$B$7,INT(AA92*AB92/'积分规则'!$B$14)*'积分规则'!$B$14+AD92)</x:f>
        <x:v>140</x:v>
      </x:c>
      <x:c r="I92" s="63" t="n">
        <x:v>0</x:v>
      </x:c>
      <x:c r="J92" s="63" t="n">
        <x:v>0</x:v>
      </x:c>
      <x:c r="K92" s="66" t="n">
        <x:f>H92+I92</x:f>
        <x:v>140</x:v>
      </x:c>
      <x:c r="L92" s="58" t="str">
        <x:v>PAR11</x:v>
      </x:c>
      <x:c r="M92" s="58" t="str">
        <x:v>team-3</x:v>
      </x:c>
      <x:c r="N92" s="58" t="str">
        <x:v>P10</x:v>
      </x:c>
      <x:c r="O92" s="58" t="str">
        <x:v>第4行第5列</x:v>
      </x:c>
      <x:c r="P92" s="58" t="n">
        <x:v>10</x:v>
      </x:c>
      <x:c r="Q92" s="58" t="str">
        <x:v>public/images/photo-clues/region-1/10.png</x:v>
      </x:c>
      <x:c r="R92" s="58" t="str">
        <x:v>public/images/photo-clues/region-2/10.png</x:v>
      </x:c>
      <x:c r="S92" s="58" t="str">
        <x:v>public/images/photo-clues/region-3/10.png</x:v>
      </x:c>
      <x:c r="T92" s="58" t="str">
        <x:v>二选一 INVADED，1009000 高分。</x:v>
      </x:c>
      <x:c r="U92" s="66" t="n">
        <x:v>5</x:v>
      </x:c>
      <x:c r="V92" s="66" t="n">
        <x:v>130</x:v>
      </x:c>
      <x:c r="W92" s="66" t="n">
        <x:v>10</x:v>
      </x:c>
      <x:c r="X92" s="66" t="n">
        <x:v>0</x:v>
      </x:c>
      <x:c r="Y92" s="66" t="n">
        <x:v>10</x:v>
      </x:c>
      <x:c r="Z92" s="66" t="n">
        <x:v>20</x:v>
      </x:c>
      <x:c r="AA92" s="66" t="n">
        <x:f>SUM(V92:Z92)</x:f>
        <x:v>170</x:v>
      </x:c>
      <x:c r="AB92" s="68" t="n">
        <x:f>'积分规则'!G32</x:f>
        <x:v>0.8181818181818182</x:v>
      </x:c>
      <x:c r="AC92" s="70" t="n">
        <x:f>H92*'积分规则'!$B$12</x:f>
        <x:v>70</x:v>
      </x:c>
      <x:c r="AD92" s="58" t="n">
        <x:v>10</x:v>
      </x:c>
    </x:row>
    <x:row r="93" ht="50" customHeight="1">
      <x:c r="A93" s="15" t="n">
        <x:v>87</x:v>
      </x:c>
      <x:c r="B93" s="16" t="str">
        <x:v>范式起源</x:v>
      </x:c>
      <x:c r="C93" s="15" t="n">
        <x:v>12</x:v>
      </x:c>
      <x:c r="D93" s="17" t="str">
        <x:v>中</x:v>
      </x:c>
      <x:c r="E93" s="49" t="str">
        <x:v>曲师猜猜乐</x:v>
      </x:c>
      <x:c r="F93" s="18" t="str">
        <x:v>【special】曲师猜猜乐：请找出范式起源游戏内收录曲目数量大于 6 首的一个曲师，并选择其任意一首曲目 massive 难度进行游玩，分数达到 1009000</x:v>
      </x:c>
      <x:c r="G93" s="18"/>
      <x:c r="H93" s="64" t="n">
        <x:f>IF(D93="极难",'积分规则'!$B$7,INT(AA93*AB93/'积分规则'!$B$14)*'积分规则'!$B$14+AD93)</x:f>
        <x:v>160</x:v>
      </x:c>
      <x:c r="I93" s="62" t="n">
        <x:v>0</x:v>
      </x:c>
      <x:c r="J93" s="62" t="n">
        <x:v>0</x:v>
      </x:c>
      <x:c r="K93" s="65" t="n">
        <x:f>H93+I93</x:f>
        <x:v>160</x:v>
      </x:c>
      <x:c r="L93" s="57" t="str">
        <x:v>PAR12</x:v>
      </x:c>
      <x:c r="M93" s="57" t="str">
        <x:v>team-3</x:v>
      </x:c>
      <x:c r="N93" s="57" t="str">
        <x:v>P18</x:v>
      </x:c>
      <x:c r="O93" s="57" t="str">
        <x:v>第4行第1列</x:v>
      </x:c>
      <x:c r="P93" s="57" t="n">
        <x:v>18</x:v>
      </x:c>
      <x:c r="Q93" s="57" t="str">
        <x:v>public/images/photo-clues/region-1/18.png</x:v>
      </x:c>
      <x:c r="R93" s="57" t="str">
        <x:v>public/images/photo-clues/region-2/18.png</x:v>
      </x:c>
      <x:c r="S93" s="57" t="str">
        <x:v>public/images/photo-clues/region-3/18.png</x:v>
      </x:c>
      <x:c r="T93" s="57" t="str">
        <x:v>曲师曲数检索后 MASSIVE 1009000。</x:v>
      </x:c>
      <x:c r="U93" s="65" t="n">
        <x:v>7</x:v>
      </x:c>
      <x:c r="V93" s="65" t="n">
        <x:v>130</x:v>
      </x:c>
      <x:c r="W93" s="65" t="n">
        <x:v>30</x:v>
      </x:c>
      <x:c r="X93" s="65" t="n">
        <x:v>10</x:v>
      </x:c>
      <x:c r="Y93" s="65" t="n">
        <x:v>10</x:v>
      </x:c>
      <x:c r="Z93" s="65" t="n">
        <x:v>20</x:v>
      </x:c>
      <x:c r="AA93" s="65" t="n">
        <x:f>SUM(V93:Z93)</x:f>
        <x:v>200</x:v>
      </x:c>
      <x:c r="AB93" s="67" t="n">
        <x:f>'积分规则'!G32</x:f>
        <x:v>0.8181818181818182</x:v>
      </x:c>
      <x:c r="AC93" s="69" t="n">
        <x:f>H93*'积分规则'!$B$12</x:f>
        <x:v>80</x:v>
      </x:c>
      <x:c r="AD93" s="57" t="n">
        <x:v>0</x:v>
      </x:c>
    </x:row>
    <x:row r="94" ht="50" customHeight="1">
      <x:c r="A94" s="23" t="n">
        <x:v>88</x:v>
      </x:c>
      <x:c r="B94" s="24" t="str">
        <x:v>范式起源</x:v>
      </x:c>
      <x:c r="C94" s="23" t="n">
        <x:v>13</x:v>
      </x:c>
      <x:c r="D94" s="25" t="str">
        <x:v>中</x:v>
      </x:c>
      <x:c r="E94" s="48" t="str">
        <x:v>曲绘找找茬之我爱para</x:v>
      </x:c>
      <x:c r="F94" s="26" t="str">
        <x:v>【special】曲绘找找茬之我爱 para：请在全游收录曲目中找到 3 首满足“曲绘中有 para 且她手中（或手旁）有花束”的曲目，并游玩其中任意一首，分数达到 1005000</x:v>
      </x:c>
      <x:c r="G94" s="26"/>
      <x:c r="H94" s="64" t="n">
        <x:f>IF(D94="极难",'积分规则'!$B$7,INT(AA94*AB94/'积分规则'!$B$14)*'积分规则'!$B$14+AD94)</x:f>
        <x:v>170</x:v>
      </x:c>
      <x:c r="I94" s="63" t="n">
        <x:v>0</x:v>
      </x:c>
      <x:c r="J94" s="63" t="n">
        <x:v>0</x:v>
      </x:c>
      <x:c r="K94" s="66" t="n">
        <x:f>H94+I94</x:f>
        <x:v>170</x:v>
      </x:c>
      <x:c r="L94" s="58" t="str">
        <x:v>PAR13</x:v>
      </x:c>
      <x:c r="M94" s="58" t="str">
        <x:v>team-3</x:v>
      </x:c>
      <x:c r="N94" s="58" t="str">
        <x:v>P17</x:v>
      </x:c>
      <x:c r="O94" s="58" t="str">
        <x:v>第2行第2列</x:v>
      </x:c>
      <x:c r="P94" s="58" t="n">
        <x:v>17</x:v>
      </x:c>
      <x:c r="Q94" s="58" t="str">
        <x:v>public/images/photo-clues/region-1/17.png</x:v>
      </x:c>
      <x:c r="R94" s="58" t="str">
        <x:v>public/images/photo-clues/region-2/17.png</x:v>
      </x:c>
      <x:c r="S94" s="58" t="str">
        <x:v>public/images/photo-clues/region-3/17.png</x:v>
      </x:c>
      <x:c r="T94" s="58" t="str">
        <x:v>找三张指定 para 花束曲绘后打歌。</x:v>
      </x:c>
      <x:c r="U94" s="66" t="n">
        <x:v>8</x:v>
      </x:c>
      <x:c r="V94" s="66" t="n">
        <x:v>130</x:v>
      </x:c>
      <x:c r="W94" s="66" t="n">
        <x:v>30</x:v>
      </x:c>
      <x:c r="X94" s="66" t="n">
        <x:v>20</x:v>
      </x:c>
      <x:c r="Y94" s="66" t="n">
        <x:v>10</x:v>
      </x:c>
      <x:c r="Z94" s="66" t="n">
        <x:v>20</x:v>
      </x:c>
      <x:c r="AA94" s="66" t="n">
        <x:f>SUM(V94:Z94)</x:f>
        <x:v>210</x:v>
      </x:c>
      <x:c r="AB94" s="68" t="n">
        <x:f>'积分规则'!G32</x:f>
        <x:v>0.8181818181818182</x:v>
      </x:c>
      <x:c r="AC94" s="70" t="n">
        <x:f>H94*'积分规则'!$B$12</x:f>
        <x:v>85</x:v>
      </x:c>
      <x:c r="AD94" s="58" t="n">
        <x:v>0</x:v>
      </x:c>
    </x:row>
    <x:row r="95" ht="50" customHeight="1">
      <x:c r="A95" s="15" t="n">
        <x:v>89</x:v>
      </x:c>
      <x:c r="B95" s="16" t="str">
        <x:v>范式起源</x:v>
      </x:c>
      <x:c r="C95" s="15" t="n">
        <x:v>14</x:v>
      </x:c>
      <x:c r="D95" s="17" t="str">
        <x:v>中</x:v>
      </x:c>
      <x:c r="E95" s="49" t="str">
        <x:v>纵连打信者</x:v>
      </x:c>
      <x:c r="F95" s="18" t="str">
        <x:v>【special】纵连打信者：选择一首有长纵连的曲目游玩其 massive 难度，分数达到 1000000</x:v>
      </x:c>
      <x:c r="G95" s="18"/>
      <x:c r="H95" s="64" t="n">
        <x:f>IF(D95="极难",'积分规则'!$B$7,INT(AA95*AB95/'积分规则'!$B$14)*'积分规则'!$B$14+AD95)</x:f>
        <x:v>150</x:v>
      </x:c>
      <x:c r="I95" s="62" t="n">
        <x:v>0</x:v>
      </x:c>
      <x:c r="J95" s="62" t="n">
        <x:v>0</x:v>
      </x:c>
      <x:c r="K95" s="65" t="n">
        <x:f>H95+I95</x:f>
        <x:v>150</x:v>
      </x:c>
      <x:c r="L95" s="57" t="str">
        <x:v>PAR14</x:v>
      </x:c>
      <x:c r="M95" s="57" t="str">
        <x:v>team-3</x:v>
      </x:c>
      <x:c r="N95" s="57" t="str">
        <x:v>P08</x:v>
      </x:c>
      <x:c r="O95" s="57" t="str">
        <x:v>第4行第4列</x:v>
      </x:c>
      <x:c r="P95" s="57" t="n">
        <x:v>8</x:v>
      </x:c>
      <x:c r="Q95" s="57" t="str">
        <x:v>public/images/photo-clues/region-1/08.png</x:v>
      </x:c>
      <x:c r="R95" s="57" t="str">
        <x:v>public/images/photo-clues/region-2/08.png</x:v>
      </x:c>
      <x:c r="S95" s="57" t="str">
        <x:v>public/images/photo-clues/region-3/08.png</x:v>
      </x:c>
      <x:c r="T95" s="57" t="str">
        <x:v>自选长纵连 MASSIVE，1000000。</x:v>
      </x:c>
      <x:c r="U95" s="65" t="n">
        <x:v>5</x:v>
      </x:c>
      <x:c r="V95" s="65" t="n">
        <x:v>130</x:v>
      </x:c>
      <x:c r="W95" s="65" t="n">
        <x:v>10</x:v>
      </x:c>
      <x:c r="X95" s="65" t="n">
        <x:v>10</x:v>
      </x:c>
      <x:c r="Y95" s="65" t="n">
        <x:v>10</x:v>
      </x:c>
      <x:c r="Z95" s="65" t="n">
        <x:v>20</x:v>
      </x:c>
      <x:c r="AA95" s="65" t="n">
        <x:f>SUM(V95:Z95)</x:f>
        <x:v>180</x:v>
      </x:c>
      <x:c r="AB95" s="67" t="n">
        <x:f>'积分规则'!G32</x:f>
        <x:v>0.8181818181818182</x:v>
      </x:c>
      <x:c r="AC95" s="69" t="n">
        <x:f>H95*'积分规则'!$B$12</x:f>
        <x:v>75</x:v>
      </x:c>
      <x:c r="AD95" s="57" t="n">
        <x:v>10</x:v>
      </x:c>
    </x:row>
    <x:row r="96" ht="50" customHeight="1">
      <x:c r="A96" s="23" t="n">
        <x:v>90</x:v>
      </x:c>
      <x:c r="B96" s="24" t="str">
        <x:v>范式起源</x:v>
      </x:c>
      <x:c r="C96" s="23" t="n">
        <x:v>15</x:v>
      </x:c>
      <x:c r="D96" s="25" t="str">
        <x:v>易</x:v>
      </x:c>
      <x:c r="E96" s="48" t="str">
        <x:v>曲名何意味</x:v>
      </x:c>
      <x:c r="F96" s="26" t="str">
        <x:v>【special】曲名何意味：找到曲名除去字母、汉字、日语假名后含有至少两个圈的曲目，并游玩 massive 难度，分数达到 1000000</x:v>
      </x:c>
      <x:c r="G96" s="26"/>
      <x:c r="H96" s="64" t="n">
        <x:f>IF(D96="极难",'积分规则'!$B$7,INT(AA96*AB96/'积分规则'!$B$14)*'积分规则'!$B$14+AD96)</x:f>
        <x:v>120</x:v>
      </x:c>
      <x:c r="I96" s="63" t="n">
        <x:v>0</x:v>
      </x:c>
      <x:c r="J96" s="63" t="n">
        <x:v>0</x:v>
      </x:c>
      <x:c r="K96" s="66" t="n">
        <x:f>H96+I96</x:f>
        <x:v>120</x:v>
      </x:c>
      <x:c r="L96" s="58" t="str">
        <x:v>PAR15</x:v>
      </x:c>
      <x:c r="M96" s="58" t="str">
        <x:v>team-3</x:v>
      </x:c>
      <x:c r="N96" s="58" t="str">
        <x:v>P19</x:v>
      </x:c>
      <x:c r="O96" s="58" t="str">
        <x:v>第1行第3列</x:v>
      </x:c>
      <x:c r="P96" s="58" t="n">
        <x:v>19</x:v>
      </x:c>
      <x:c r="Q96" s="58" t="str">
        <x:v>public/images/photo-clues/region-1/19.png</x:v>
      </x:c>
      <x:c r="R96" s="58" t="str">
        <x:v>public/images/photo-clues/region-2/19.png</x:v>
      </x:c>
      <x:c r="S96" s="58" t="str">
        <x:v>public/images/photo-clues/region-3/19.png</x:v>
      </x:c>
      <x:c r="T96" s="58" t="str">
        <x:v>曲名圈数检索后 MASSIVE 1000000。</x:v>
      </x:c>
      <x:c r="U96" s="66" t="n">
        <x:v>6</x:v>
      </x:c>
      <x:c r="V96" s="66" t="n">
        <x:v>80</x:v>
      </x:c>
      <x:c r="W96" s="66" t="n">
        <x:v>30</x:v>
      </x:c>
      <x:c r="X96" s="66" t="n">
        <x:v>10</x:v>
      </x:c>
      <x:c r="Y96" s="66" t="n">
        <x:v>10</x:v>
      </x:c>
      <x:c r="Z96" s="66" t="n">
        <x:v>20</x:v>
      </x:c>
      <x:c r="AA96" s="66" t="n">
        <x:f>SUM(V96:Z96)</x:f>
        <x:v>150</x:v>
      </x:c>
      <x:c r="AB96" s="68" t="n">
        <x:f>'积分规则'!G32</x:f>
        <x:v>0.8181818181818182</x:v>
      </x:c>
      <x:c r="AC96" s="70" t="n">
        <x:f>H96*'积分规则'!$B$12</x:f>
        <x:v>60</x:v>
      </x:c>
      <x:c r="AD96" s="58" t="n">
        <x:v>0</x:v>
      </x:c>
    </x:row>
    <x:row r="97" ht="50" customHeight="1">
      <x:c r="A97" s="15" t="n">
        <x:v>91</x:v>
      </x:c>
      <x:c r="B97" s="16" t="str">
        <x:v>范式起源</x:v>
      </x:c>
      <x:c r="C97" s="15" t="n">
        <x:v>16</x:v>
      </x:c>
      <x:c r="D97" s="17" t="str">
        <x:v>中</x:v>
      </x:c>
      <x:c r="E97" s="49" t="str">
        <x:v>谁笑谁重开</x:v>
      </x:c>
      <x:c r="F97" s="18" t="str">
        <x:v>在商场过道罚站军姿 3min，保持面部严肃，眼神坚毅，不许笑（），若没绷住则重新开始计时</x:v>
      </x:c>
      <x:c r="G97" s="18"/>
      <x:c r="H97" s="64" t="n">
        <x:f>IF(D97="极难",'积分规则'!$B$7,INT(AA97*AB97/'积分规则'!$B$14)*'积分规则'!$B$14+AD97)</x:f>
        <x:v>140</x:v>
      </x:c>
      <x:c r="I97" s="62" t="n">
        <x:v>0</x:v>
      </x:c>
      <x:c r="J97" s="62" t="n">
        <x:v>0</x:v>
      </x:c>
      <x:c r="K97" s="65" t="n">
        <x:f>H97+I97</x:f>
        <x:v>140</x:v>
      </x:c>
      <x:c r="L97" s="57" t="str">
        <x:v>PAR16</x:v>
      </x:c>
      <x:c r="M97" s="57" t="str">
        <x:v>team-3</x:v>
      </x:c>
      <x:c r="N97" s="57" t="str">
        <x:v>P16</x:v>
      </x:c>
      <x:c r="O97" s="57" t="str">
        <x:v>第3行第4列</x:v>
      </x:c>
      <x:c r="P97" s="57" t="n">
        <x:v>16</x:v>
      </x:c>
      <x:c r="Q97" s="57" t="str">
        <x:v>public/images/photo-clues/region-1/16.png</x:v>
      </x:c>
      <x:c r="R97" s="57" t="str">
        <x:v>public/images/photo-clues/region-2/16.png</x:v>
      </x:c>
      <x:c r="S97" s="57" t="str">
        <x:v>public/images/photo-clues/region-3/16.png</x:v>
      </x:c>
      <x:c r="T97" s="57" t="str">
        <x:v>军姿三分钟，不笑；笑则重新计时。</x:v>
      </x:c>
      <x:c r="U97" s="65" t="n">
        <x:v>3</x:v>
      </x:c>
      <x:c r="V97" s="65" t="n">
        <x:v>130</x:v>
      </x:c>
      <x:c r="W97" s="65" t="n">
        <x:v>10</x:v>
      </x:c>
      <x:c r="X97" s="65" t="n">
        <x:v>0</x:v>
      </x:c>
      <x:c r="Y97" s="65" t="n">
        <x:v>10</x:v>
      </x:c>
      <x:c r="Z97" s="65" t="n">
        <x:v>20</x:v>
      </x:c>
      <x:c r="AA97" s="65" t="n">
        <x:f>SUM(V97:Z97)</x:f>
        <x:v>170</x:v>
      </x:c>
      <x:c r="AB97" s="67" t="n">
        <x:f>'积分规则'!G32</x:f>
        <x:v>0.8181818181818182</x:v>
      </x:c>
      <x:c r="AC97" s="69" t="n">
        <x:f>H97*'积分规则'!$B$12</x:f>
        <x:v>70</x:v>
      </x:c>
      <x:c r="AD97" s="57" t="n">
        <x:v>10</x:v>
      </x:c>
    </x:row>
    <x:row r="98" ht="50" customHeight="1">
      <x:c r="A98" s="23" t="n">
        <x:v>92</x:v>
      </x:c>
      <x:c r="B98" s="24" t="str">
        <x:v>范式起源</x:v>
      </x:c>
      <x:c r="C98" s="23" t="n">
        <x:v>17</x:v>
      </x:c>
      <x:c r="D98" s="25" t="str">
        <x:v>难</x:v>
      </x:c>
      <x:c r="E98" s="48" t="str">
        <x:v>命运交给路人</x:v>
      </x:c>
      <x:c r="F98" s="26" t="str">
        <x:v>随机找一个路人点击一次范式全曲随机键，得到一首随机曲目，游玩该曲目的最高难度且分数须达到 1005000，若否，重复上一步骤（即重新寻找路人），直至达到分数要求</x:v>
      </x:c>
      <x:c r="G98" s="26"/>
      <x:c r="H98" s="64" t="n">
        <x:f>IF(D98="极难",'积分规则'!$B$7,INT(AA98*AB98/'积分规则'!$B$14)*'积分规则'!$B$14+AD98)</x:f>
        <x:v>230</x:v>
      </x:c>
      <x:c r="I98" s="63" t="n">
        <x:v>0</x:v>
      </x:c>
      <x:c r="J98" s="63" t="n">
        <x:v>0</x:v>
      </x:c>
      <x:c r="K98" s="66" t="n">
        <x:f>H98+I98</x:f>
        <x:v>230</x:v>
      </x:c>
      <x:c r="L98" s="58" t="str">
        <x:v>PAR17</x:v>
      </x:c>
      <x:c r="M98" s="58" t="str">
        <x:v>team-3</x:v>
      </x:c>
      <x:c r="N98" s="58" t="str">
        <x:v>P05</x:v>
      </x:c>
      <x:c r="O98" s="58" t="str">
        <x:v>第1行第4列</x:v>
      </x:c>
      <x:c r="P98" s="58" t="n">
        <x:v>5</x:v>
      </x:c>
      <x:c r="Q98" s="58" t="str">
        <x:v>public/images/photo-clues/region-1/05.png</x:v>
      </x:c>
      <x:c r="R98" s="58" t="str">
        <x:v>public/images/photo-clues/region-2/05.png</x:v>
      </x:c>
      <x:c r="S98" s="58" t="str">
        <x:v>public/images/photo-clues/region-3/05.png</x:v>
      </x:c>
      <x:c r="T98" s="58" t="str">
        <x:v>重新找路人随机最高难度，高分失败需重抽。</x:v>
      </x:c>
      <x:c r="U98" s="66" t="n">
        <x:v>10</x:v>
      </x:c>
      <x:c r="V98" s="66" t="n">
        <x:v>190</x:v>
      </x:c>
      <x:c r="W98" s="66" t="n">
        <x:v>30</x:v>
      </x:c>
      <x:c r="X98" s="66" t="n">
        <x:v>20</x:v>
      </x:c>
      <x:c r="Y98" s="66" t="n">
        <x:v>20</x:v>
      </x:c>
      <x:c r="Z98" s="66" t="n">
        <x:v>20</x:v>
      </x:c>
      <x:c r="AA98" s="66" t="n">
        <x:f>SUM(V98:Z98)</x:f>
        <x:v>280</x:v>
      </x:c>
      <x:c r="AB98" s="68" t="n">
        <x:f>'积分规则'!G32</x:f>
        <x:v>0.8181818181818182</x:v>
      </x:c>
      <x:c r="AC98" s="70" t="n">
        <x:f>H98*'积分规则'!$B$12</x:f>
        <x:v>115</x:v>
      </x:c>
      <x:c r="AD98" s="58" t="n">
        <x:v>10</x:v>
      </x:c>
    </x:row>
    <x:row r="99" ht="50" customHeight="1">
      <x:c r="A99" s="15" t="n">
        <x:v>93</x:v>
      </x:c>
      <x:c r="B99" s="16" t="str">
        <x:v>范式起源</x:v>
      </x:c>
      <x:c r="C99" s="15" t="n">
        <x:v>18</x:v>
      </x:c>
      <x:c r="D99" s="17" t="str">
        <x:v>中</x:v>
      </x:c>
      <x:c r="E99" s="49" t="str">
        <x:v>人形街机</x:v>
      </x:c>
      <x:c r="F99" s="18" t="str">
        <x:v>由任一队员手持平板或手机站立，设备所在平面和地面垂直，另一队员与之面对面站立，游玩指定曲目 [Re:Layered massive]，要求分数达到 1006000</x:v>
      </x:c>
      <x:c r="G99" s="18" t="str">
        <x:v>原任务序号：20。</x:v>
      </x:c>
      <x:c r="H99" s="64" t="n">
        <x:f>IF(D99="极难",'积分规则'!$B$7,INT(AA99*AB99/'积分规则'!$B$14)*'积分规则'!$B$14+AD99)</x:f>
        <x:v>160</x:v>
      </x:c>
      <x:c r="I99" s="62" t="n">
        <x:v>0</x:v>
      </x:c>
      <x:c r="J99" s="62" t="n">
        <x:v>0</x:v>
      </x:c>
      <x:c r="K99" s="65" t="n">
        <x:f>H99+I99</x:f>
        <x:v>160</x:v>
      </x:c>
      <x:c r="L99" s="57" t="str">
        <x:v>PAR18</x:v>
      </x:c>
      <x:c r="M99" s="57" t="str">
        <x:v>team-3</x:v>
      </x:c>
      <x:c r="N99" s="57" t="str">
        <x:v>P02</x:v>
      </x:c>
      <x:c r="O99" s="57" t="str">
        <x:v>第1行第2列</x:v>
      </x:c>
      <x:c r="P99" s="57" t="n">
        <x:v>2</x:v>
      </x:c>
      <x:c r="Q99" s="57" t="str">
        <x:v>public/images/photo-clues/region-1/02.png</x:v>
      </x:c>
      <x:c r="R99" s="57" t="str">
        <x:v>public/images/photo-clues/region-2/02.png</x:v>
      </x:c>
      <x:c r="S99" s="57" t="str">
        <x:v>public/images/photo-clues/region-3/02.png</x:v>
      </x:c>
      <x:c r="T99" s="57" t="str">
        <x:v>队友竖持设备，指定 MASSIVE 1006000。</x:v>
      </x:c>
      <x:c r="U99" s="65" t="n">
        <x:v>5</x:v>
      </x:c>
      <x:c r="V99" s="65" t="n">
        <x:v>130</x:v>
      </x:c>
      <x:c r="W99" s="65" t="n">
        <x:v>10</x:v>
      </x:c>
      <x:c r="X99" s="65" t="n">
        <x:v>20</x:v>
      </x:c>
      <x:c r="Y99" s="65" t="n">
        <x:v>10</x:v>
      </x:c>
      <x:c r="Z99" s="65" t="n">
        <x:v>20</x:v>
      </x:c>
      <x:c r="AA99" s="65" t="n">
        <x:f>SUM(V99:Z99)</x:f>
        <x:v>190</x:v>
      </x:c>
      <x:c r="AB99" s="67" t="n">
        <x:f>'积分规则'!G32</x:f>
        <x:v>0.8181818181818182</x:v>
      </x:c>
      <x:c r="AC99" s="69" t="n">
        <x:f>H99*'积分规则'!$B$12</x:f>
        <x:v>80</x:v>
      </x:c>
      <x:c r="AD99" s="57" t="n">
        <x:v>10</x:v>
      </x:c>
    </x:row>
    <x:row r="100" ht="34" customHeight="1">
      <x:c r="A100" s="23" t="n">
        <x:v>94</x:v>
      </x:c>
      <x:c r="B100" s="24" t="str">
        <x:v>范式起源</x:v>
      </x:c>
      <x:c r="C100" s="23" t="n">
        <x:v>19</x:v>
      </x:c>
      <x:c r="D100" s="25" t="str">
        <x:v>难</x:v>
      </x:c>
      <x:c r="E100" s="48" t="str">
        <x:v>倒转脑回路</x:v>
      </x:c>
      <x:c r="F100" s="26" t="str">
        <x:v>转板倒打指定曲目 rebooted mind massive 难度，分数达到 1000000</x:v>
      </x:c>
      <x:c r="G100" s="26" t="str">
        <x:v>原任务序号：21。</x:v>
      </x:c>
      <x:c r="H100" s="64" t="n">
        <x:f>IF(D100="极难",'积分规则'!$B$7,INT(AA100*AB100/'积分规则'!$B$14)*'积分规则'!$B$14+AD100)</x:f>
        <x:v>210</x:v>
      </x:c>
      <x:c r="I100" s="63" t="n">
        <x:v>0</x:v>
      </x:c>
      <x:c r="J100" s="63" t="n">
        <x:v>0</x:v>
      </x:c>
      <x:c r="K100" s="66" t="n">
        <x:f>H100+I100</x:f>
        <x:v>210</x:v>
      </x:c>
      <x:c r="L100" s="58" t="str">
        <x:v>PAR19</x:v>
      </x:c>
      <x:c r="M100" s="58" t="str">
        <x:v>team-3</x:v>
      </x:c>
      <x:c r="N100" s="58" t="str">
        <x:v>P09</x:v>
      </x:c>
      <x:c r="O100" s="58" t="str">
        <x:v>第5行第5列</x:v>
      </x:c>
      <x:c r="P100" s="58" t="n">
        <x:v>9</x:v>
      </x:c>
      <x:c r="Q100" s="58" t="str">
        <x:v>public/images/photo-clues/region-1/09.png</x:v>
      </x:c>
      <x:c r="R100" s="58" t="str">
        <x:v>public/images/photo-clues/region-2/09.png</x:v>
      </x:c>
      <x:c r="S100" s="58" t="str">
        <x:v>public/images/photo-clues/region-3/09.png</x:v>
      </x:c>
      <x:c r="T100" s="58" t="str">
        <x:v>指定 MASSIVE 倒打，1000000。</x:v>
      </x:c>
      <x:c r="U100" s="66" t="n">
        <x:v>6</x:v>
      </x:c>
      <x:c r="V100" s="66" t="n">
        <x:v>190</x:v>
      </x:c>
      <x:c r="W100" s="66" t="n">
        <x:v>30</x:v>
      </x:c>
      <x:c r="X100" s="66" t="n">
        <x:v>10</x:v>
      </x:c>
      <x:c r="Y100" s="66" t="n">
        <x:v>10</x:v>
      </x:c>
      <x:c r="Z100" s="66" t="n">
        <x:v>20</x:v>
      </x:c>
      <x:c r="AA100" s="66" t="n">
        <x:f>SUM(V100:Z100)</x:f>
        <x:v>260</x:v>
      </x:c>
      <x:c r="AB100" s="68" t="n">
        <x:f>'积分规则'!G32</x:f>
        <x:v>0.8181818181818182</x:v>
      </x:c>
      <x:c r="AC100" s="70" t="n">
        <x:f>H100*'积分规则'!$B$12</x:f>
        <x:v>105</x:v>
      </x:c>
      <x:c r="AD100" s="58" t="n">
        <x:v>0</x:v>
      </x:c>
    </x:row>
    <x:row r="101" ht="88" customHeight="1">
      <x:c r="A101" s="15" t="n">
        <x:v>95</x:v>
      </x:c>
      <x:c r="B101" s="16" t="str">
        <x:v>范式起源</x:v>
      </x:c>
      <x:c r="C101" s="15" t="n">
        <x:v>20</x:v>
      </x:c>
      <x:c r="D101" s="17" t="str">
        <x:v>难</x:v>
      </x:c>
      <x:c r="E101" s="49" t="str">
        <x:v>双小拇指冲百万</x:v>
      </x:c>
      <x:c r="F101" s="18" t="str">
        <x:v>用双手小拇指游玩一首难度为 15 及以上曲目，分数达到 1000000</x:v>
      </x:c>
      <x:c r="G101" s="18" t="str">
        <x:v>原任务序号：22。
难度复评：中 → 难。双小拇指、15 级及以上、1000000 分，操作限制较强。</x:v>
      </x:c>
      <x:c r="H101" s="64" t="n">
        <x:f>IF(D101="极难",'积分规则'!$B$7,INT(AA101*AB101/'积分规则'!$B$14)*'积分规则'!$B$14+AD101)</x:f>
        <x:v>220</x:v>
      </x:c>
      <x:c r="I101" s="62" t="n">
        <x:v>0</x:v>
      </x:c>
      <x:c r="J101" s="62" t="n">
        <x:v>0</x:v>
      </x:c>
      <x:c r="K101" s="65" t="n">
        <x:f>H101+I101</x:f>
        <x:v>220</x:v>
      </x:c>
      <x:c r="L101" s="57" t="str">
        <x:v>PAR20</x:v>
      </x:c>
      <x:c r="M101" s="57" t="str">
        <x:v>team-3</x:v>
      </x:c>
      <x:c r="N101" s="57" t="str">
        <x:v>P11</x:v>
      </x:c>
      <x:c r="O101" s="57" t="str">
        <x:v>第1行第5列</x:v>
      </x:c>
      <x:c r="P101" s="57" t="n">
        <x:v>11</x:v>
      </x:c>
      <x:c r="Q101" s="57" t="str">
        <x:v>public/images/photo-clues/region-1/11.png</x:v>
      </x:c>
      <x:c r="R101" s="57" t="str">
        <x:v>public/images/photo-clues/region-2/11.png</x:v>
      </x:c>
      <x:c r="S101" s="57" t="str">
        <x:v>public/images/photo-clues/region-3/11.png</x:v>
      </x:c>
      <x:c r="T101" s="57" t="str">
        <x:v>仅双小拇指，15+ 且 1000000。</x:v>
      </x:c>
      <x:c r="U101" s="65" t="n">
        <x:v>6</x:v>
      </x:c>
      <x:c r="V101" s="65" t="n">
        <x:v>190</x:v>
      </x:c>
      <x:c r="W101" s="65" t="n">
        <x:v>30</x:v>
      </x:c>
      <x:c r="X101" s="65" t="n">
        <x:v>10</x:v>
      </x:c>
      <x:c r="Y101" s="65" t="n">
        <x:v>20</x:v>
      </x:c>
      <x:c r="Z101" s="65" t="n">
        <x:v>20</x:v>
      </x:c>
      <x:c r="AA101" s="65" t="n">
        <x:f>SUM(V101:Z101)</x:f>
        <x:v>270</x:v>
      </x:c>
      <x:c r="AB101" s="67" t="n">
        <x:f>'积分规则'!G32</x:f>
        <x:v>0.8181818181818182</x:v>
      </x:c>
      <x:c r="AC101" s="69" t="n">
        <x:f>H101*'积分规则'!$B$12</x:f>
        <x:v>110</x:v>
      </x:c>
      <x:c r="AD101" s="57" t="n">
        <x:v>0</x:v>
      </x:c>
    </x:row>
    <x:row r="102" ht="34" customHeight="1">
      <x:c r="A102" s="23" t="n">
        <x:v>96</x:v>
      </x:c>
      <x:c r="B102" s="24" t="str">
        <x:v>范式起源</x:v>
      </x:c>
      <x:c r="C102" s="23" t="n">
        <x:v>21</x:v>
      </x:c>
      <x:c r="D102" s="25" t="str">
        <x:v>易</x:v>
      </x:c>
      <x:c r="E102" s="48" t="str">
        <x:v>零号车单手司机</x:v>
      </x:c>
      <x:c r="F102" s="26" t="str">
        <x:v>单手游玩零号车辆 detected 谱面，并取得全连击，则该任务完成</x:v>
      </x:c>
      <x:c r="G102" s="26" t="str">
        <x:v>原任务序号：23。</x:v>
      </x:c>
      <x:c r="H102" s="64" t="n">
        <x:f>IF(D102="极难",'积分规则'!$B$7,INT(AA102*AB102/'积分规则'!$B$14)*'积分规则'!$B$14+AD102)</x:f>
        <x:v>80</x:v>
      </x:c>
      <x:c r="I102" s="63" t="n">
        <x:v>0</x:v>
      </x:c>
      <x:c r="J102" s="63" t="n">
        <x:v>0</x:v>
      </x:c>
      <x:c r="K102" s="66" t="n">
        <x:f>H102+I102</x:f>
        <x:v>80</x:v>
      </x:c>
      <x:c r="L102" s="58" t="str">
        <x:v>PAR21</x:v>
      </x:c>
      <x:c r="M102" s="58" t="str">
        <x:v>team-3</x:v>
      </x:c>
      <x:c r="N102" s="58" t="str">
        <x:v>D04</x:v>
      </x:c>
      <x:c r="O102" s="58" t="str">
        <x:v>第3行第5列</x:v>
      </x:c>
      <x:c r="P102" s="58" t="str">
        <x:v>无需图片</x:v>
      </x:c>
      <x:c r="Q102" s="58" t="str">
        <x:v>直接任务，无需图片</x:v>
      </x:c>
      <x:c r="R102" s="58" t="str">
        <x:v>直接任务，无需图片</x:v>
      </x:c>
      <x:c r="S102" s="58" t="str">
        <x:v>直接任务，无需图片</x:v>
      </x:c>
      <x:c r="T102" s="58" t="str">
        <x:v>指定 DETECTED 单手，全连。</x:v>
      </x:c>
      <x:c r="U102" s="66" t="n">
        <x:v>4</x:v>
      </x:c>
      <x:c r="V102" s="66" t="n">
        <x:v>80</x:v>
      </x:c>
      <x:c r="W102" s="66" t="n">
        <x:v>10</x:v>
      </x:c>
      <x:c r="X102" s="66" t="n">
        <x:v>10</x:v>
      </x:c>
      <x:c r="Y102" s="66" t="n">
        <x:v>0</x:v>
      </x:c>
      <x:c r="Z102" s="66" t="n">
        <x:v>0</x:v>
      </x:c>
      <x:c r="AA102" s="66" t="n">
        <x:f>SUM(V102:Z102)</x:f>
        <x:v>100</x:v>
      </x:c>
      <x:c r="AB102" s="68" t="n">
        <x:f>'积分规则'!G32</x:f>
        <x:v>0.8181818181818182</x:v>
      </x:c>
      <x:c r="AC102" s="70" t="n">
        <x:f>H102*'积分规则'!$B$12</x:f>
        <x:v>40</x:v>
      </x:c>
      <x:c r="AD102" s="58" t="n">
        <x:v>0</x:v>
      </x:c>
    </x:row>
    <x:row r="103" ht="34" customHeight="1">
      <x:c r="A103" s="15" t="n">
        <x:v>97</x:v>
      </x:c>
      <x:c r="B103" s="16" t="str">
        <x:v>范式起源</x:v>
      </x:c>
      <x:c r="C103" s="15" t="n">
        <x:v>22</x:v>
      </x:c>
      <x:c r="D103" s="17" t="str">
        <x:v>中</x:v>
      </x:c>
      <x:c r="E103" s="49" t="str">
        <x:v>十六级全收</x:v>
      </x:c>
      <x:c r="F103" s="18" t="str">
        <x:v>AD 一首 16 级难度歌曲</x:v>
      </x:c>
      <x:c r="G103" s="18" t="str">
        <x:v>原任务序号：24。</x:v>
      </x:c>
      <x:c r="H103" s="64" t="n">
        <x:f>IF(D103="极难",'积分规则'!$B$7,INT(AA103*AB103/'积分规则'!$B$14)*'积分规则'!$B$14+AD103)</x:f>
        <x:v>120</x:v>
      </x:c>
      <x:c r="I103" s="62" t="n">
        <x:v>0</x:v>
      </x:c>
      <x:c r="J103" s="62" t="n">
        <x:v>0</x:v>
      </x:c>
      <x:c r="K103" s="65" t="n">
        <x:f>H103+I103</x:f>
        <x:v>120</x:v>
      </x:c>
      <x:c r="L103" s="57" t="str">
        <x:v>PAR22</x:v>
      </x:c>
      <x:c r="M103" s="57" t="str">
        <x:v>team-3</x:v>
      </x:c>
      <x:c r="N103" s="57" t="str">
        <x:v>D06</x:v>
      </x:c>
      <x:c r="O103" s="57" t="str">
        <x:v>第5行第4列</x:v>
      </x:c>
      <x:c r="P103" s="57" t="str">
        <x:v>无需图片</x:v>
      </x:c>
      <x:c r="Q103" s="57" t="str">
        <x:v>直接任务，无需图片</x:v>
      </x:c>
      <x:c r="R103" s="57" t="str">
        <x:v>直接任务，无需图片</x:v>
      </x:c>
      <x:c r="S103" s="57" t="str">
        <x:v>直接任务，无需图片</x:v>
      </x:c>
      <x:c r="T103" s="57" t="str">
        <x:v>自选 16 级歌曲 AD。</x:v>
      </x:c>
      <x:c r="U103" s="65" t="n">
        <x:v>5</x:v>
      </x:c>
      <x:c r="V103" s="65" t="n">
        <x:v>130</x:v>
      </x:c>
      <x:c r="W103" s="65" t="n">
        <x:v>10</x:v>
      </x:c>
      <x:c r="X103" s="65" t="n">
        <x:v>0</x:v>
      </x:c>
      <x:c r="Y103" s="65" t="n">
        <x:v>10</x:v>
      </x:c>
      <x:c r="Z103" s="65" t="n">
        <x:v>0</x:v>
      </x:c>
      <x:c r="AA103" s="65" t="n">
        <x:f>SUM(V103:Z103)</x:f>
        <x:v>150</x:v>
      </x:c>
      <x:c r="AB103" s="67" t="n">
        <x:f>'积分规则'!G32</x:f>
        <x:v>0.8181818181818182</x:v>
      </x:c>
      <x:c r="AC103" s="69" t="n">
        <x:f>H103*'积分规则'!$B$12</x:f>
        <x:v>60</x:v>
      </x:c>
      <x:c r="AD103" s="57" t="n">
        <x:v>0</x:v>
      </x:c>
    </x:row>
    <x:row r="104" ht="88" customHeight="1">
      <x:c r="A104" s="23" t="n">
        <x:v>98</x:v>
      </x:c>
      <x:c r="B104" s="24" t="str">
        <x:v>范式起源</x:v>
      </x:c>
      <x:c r="C104" s="23" t="n">
        <x:v>23</x:v>
      </x:c>
      <x:c r="D104" s="25" t="str">
        <x:v>极难</x:v>
      </x:c>
      <x:c r="E104" s="48" t="str">
        <x:v>数据乱流</x:v>
      </x:c>
      <x:c r="F104" s="26" t="str">
        <x:v>【special】数据乱流：将音频延迟参数 -200，画面延迟参数 +100，完成一首 16 级或以上曲目，要求分数达到 1000000</x:v>
      </x:c>
      <x:c r="G104" s="26" t="str">
        <x:v>原任务序号：25。
难度复评：难 → 极难。16 级以上谱面叠加音频 -200、画面 +100 延迟，仍要求 1000000 分。</x:v>
      </x:c>
      <x:c r="H104" s="64" t="n">
        <x:f>IF(D104="极难",'积分规则'!$B$7,INT(AA104*AB104/'积分规则'!$B$14)*'积分规则'!$B$14+AD104)</x:f>
        <x:v>400</x:v>
      </x:c>
      <x:c r="I104" s="63" t="n">
        <x:v>0</x:v>
      </x:c>
      <x:c r="J104" s="63" t="n">
        <x:v>0</x:v>
      </x:c>
      <x:c r="K104" s="66" t="n">
        <x:f>H104+I104</x:f>
        <x:v>400</x:v>
      </x:c>
      <x:c r="L104" s="58" t="str">
        <x:v>PAR23</x:v>
      </x:c>
      <x:c r="M104" s="58" t="str">
        <x:v>team-3</x:v>
      </x:c>
      <x:c r="N104" s="58" t="str">
        <x:v>D03</x:v>
      </x:c>
      <x:c r="O104" s="58" t="str">
        <x:v>第3行第3列</x:v>
      </x:c>
      <x:c r="P104" s="58" t="str">
        <x:v>无需图片</x:v>
      </x:c>
      <x:c r="Q104" s="58" t="str">
        <x:v>直接任务，无需图片</x:v>
      </x:c>
      <x:c r="R104" s="58" t="str">
        <x:v>直接任务，无需图片</x:v>
      </x:c>
      <x:c r="S104" s="58" t="str">
        <x:v>直接任务，无需图片</x:v>
      </x:c>
      <x:c r="T104" s="58" t="str">
        <x:v>音频 -200、画面 +100，16+ 且百万。</x:v>
      </x:c>
      <x:c r="U104" s="66" t="n">
        <x:v>12</x:v>
      </x:c>
      <x:c r="V104" s="66" t="n">
        <x:v>350</x:v>
      </x:c>
      <x:c r="W104" s="66" t="n">
        <x:v>50</x:v>
      </x:c>
      <x:c r="X104" s="66" t="n">
        <x:v>30</x:v>
      </x:c>
      <x:c r="Y104" s="66" t="n">
        <x:v>20</x:v>
      </x:c>
      <x:c r="Z104" s="66" t="n">
        <x:v>0</x:v>
      </x:c>
      <x:c r="AA104" s="66" t="n">
        <x:f>SUM(V104:Z104)</x:f>
        <x:v>450</x:v>
      </x:c>
      <x:c r="AB104" s="68" t="str">
        <x:v>极难固定400</x:v>
      </x:c>
      <x:c r="AC104" s="70" t="n">
        <x:f>H104*'积分规则'!$B$12</x:f>
        <x:v>200</x:v>
      </x:c>
      <x:c r="AD104" s="58" t="n">
        <x:v>0</x:v>
      </x:c>
    </x:row>
    <x:row r="105" ht="88" customHeight="1">
      <x:c r="A105" s="15" t="n">
        <x:v>99</x:v>
      </x:c>
      <x:c r="B105" s="16" t="str">
        <x:v>范式起源</x:v>
      </x:c>
      <x:c r="C105" s="15" t="n">
        <x:v>24</x:v>
      </x:c>
      <x:c r="D105" s="17" t="str">
        <x:v>难</x:v>
      </x:c>
      <x:c r="E105" s="49" t="str">
        <x:v>控速挑战</x:v>
      </x:c>
      <x:c r="F105" s="18" t="str">
        <x:v>控速挑战：指定曲目 Aleph0 massive 难度，从以下两项中任选一项完成：
A. 结算时 received 总数达到 200 或以上，lost 总数不超过 20。
B. 将谱面流速调至 1.6，音符出现距离调至 1，在此设置下游玩该谱面，要求分数达到 1000000。</x:v>
      </x:c>
      <x:c r="G105" s="18" t="str">
        <x:v>原任务序号：26。</x:v>
      </x:c>
      <x:c r="H105" s="64" t="n">
        <x:f>IF(D105="极难",'积分规则'!$B$7,INT(AA105*AB105/'积分规则'!$B$14)*'积分规则'!$B$14+AD105)</x:f>
        <x:v>230</x:v>
      </x:c>
      <x:c r="I105" s="62" t="n">
        <x:v>0</x:v>
      </x:c>
      <x:c r="J105" s="62" t="n">
        <x:v>0</x:v>
      </x:c>
      <x:c r="K105" s="65" t="n">
        <x:f>H105+I105</x:f>
        <x:v>230</x:v>
      </x:c>
      <x:c r="L105" s="57" t="str">
        <x:v>PAR24</x:v>
      </x:c>
      <x:c r="M105" s="57" t="str">
        <x:v>team-3</x:v>
      </x:c>
      <x:c r="N105" s="57" t="str">
        <x:v>P04</x:v>
      </x:c>
      <x:c r="O105" s="57" t="str">
        <x:v>第2行第1列</x:v>
      </x:c>
      <x:c r="P105" s="57" t="n">
        <x:v>4</x:v>
      </x:c>
      <x:c r="Q105" s="57" t="str">
        <x:v>public/images/photo-clues/region-1/04.png</x:v>
      </x:c>
      <x:c r="R105" s="57" t="str">
        <x:v>public/images/photo-clues/region-2/04.png</x:v>
      </x:c>
      <x:c r="S105" s="57" t="str">
        <x:v>public/images/photo-clues/region-3/04.png</x:v>
      </x:c>
      <x:c r="T105" s="57" t="str">
        <x:v>Aleph0 控判定或低速短距离二选一。</x:v>
      </x:c>
      <x:c r="U105" s="65" t="n">
        <x:v>8</x:v>
      </x:c>
      <x:c r="V105" s="65" t="n">
        <x:v>190</x:v>
      </x:c>
      <x:c r="W105" s="65" t="n">
        <x:v>30</x:v>
      </x:c>
      <x:c r="X105" s="65" t="n">
        <x:v>20</x:v>
      </x:c>
      <x:c r="Y105" s="65" t="n">
        <x:v>20</x:v>
      </x:c>
      <x:c r="Z105" s="65" t="n">
        <x:v>20</x:v>
      </x:c>
      <x:c r="AA105" s="65" t="n">
        <x:f>SUM(V105:Z105)</x:f>
        <x:v>280</x:v>
      </x:c>
      <x:c r="AB105" s="67" t="n">
        <x:f>'积分规则'!G32</x:f>
        <x:v>0.8181818181818182</x:v>
      </x:c>
      <x:c r="AC105" s="69" t="n">
        <x:f>H105*'积分规则'!$B$12</x:f>
        <x:v>115</x:v>
      </x:c>
      <x:c r="AD105" s="57" t="n">
        <x:v>10</x:v>
      </x:c>
    </x:row>
    <x:row r="106" ht="34" customHeight="1">
      <x:c r="A106" s="23" t="n">
        <x:v>100</x:v>
      </x:c>
      <x:c r="B106" s="24" t="str">
        <x:v>范式起源</x:v>
      </x:c>
      <x:c r="C106" s="23" t="n">
        <x:v>25</x:v>
      </x:c>
      <x:c r="D106" s="25" t="str">
        <x:v>难</x:v>
      </x:c>
      <x:c r="E106" s="48" t="str">
        <x:v>大麻烦！！！</x:v>
      </x:c>
      <x:c r="F106" s="26" t="str">
        <x:v>大麻烦！！！：游玩 Giganto Machina reboot 难度，分数达到 1007500</x:v>
      </x:c>
      <x:c r="G106" s="26" t="str">
        <x:v>原任务序号：27。</x:v>
      </x:c>
      <x:c r="H106" s="64" t="n">
        <x:f>IF(D106="极难",'积分规则'!$B$7,INT(AA106*AB106/'积分规则'!$B$14)*'积分规则'!$B$14+AD106)</x:f>
        <x:v>210</x:v>
      </x:c>
      <x:c r="I106" s="63" t="n">
        <x:v>0</x:v>
      </x:c>
      <x:c r="J106" s="63" t="n">
        <x:v>0</x:v>
      </x:c>
      <x:c r="K106" s="66" t="n">
        <x:f>H106+I106</x:f>
        <x:v>210</x:v>
      </x:c>
      <x:c r="L106" s="58" t="str">
        <x:v>PAR25</x:v>
      </x:c>
      <x:c r="M106" s="58" t="str">
        <x:v>team-3</x:v>
      </x:c>
      <x:c r="N106" s="58" t="str">
        <x:v>D05</x:v>
      </x:c>
      <x:c r="O106" s="58" t="str">
        <x:v>第4行第2列</x:v>
      </x:c>
      <x:c r="P106" s="58" t="str">
        <x:v>无需图片</x:v>
      </x:c>
      <x:c r="Q106" s="58" t="str">
        <x:v>直接任务，无需图片</x:v>
      </x:c>
      <x:c r="R106" s="58" t="str">
        <x:v>直接任务，无需图片</x:v>
      </x:c>
      <x:c r="S106" s="58" t="str">
        <x:v>直接任务，无需图片</x:v>
      </x:c>
      <x:c r="T106" s="58" t="str">
        <x:v>固定 REBOOT 高分 1007500。</x:v>
      </x:c>
      <x:c r="U106" s="66" t="n">
        <x:v>6</x:v>
      </x:c>
      <x:c r="V106" s="66" t="n">
        <x:v>190</x:v>
      </x:c>
      <x:c r="W106" s="66" t="n">
        <x:v>30</x:v>
      </x:c>
      <x:c r="X106" s="66" t="n">
        <x:v>10</x:v>
      </x:c>
      <x:c r="Y106" s="66" t="n">
        <x:v>20</x:v>
      </x:c>
      <x:c r="Z106" s="66" t="n">
        <x:v>0</x:v>
      </x:c>
      <x:c r="AA106" s="66" t="n">
        <x:f>SUM(V106:Z106)</x:f>
        <x:v>250</x:v>
      </x:c>
      <x:c r="AB106" s="68" t="n">
        <x:f>'积分规则'!G32</x:f>
        <x:v>0.8181818181818182</x:v>
      </x:c>
      <x:c r="AC106" s="70" t="n">
        <x:f>H106*'积分规则'!$B$12</x:f>
        <x:v>105</x:v>
      </x:c>
      <x:c r="AD106" s="58" t="n">
        <x:v>10</x:v>
      </x:c>
    </x:row>
    <x:row r="107" ht="34" customHeight="1">
      <x:c r="A107" s="19" t="n">
        <x:v>101</x:v>
      </x:c>
      <x:c r="B107" s="20" t="str">
        <x:v>通用</x:v>
      </x:c>
      <x:c r="C107" s="19" t="n">
        <x:v>1</x:v>
      </x:c>
      <x:c r="D107" s="21" t="str">
        <x:v>中</x:v>
      </x:c>
      <x:c r="E107" s="47" t="str">
        <x:v>空中音游</x:v>
      </x:c>
      <x:c r="F107" s="22" t="str">
        <x:v>随机选一首曲子，ap其最高难度谱面，要求打歌过程中双脚必须离地至少三十公分</x:v>
      </x:c>
      <x:c r="G107" s="22"/>
      <x:c r="H107" s="64" t="n">
        <x:f>IF(D107="极难",'积分规则'!$B$7,INT(AA107*AB107/'积分规则'!$B$14)*'积分规则'!$B$14+AD107)</x:f>
        <x:v>150</x:v>
      </x:c>
      <x:c r="I107" s="62" t="n">
        <x:v>0</x:v>
      </x:c>
      <x:c r="J107" s="62" t="n">
        <x:v>0</x:v>
      </x:c>
      <x:c r="K107" s="65" t="n">
        <x:f>H107+I107</x:f>
        <x:v>150</x:v>
      </x:c>
      <x:c r="L107" s="57" t="str">
        <x:v>ALL01</x:v>
      </x:c>
      <x:c r="M107" s="57" t="str">
        <x:v>team-5</x:v>
      </x:c>
      <x:c r="N107" s="57" t="str">
        <x:v>P06</x:v>
      </x:c>
      <x:c r="O107" s="57" t="str">
        <x:v>第4行第3列</x:v>
      </x:c>
      <x:c r="P107" s="57" t="n">
        <x:v>6</x:v>
      </x:c>
      <x:c r="Q107" s="57" t="str">
        <x:v>public/images/photo-clues/region-1/06.png</x:v>
      </x:c>
      <x:c r="R107" s="57" t="str">
        <x:v>public/images/photo-clues/region-2/06.png</x:v>
      </x:c>
      <x:c r="S107" s="57" t="str">
        <x:v>public/images/photo-clues/region-3/06.png</x:v>
      </x:c>
      <x:c r="T107" s="57" t="str">
        <x:v>随机最高难度 AP，双脚离地三十厘米。</x:v>
      </x:c>
      <x:c r="U107" s="65" t="n">
        <x:v>6</x:v>
      </x:c>
      <x:c r="V107" s="65" t="n">
        <x:v>130</x:v>
      </x:c>
      <x:c r="W107" s="65" t="n">
        <x:v>30</x:v>
      </x:c>
      <x:c r="X107" s="65" t="n">
        <x:v>20</x:v>
      </x:c>
      <x:c r="Y107" s="65" t="n">
        <x:v>20</x:v>
      </x:c>
      <x:c r="Z107" s="65" t="n">
        <x:v>20</x:v>
      </x:c>
      <x:c r="AA107" s="65" t="n">
        <x:f>SUM(V107:Z107)</x:f>
        <x:v>220</x:v>
      </x:c>
      <x:c r="AB107" s="67" t="n">
        <x:f>'积分规则'!G33</x:f>
        <x:v>0.7003891050583657</x:v>
      </x:c>
      <x:c r="AC107" s="69" t="n">
        <x:f>H107*'积分规则'!$B$12</x:f>
        <x:v>75</x:v>
      </x:c>
      <x:c r="AD107" s="57" t="n">
        <x:v>0</x:v>
      </x:c>
    </x:row>
    <x:row r="108" ht="34" customHeight="1">
      <x:c r="A108" s="23" t="n">
        <x:v>102</x:v>
      </x:c>
      <x:c r="B108" s="24" t="str">
        <x:v>通用</x:v>
      </x:c>
      <x:c r="C108" s="23" t="n">
        <x:v>2</x:v>
      </x:c>
      <x:c r="D108" s="25" t="str">
        <x:v>难</x:v>
      </x:c>
      <x:c r="E108" s="48" t="str">
        <x:v>双手打结</x:v>
      </x:c>
      <x:c r="F108" s="26" t="str">
        <x:v>随机选一首曲子，ap其最高难度谱面，要求打歌过程中双手交叉</x:v>
      </x:c>
      <x:c r="G108" s="26"/>
      <x:c r="H108" s="64" t="n">
        <x:f>IF(D108="极难",'积分规则'!$B$7,INT(AA108*AB108/'积分规则'!$B$14)*'积分规则'!$B$14+AD108)</x:f>
        <x:v>190</x:v>
      </x:c>
      <x:c r="I108" s="63" t="n">
        <x:v>0</x:v>
      </x:c>
      <x:c r="J108" s="63" t="n">
        <x:v>0</x:v>
      </x:c>
      <x:c r="K108" s="66" t="n">
        <x:f>H108+I108</x:f>
        <x:v>190</x:v>
      </x:c>
      <x:c r="L108" s="58" t="str">
        <x:v>ALL02</x:v>
      </x:c>
      <x:c r="M108" s="58" t="str">
        <x:v>team-5</x:v>
      </x:c>
      <x:c r="N108" s="58" t="str">
        <x:v>P12</x:v>
      </x:c>
      <x:c r="O108" s="58" t="str">
        <x:v>第2行第4列</x:v>
      </x:c>
      <x:c r="P108" s="58" t="n">
        <x:v>12</x:v>
      </x:c>
      <x:c r="Q108" s="58" t="str">
        <x:v>public/images/photo-clues/region-1/12.png</x:v>
      </x:c>
      <x:c r="R108" s="58" t="str">
        <x:v>public/images/photo-clues/region-2/12.png</x:v>
      </x:c>
      <x:c r="S108" s="58" t="str">
        <x:v>public/images/photo-clues/region-3/12.png</x:v>
      </x:c>
      <x:c r="T108" s="58" t="str">
        <x:v>随机最高难度 AP，全程交叉双手。</x:v>
      </x:c>
      <x:c r="U108" s="66" t="n">
        <x:v>6</x:v>
      </x:c>
      <x:c r="V108" s="66" t="n">
        <x:v>190</x:v>
      </x:c>
      <x:c r="W108" s="66" t="n">
        <x:v>30</x:v>
      </x:c>
      <x:c r="X108" s="66" t="n">
        <x:v>10</x:v>
      </x:c>
      <x:c r="Y108" s="66" t="n">
        <x:v>20</x:v>
      </x:c>
      <x:c r="Z108" s="66" t="n">
        <x:v>20</x:v>
      </x:c>
      <x:c r="AA108" s="66" t="n">
        <x:f>SUM(V108:Z108)</x:f>
        <x:v>270</x:v>
      </x:c>
      <x:c r="AB108" s="68" t="n">
        <x:f>'积分规则'!G33</x:f>
        <x:v>0.7003891050583657</x:v>
      </x:c>
      <x:c r="AC108" s="70" t="n">
        <x:f>H108*'积分规则'!$B$12</x:f>
        <x:v>95</x:v>
      </x:c>
      <x:c r="AD108" s="58" t="n">
        <x:v>10</x:v>
      </x:c>
    </x:row>
    <x:row r="109" ht="50" customHeight="1">
      <x:c r="A109" s="15" t="n">
        <x:v>103</x:v>
      </x:c>
      <x:c r="B109" s="16" t="str">
        <x:v>通用</x:v>
      </x:c>
      <x:c r="C109" s="15" t="n">
        <x:v>3</x:v>
      </x:c>
      <x:c r="D109" s="17" t="str">
        <x:v>易</x:v>
      </x:c>
      <x:c r="E109" s="49" t="str">
        <x:v>边打边画</x:v>
      </x:c>
      <x:c r="F109" s="18" t="str">
        <x:v>选一首曲子并在附近找到纸笔，ap其最高难度谱面的同时，打歌过程中画出这首歌的曲绘 ，发给工作人员，辨认出则挑战成功（如果辨认失败需换张谱面）</x:v>
      </x:c>
      <x:c r="G109" s="18"/>
      <x:c r="H109" s="64" t="n">
        <x:f>IF(D109="极难",'积分规则'!$B$7,INT(AA109*AB109/'积分规则'!$B$14)*'积分规则'!$B$14+AD109)</x:f>
        <x:v>120</x:v>
      </x:c>
      <x:c r="I109" s="62" t="n">
        <x:v>0</x:v>
      </x:c>
      <x:c r="J109" s="62" t="n">
        <x:v>0</x:v>
      </x:c>
      <x:c r="K109" s="65" t="n">
        <x:f>H109+I109</x:f>
        <x:v>120</x:v>
      </x:c>
      <x:c r="L109" s="57" t="str">
        <x:v>ALL03</x:v>
      </x:c>
      <x:c r="M109" s="57" t="str">
        <x:v>team-5</x:v>
      </x:c>
      <x:c r="N109" s="57" t="str">
        <x:v>P16</x:v>
      </x:c>
      <x:c r="O109" s="57" t="str">
        <x:v>第3行第4列</x:v>
      </x:c>
      <x:c r="P109" s="57" t="n">
        <x:v>16</x:v>
      </x:c>
      <x:c r="Q109" s="57" t="str">
        <x:v>public/images/photo-clues/region-1/16.png</x:v>
      </x:c>
      <x:c r="R109" s="57" t="str">
        <x:v>public/images/photo-clues/region-2/16.png</x:v>
      </x:c>
      <x:c r="S109" s="57" t="str">
        <x:v>public/images/photo-clues/region-3/16.png</x:v>
      </x:c>
      <x:c r="T109" s="57" t="str">
        <x:v>打歌 AP 与画对应曲绘同步，辨认失败换谱。</x:v>
      </x:c>
      <x:c r="U109" s="65" t="n">
        <x:v>10</x:v>
      </x:c>
      <x:c r="V109" s="65" t="n">
        <x:v>80</x:v>
      </x:c>
      <x:c r="W109" s="65" t="n">
        <x:v>30</x:v>
      </x:c>
      <x:c r="X109" s="65" t="n">
        <x:v>30</x:v>
      </x:c>
      <x:c r="Y109" s="65" t="n">
        <x:v>10</x:v>
      </x:c>
      <x:c r="Z109" s="65" t="n">
        <x:v>20</x:v>
      </x:c>
      <x:c r="AA109" s="65" t="n">
        <x:f>SUM(V109:Z109)</x:f>
        <x:v>170</x:v>
      </x:c>
      <x:c r="AB109" s="67" t="n">
        <x:f>'积分规则'!G33</x:f>
        <x:v>0.7003891050583657</x:v>
      </x:c>
      <x:c r="AC109" s="69" t="n">
        <x:f>H109*'积分规则'!$B$12</x:f>
        <x:v>60</x:v>
      </x:c>
      <x:c r="AD109" s="57" t="n">
        <x:v>10</x:v>
      </x:c>
    </x:row>
    <x:row r="110" ht="34" customHeight="1">
      <x:c r="A110" s="23" t="n">
        <x:v>104</x:v>
      </x:c>
      <x:c r="B110" s="24" t="str">
        <x:v>通用</x:v>
      </x:c>
      <x:c r="C110" s="23" t="n">
        <x:v>4</x:v>
      </x:c>
      <x:c r="D110" s="25" t="str">
        <x:v>中</x:v>
      </x:c>
      <x:c r="E110" s="48" t="str">
        <x:v>走着也能AP</x:v>
      </x:c>
      <x:c r="F110" s="26" t="str">
        <x:v>随机选一首曲子，ap其最高难度谱面，要求打歌过程中向前走至少100米</x:v>
      </x:c>
      <x:c r="G110" s="26"/>
      <x:c r="H110" s="64" t="n">
        <x:f>IF(D110="极难",'积分规则'!$B$7,INT(AA110*AB110/'积分规则'!$B$14)*'积分规则'!$B$14+AD110)</x:f>
        <x:v>150</x:v>
      </x:c>
      <x:c r="I110" s="63" t="n">
        <x:v>0</x:v>
      </x:c>
      <x:c r="J110" s="63" t="n">
        <x:v>0</x:v>
      </x:c>
      <x:c r="K110" s="66" t="n">
        <x:f>H110+I110</x:f>
        <x:v>150</x:v>
      </x:c>
      <x:c r="L110" s="58" t="str">
        <x:v>ALL04</x:v>
      </x:c>
      <x:c r="M110" s="58" t="str">
        <x:v>team-5</x:v>
      </x:c>
      <x:c r="N110" s="58" t="str">
        <x:v>P17</x:v>
      </x:c>
      <x:c r="O110" s="58" t="str">
        <x:v>第2行第2列</x:v>
      </x:c>
      <x:c r="P110" s="58" t="n">
        <x:v>17</x:v>
      </x:c>
      <x:c r="Q110" s="58" t="str">
        <x:v>public/images/photo-clues/region-1/17.png</x:v>
      </x:c>
      <x:c r="R110" s="58" t="str">
        <x:v>public/images/photo-clues/region-2/17.png</x:v>
      </x:c>
      <x:c r="S110" s="58" t="str">
        <x:v>public/images/photo-clues/region-3/17.png</x:v>
      </x:c>
      <x:c r="T110" s="58" t="str">
        <x:v>随机最高难度 AP，同步移动至少百米。</x:v>
      </x:c>
      <x:c r="U110" s="66" t="n">
        <x:v>7</x:v>
      </x:c>
      <x:c r="V110" s="66" t="n">
        <x:v>130</x:v>
      </x:c>
      <x:c r="W110" s="66" t="n">
        <x:v>30</x:v>
      </x:c>
      <x:c r="X110" s="66" t="n">
        <x:v>20</x:v>
      </x:c>
      <x:c r="Y110" s="66" t="n">
        <x:v>20</x:v>
      </x:c>
      <x:c r="Z110" s="66" t="n">
        <x:v>20</x:v>
      </x:c>
      <x:c r="AA110" s="66" t="n">
        <x:f>SUM(V110:Z110)</x:f>
        <x:v>220</x:v>
      </x:c>
      <x:c r="AB110" s="68" t="n">
        <x:f>'积分规则'!G33</x:f>
        <x:v>0.7003891050583657</x:v>
      </x:c>
      <x:c r="AC110" s="70" t="n">
        <x:f>H110*'积分规则'!$B$12</x:f>
        <x:v>75</x:v>
      </x:c>
      <x:c r="AD110" s="58" t="n">
        <x:v>0</x:v>
      </x:c>
    </x:row>
    <x:row r="111" ht="50" customHeight="1">
      <x:c r="A111" s="15" t="n">
        <x:v>105</x:v>
      </x:c>
      <x:c r="B111" s="16" t="str">
        <x:v>通用</x:v>
      </x:c>
      <x:c r="C111" s="15" t="n">
        <x:v>5</x:v>
      </x:c>
      <x:c r="D111" s="17" t="str">
        <x:v>易</x:v>
      </x:c>
      <x:c r="E111" s="49" t="str">
        <x:v>初音巡回打卡</x:v>
      </x:c>
      <x:c r="F111" s="18" t="str">
        <x:v>ap曲绘有初音未来的最高难度谱面，在附近找到初音未来并用结算图合影，连续完成三次且每次打的必须是不同的音游</x:v>
      </x:c>
      <x:c r="G111" s="18"/>
      <x:c r="H111" s="64" t="n">
        <x:f>IF(D111="极难",'积分规则'!$B$7,INT(AA111*AB111/'积分规则'!$B$14)*'积分规则'!$B$14+AD111)</x:f>
        <x:v>130</x:v>
      </x:c>
      <x:c r="I111" s="62" t="n">
        <x:v>0</x:v>
      </x:c>
      <x:c r="J111" s="62" t="n">
        <x:v>0</x:v>
      </x:c>
      <x:c r="K111" s="65" t="n">
        <x:f>H111+I111</x:f>
        <x:v>130</x:v>
      </x:c>
      <x:c r="L111" s="57" t="str">
        <x:v>ALL05</x:v>
      </x:c>
      <x:c r="M111" s="57" t="str">
        <x:v>team-5</x:v>
      </x:c>
      <x:c r="N111" s="57" t="str">
        <x:v>P15</x:v>
      </x:c>
      <x:c r="O111" s="57" t="str">
        <x:v>第5行第3列</x:v>
      </x:c>
      <x:c r="P111" s="57" t="n">
        <x:v>15</x:v>
      </x:c>
      <x:c r="Q111" s="57" t="str">
        <x:v>public/images/photo-clues/region-1/15.png</x:v>
      </x:c>
      <x:c r="R111" s="57" t="str">
        <x:v>public/images/photo-clues/region-2/15.png</x:v>
      </x:c>
      <x:c r="S111" s="57" t="str">
        <x:v>public/images/photo-clues/region-3/15.png</x:v>
      </x:c>
      <x:c r="T111" s="57" t="str">
        <x:v>三个不同音游 AP 与同角色合影。</x:v>
      </x:c>
      <x:c r="U111" s="65" t="n">
        <x:v>15</x:v>
      </x:c>
      <x:c r="V111" s="65" t="n">
        <x:v>80</x:v>
      </x:c>
      <x:c r="W111" s="65" t="n">
        <x:v>50</x:v>
      </x:c>
      <x:c r="X111" s="65" t="n">
        <x:v>30</x:v>
      </x:c>
      <x:c r="Y111" s="65" t="n">
        <x:v>10</x:v>
      </x:c>
      <x:c r="Z111" s="65" t="n">
        <x:v>20</x:v>
      </x:c>
      <x:c r="AA111" s="65" t="n">
        <x:f>SUM(V111:Z111)</x:f>
        <x:v>190</x:v>
      </x:c>
      <x:c r="AB111" s="67" t="n">
        <x:f>'积分规则'!G33</x:f>
        <x:v>0.7003891050583657</x:v>
      </x:c>
      <x:c r="AC111" s="69" t="n">
        <x:f>H111*'积分规则'!$B$12</x:f>
        <x:v>65</x:v>
      </x:c>
      <x:c r="AD111" s="57" t="n">
        <x:v>0</x:v>
      </x:c>
    </x:row>
    <x:row r="112" ht="34" customHeight="1">
      <x:c r="A112" s="23" t="n">
        <x:v>106</x:v>
      </x:c>
      <x:c r="B112" s="24" t="str">
        <x:v>通用</x:v>
      </x:c>
      <x:c r="C112" s="23" t="n">
        <x:v>6</x:v>
      </x:c>
      <x:c r="D112" s="25" t="str">
        <x:v>易</x:v>
      </x:c>
      <x:c r="E112" s="48" t="str">
        <x:v>柠檬水补给站</x:v>
      </x:c>
      <x:c r="F112" s="26" t="str">
        <x:v>买一杯冰鲜柠檬水并喝完</x:v>
      </x:c>
      <x:c r="G112" s="26"/>
      <x:c r="H112" s="64" t="n">
        <x:f>IF(D112="极难",'积分规则'!$B$7,INT(AA112*AB112/'积分规则'!$B$14)*'积分规则'!$B$14+AD112)</x:f>
        <x:v>70</x:v>
      </x:c>
      <x:c r="I112" s="63" t="n">
        <x:v>0</x:v>
      </x:c>
      <x:c r="J112" s="63" t="n">
        <x:v>0</x:v>
      </x:c>
      <x:c r="K112" s="66" t="n">
        <x:f>H112+I112</x:f>
        <x:v>70</x:v>
      </x:c>
      <x:c r="L112" s="58" t="str">
        <x:v>ALL06</x:v>
      </x:c>
      <x:c r="M112" s="58" t="str">
        <x:v>team-5</x:v>
      </x:c>
      <x:c r="N112" s="58" t="str">
        <x:v>D01</x:v>
      </x:c>
      <x:c r="O112" s="58" t="str">
        <x:v>第1行第1列</x:v>
      </x:c>
      <x:c r="P112" s="58" t="str">
        <x:v>无需图片</x:v>
      </x:c>
      <x:c r="Q112" s="58" t="str">
        <x:v>直接任务，无需图片</x:v>
      </x:c>
      <x:c r="R112" s="58" t="str">
        <x:v>直接任务，无需图片</x:v>
      </x:c>
      <x:c r="S112" s="58" t="str">
        <x:v>直接任务，无需图片</x:v>
      </x:c>
      <x:c r="T112" s="58" t="str">
        <x:v>购买并喝完柠檬水，保留购买及完成证据。</x:v>
      </x:c>
      <x:c r="U112" s="66" t="n">
        <x:v>5</x:v>
      </x:c>
      <x:c r="V112" s="66" t="n">
        <x:v>80</x:v>
      </x:c>
      <x:c r="W112" s="66" t="n">
        <x:v>10</x:v>
      </x:c>
      <x:c r="X112" s="66" t="n">
        <x:v>10</x:v>
      </x:c>
      <x:c r="Y112" s="66" t="n">
        <x:v>0</x:v>
      </x:c>
      <x:c r="Z112" s="66" t="n">
        <x:v>0</x:v>
      </x:c>
      <x:c r="AA112" s="66" t="n">
        <x:f>SUM(V112:Z112)</x:f>
        <x:v>100</x:v>
      </x:c>
      <x:c r="AB112" s="68" t="n">
        <x:f>'积分规则'!G33</x:f>
        <x:v>0.7003891050583657</x:v>
      </x:c>
      <x:c r="AC112" s="70" t="n">
        <x:f>H112*'积分规则'!$B$12</x:f>
        <x:v>35</x:v>
      </x:c>
      <x:c r="AD112" s="58" t="n">
        <x:v>0</x:v>
      </x:c>
    </x:row>
    <x:row r="113" ht="34" customHeight="1">
      <x:c r="A113" s="15" t="n">
        <x:v>107</x:v>
      </x:c>
      <x:c r="B113" s="16" t="str">
        <x:v>通用</x:v>
      </x:c>
      <x:c r="C113" s="15" t="n">
        <x:v>7</x:v>
      </x:c>
      <x:c r="D113" s="17" t="str">
        <x:v>难</x:v>
      </x:c>
      <x:c r="E113" s="49" t="str">
        <x:v>慢到怀疑人生</x:v>
      </x:c>
      <x:c r="F113" s="18" t="str">
        <x:v>将流速调到最低，并随机选一首曲子，ap其最高难度谱面</x:v>
      </x:c>
      <x:c r="G113" s="18"/>
      <x:c r="H113" s="64" t="n">
        <x:f>IF(D113="极难",'积分规则'!$B$7,INT(AA113*AB113/'积分规则'!$B$14)*'积分规则'!$B$14+AD113)</x:f>
        <x:v>190</x:v>
      </x:c>
      <x:c r="I113" s="62" t="n">
        <x:v>0</x:v>
      </x:c>
      <x:c r="J113" s="62" t="n">
        <x:v>0</x:v>
      </x:c>
      <x:c r="K113" s="65" t="n">
        <x:f>H113+I113</x:f>
        <x:v>190</x:v>
      </x:c>
      <x:c r="L113" s="57" t="str">
        <x:v>ALL07</x:v>
      </x:c>
      <x:c r="M113" s="57" t="str">
        <x:v>team-5</x:v>
      </x:c>
      <x:c r="N113" s="57" t="str">
        <x:v>P02</x:v>
      </x:c>
      <x:c r="O113" s="57" t="str">
        <x:v>第1行第2列</x:v>
      </x:c>
      <x:c r="P113" s="57" t="n">
        <x:v>2</x:v>
      </x:c>
      <x:c r="Q113" s="57" t="str">
        <x:v>public/images/photo-clues/region-1/02.png</x:v>
      </x:c>
      <x:c r="R113" s="57" t="str">
        <x:v>public/images/photo-clues/region-2/02.png</x:v>
      </x:c>
      <x:c r="S113" s="57" t="str">
        <x:v>public/images/photo-clues/region-3/02.png</x:v>
      </x:c>
      <x:c r="T113" s="57" t="str">
        <x:v>最低流速，随机最高难度 AP。</x:v>
      </x:c>
      <x:c r="U113" s="65" t="n">
        <x:v>6</x:v>
      </x:c>
      <x:c r="V113" s="65" t="n">
        <x:v>190</x:v>
      </x:c>
      <x:c r="W113" s="65" t="n">
        <x:v>30</x:v>
      </x:c>
      <x:c r="X113" s="65" t="n">
        <x:v>10</x:v>
      </x:c>
      <x:c r="Y113" s="65" t="n">
        <x:v>20</x:v>
      </x:c>
      <x:c r="Z113" s="65" t="n">
        <x:v>20</x:v>
      </x:c>
      <x:c r="AA113" s="65" t="n">
        <x:f>SUM(V113:Z113)</x:f>
        <x:v>270</x:v>
      </x:c>
      <x:c r="AB113" s="67" t="n">
        <x:f>'积分规则'!G33</x:f>
        <x:v>0.7003891050583657</x:v>
      </x:c>
      <x:c r="AC113" s="69" t="n">
        <x:f>H113*'积分规则'!$B$12</x:f>
        <x:v>95</x:v>
      </x:c>
      <x:c r="AD113" s="57" t="n">
        <x:v>10</x:v>
      </x:c>
    </x:row>
    <x:row r="114" ht="34" customHeight="1">
      <x:c r="A114" s="23" t="n">
        <x:v>108</x:v>
      </x:c>
      <x:c r="B114" s="24" t="str">
        <x:v>通用</x:v>
      </x:c>
      <x:c r="C114" s="23" t="n">
        <x:v>8</x:v>
      </x:c>
      <x:c r="D114" s="25" t="str">
        <x:v>难</x:v>
      </x:c>
      <x:c r="E114" s="48" t="str">
        <x:v>反面教材</x:v>
      </x:c>
      <x:c r="F114" s="26" t="str">
        <x:v>随机选一首曲子，ap其最高难度谱面，要求打歌过程中板子屏幕必须朝下</x:v>
      </x:c>
      <x:c r="G114" s="26"/>
      <x:c r="H114" s="64" t="n">
        <x:f>IF(D114="极难",'积分规则'!$B$7,INT(AA114*AB114/'积分规则'!$B$14)*'积分规则'!$B$14+AD114)</x:f>
        <x:v>200</x:v>
      </x:c>
      <x:c r="I114" s="63" t="n">
        <x:v>0</x:v>
      </x:c>
      <x:c r="J114" s="63" t="n">
        <x:v>0</x:v>
      </x:c>
      <x:c r="K114" s="66" t="n">
        <x:f>H114+I114</x:f>
        <x:v>200</x:v>
      </x:c>
      <x:c r="L114" s="58" t="str">
        <x:v>ALL08</x:v>
      </x:c>
      <x:c r="M114" s="58" t="str">
        <x:v>team-5</x:v>
      </x:c>
      <x:c r="N114" s="58" t="str">
        <x:v>P18</x:v>
      </x:c>
      <x:c r="O114" s="58" t="str">
        <x:v>第4行第1列</x:v>
      </x:c>
      <x:c r="P114" s="58" t="n">
        <x:v>18</x:v>
      </x:c>
      <x:c r="Q114" s="58" t="str">
        <x:v>public/images/photo-clues/region-1/18.png</x:v>
      </x:c>
      <x:c r="R114" s="58" t="str">
        <x:v>public/images/photo-clues/region-2/18.png</x:v>
      </x:c>
      <x:c r="S114" s="58" t="str">
        <x:v>public/images/photo-clues/region-3/18.png</x:v>
      </x:c>
      <x:c r="T114" s="58" t="str">
        <x:v>屏幕朝下，随机最高难度 AP。</x:v>
      </x:c>
      <x:c r="U114" s="66" t="n">
        <x:v>6</x:v>
      </x:c>
      <x:c r="V114" s="66" t="n">
        <x:v>190</x:v>
      </x:c>
      <x:c r="W114" s="66" t="n">
        <x:v>30</x:v>
      </x:c>
      <x:c r="X114" s="66" t="n">
        <x:v>20</x:v>
      </x:c>
      <x:c r="Y114" s="66" t="n">
        <x:v>20</x:v>
      </x:c>
      <x:c r="Z114" s="66" t="n">
        <x:v>20</x:v>
      </x:c>
      <x:c r="AA114" s="66" t="n">
        <x:f>SUM(V114:Z114)</x:f>
        <x:v>280</x:v>
      </x:c>
      <x:c r="AB114" s="68" t="n">
        <x:f>'积分规则'!G33</x:f>
        <x:v>0.7003891050583657</x:v>
      </x:c>
      <x:c r="AC114" s="70" t="n">
        <x:f>H114*'积分规则'!$B$12</x:f>
        <x:v>100</x:v>
      </x:c>
      <x:c r="AD114" s="58" t="n">
        <x:v>10</x:v>
      </x:c>
    </x:row>
    <x:row r="115" ht="50" customHeight="1">
      <x:c r="A115" s="15" t="n">
        <x:v>109</x:v>
      </x:c>
      <x:c r="B115" s="16" t="str">
        <x:v>通用</x:v>
      </x:c>
      <x:c r="C115" s="15" t="n">
        <x:v>9</x:v>
      </x:c>
      <x:c r="D115" s="17" t="str">
        <x:v>中</x:v>
      </x:c>
      <x:c r="E115" s="49" t="str">
        <x:v>地板音游</x:v>
      </x:c>
      <x:c r="F115" s="18" t="str">
        <x:v>随机选一首曲子，ap其最高难度谱面，要求打歌过程中板子必须
平放在地面上</x:v>
      </x:c>
      <x:c r="G115" s="18"/>
      <x:c r="H115" s="64" t="n">
        <x:f>IF(D115="极难",'积分规则'!$B$7,INT(AA115*AB115/'积分规则'!$B$14)*'积分规则'!$B$14+AD115)</x:f>
        <x:v>150</x:v>
      </x:c>
      <x:c r="I115" s="62" t="n">
        <x:v>0</x:v>
      </x:c>
      <x:c r="J115" s="62" t="n">
        <x:v>0</x:v>
      </x:c>
      <x:c r="K115" s="65" t="n">
        <x:f>H115+I115</x:f>
        <x:v>150</x:v>
      </x:c>
      <x:c r="L115" s="57" t="str">
        <x:v>ALL09</x:v>
      </x:c>
      <x:c r="M115" s="57" t="str">
        <x:v>team-5</x:v>
      </x:c>
      <x:c r="N115" s="57" t="str">
        <x:v>P10</x:v>
      </x:c>
      <x:c r="O115" s="57" t="str">
        <x:v>第4行第5列</x:v>
      </x:c>
      <x:c r="P115" s="57" t="n">
        <x:v>10</x:v>
      </x:c>
      <x:c r="Q115" s="57" t="str">
        <x:v>public/images/photo-clues/region-1/10.png</x:v>
      </x:c>
      <x:c r="R115" s="57" t="str">
        <x:v>public/images/photo-clues/region-2/10.png</x:v>
      </x:c>
      <x:c r="S115" s="57" t="str">
        <x:v>public/images/photo-clues/region-3/10.png</x:v>
      </x:c>
      <x:c r="T115" s="57" t="str">
        <x:v>地面平放设备，随机最高难度 AP。</x:v>
      </x:c>
      <x:c r="U115" s="65" t="n">
        <x:v>6</x:v>
      </x:c>
      <x:c r="V115" s="65" t="n">
        <x:v>130</x:v>
      </x:c>
      <x:c r="W115" s="65" t="n">
        <x:v>30</x:v>
      </x:c>
      <x:c r="X115" s="65" t="n">
        <x:v>10</x:v>
      </x:c>
      <x:c r="Y115" s="65" t="n">
        <x:v>20</x:v>
      </x:c>
      <x:c r="Z115" s="65" t="n">
        <x:v>20</x:v>
      </x:c>
      <x:c r="AA115" s="65" t="n">
        <x:f>SUM(V115:Z115)</x:f>
        <x:v>210</x:v>
      </x:c>
      <x:c r="AB115" s="67" t="n">
        <x:f>'积分规则'!G33</x:f>
        <x:v>0.7003891050583657</x:v>
      </x:c>
      <x:c r="AC115" s="69" t="n">
        <x:f>H115*'积分规则'!$B$12</x:f>
        <x:v>75</x:v>
      </x:c>
      <x:c r="AD115" s="57" t="n">
        <x:v>10</x:v>
      </x:c>
    </x:row>
    <x:row r="116" ht="34" customHeight="1">
      <x:c r="A116" s="23" t="n">
        <x:v>110</x:v>
      </x:c>
      <x:c r="B116" s="24" t="str">
        <x:v>通用</x:v>
      </x:c>
      <x:c r="C116" s="23" t="n">
        <x:v>10</x:v>
      </x:c>
      <x:c r="D116" s="25" t="str">
        <x:v>中</x:v>
      </x:c>
      <x:c r="E116" s="48" t="str">
        <x:v>音游字母表</x:v>
      </x:c>
      <x:c r="F116" s="26" t="str">
        <x:v>在一分钟内说出a-z开头的音游曲并拍成视频</x:v>
      </x:c>
      <x:c r="G116" s="26"/>
      <x:c r="H116" s="64" t="n">
        <x:f>IF(D116="极难",'积分规则'!$B$7,INT(AA116*AB116/'积分规则'!$B$14)*'积分规则'!$B$14+AD116)</x:f>
        <x:v>110</x:v>
      </x:c>
      <x:c r="I116" s="63" t="n">
        <x:v>0</x:v>
      </x:c>
      <x:c r="J116" s="63" t="n">
        <x:v>0</x:v>
      </x:c>
      <x:c r="K116" s="66" t="n">
        <x:f>H116+I116</x:f>
        <x:v>110</x:v>
      </x:c>
      <x:c r="L116" s="58" t="str">
        <x:v>ALL10</x:v>
      </x:c>
      <x:c r="M116" s="58" t="str">
        <x:v>team-5</x:v>
      </x:c>
      <x:c r="N116" s="58" t="str">
        <x:v>P14</x:v>
      </x:c>
      <x:c r="O116" s="58" t="str">
        <x:v>第3行第2列</x:v>
      </x:c>
      <x:c r="P116" s="58" t="n">
        <x:v>14</x:v>
      </x:c>
      <x:c r="Q116" s="58" t="str">
        <x:v>public/images/photo-clues/region-1/14.png</x:v>
      </x:c>
      <x:c r="R116" s="58" t="str">
        <x:v>public/images/photo-clues/region-2/14.png</x:v>
      </x:c>
      <x:c r="S116" s="58" t="str">
        <x:v>public/images/photo-clues/region-3/14.png</x:v>
      </x:c>
      <x:c r="T116" s="58" t="str">
        <x:v>一分钟说出 A–Z 曲名并录视频。</x:v>
      </x:c>
      <x:c r="U116" s="66" t="n">
        <x:v>2</x:v>
      </x:c>
      <x:c r="V116" s="66" t="n">
        <x:v>130</x:v>
      </x:c>
      <x:c r="W116" s="66" t="n">
        <x:v>0</x:v>
      </x:c>
      <x:c r="X116" s="66" t="n">
        <x:v>0</x:v>
      </x:c>
      <x:c r="Y116" s="66" t="n">
        <x:v>10</x:v>
      </x:c>
      <x:c r="Z116" s="66" t="n">
        <x:v>20</x:v>
      </x:c>
      <x:c r="AA116" s="66" t="n">
        <x:f>SUM(V116:Z116)</x:f>
        <x:v>160</x:v>
      </x:c>
      <x:c r="AB116" s="68" t="n">
        <x:f>'积分规则'!G33</x:f>
        <x:v>0.7003891050583657</x:v>
      </x:c>
      <x:c r="AC116" s="70" t="n">
        <x:f>H116*'积分规则'!$B$12</x:f>
        <x:v>55</x:v>
      </x:c>
      <x:c r="AD116" s="58" t="n">
        <x:v>0</x:v>
      </x:c>
    </x:row>
    <x:row r="117" ht="34" customHeight="1">
      <x:c r="A117" s="15" t="n">
        <x:v>111</x:v>
      </x:c>
      <x:c r="B117" s="16" t="str">
        <x:v>通用</x:v>
      </x:c>
      <x:c r="C117" s="15" t="n">
        <x:v>11</x:v>
      </x:c>
      <x:c r="D117" s="17" t="str">
        <x:v>中</x:v>
      </x:c>
      <x:c r="E117" s="49" t="str">
        <x:v>曲师点名册</x:v>
      </x:c>
      <x:c r="F117" s="18" t="str">
        <x:v>在一分钟内说出20个音游曲师（id必须为英文）并拍成视频（要求这些曲师首字母不同）</x:v>
      </x:c>
      <x:c r="G117" s="18"/>
      <x:c r="H117" s="64" t="n">
        <x:f>IF(D117="极难",'积分规则'!$B$7,INT(AA117*AB117/'积分规则'!$B$14)*'积分规则'!$B$14+AD117)</x:f>
        <x:v>110</x:v>
      </x:c>
      <x:c r="I117" s="62" t="n">
        <x:v>0</x:v>
      </x:c>
      <x:c r="J117" s="62" t="n">
        <x:v>0</x:v>
      </x:c>
      <x:c r="K117" s="65" t="n">
        <x:f>H117+I117</x:f>
        <x:v>110</x:v>
      </x:c>
      <x:c r="L117" s="57" t="str">
        <x:v>ALL11</x:v>
      </x:c>
      <x:c r="M117" s="57" t="str">
        <x:v>team-5</x:v>
      </x:c>
      <x:c r="N117" s="57" t="str">
        <x:v>P19</x:v>
      </x:c>
      <x:c r="O117" s="57" t="str">
        <x:v>第1行第3列</x:v>
      </x:c>
      <x:c r="P117" s="57" t="n">
        <x:v>19</x:v>
      </x:c>
      <x:c r="Q117" s="57" t="str">
        <x:v>public/images/photo-clues/region-1/19.png</x:v>
      </x:c>
      <x:c r="R117" s="57" t="str">
        <x:v>public/images/photo-clues/region-2/19.png</x:v>
      </x:c>
      <x:c r="S117" s="57" t="str">
        <x:v>public/images/photo-clues/region-3/19.png</x:v>
      </x:c>
      <x:c r="T117" s="57" t="str">
        <x:v>一分钟二十位英文曲师，不同首字母。</x:v>
      </x:c>
      <x:c r="U117" s="65" t="n">
        <x:v>2</x:v>
      </x:c>
      <x:c r="V117" s="65" t="n">
        <x:v>130</x:v>
      </x:c>
      <x:c r="W117" s="65" t="n">
        <x:v>0</x:v>
      </x:c>
      <x:c r="X117" s="65" t="n">
        <x:v>0</x:v>
      </x:c>
      <x:c r="Y117" s="65" t="n">
        <x:v>10</x:v>
      </x:c>
      <x:c r="Z117" s="65" t="n">
        <x:v>20</x:v>
      </x:c>
      <x:c r="AA117" s="65" t="n">
        <x:f>SUM(V117:Z117)</x:f>
        <x:v>160</x:v>
      </x:c>
      <x:c r="AB117" s="67" t="n">
        <x:f>'积分规则'!G33</x:f>
        <x:v>0.7003891050583657</x:v>
      </x:c>
      <x:c r="AC117" s="69" t="n">
        <x:f>H117*'积分规则'!$B$12</x:f>
        <x:v>55</x:v>
      </x:c>
      <x:c r="AD117" s="57" t="n">
        <x:v>0</x:v>
      </x:c>
    </x:row>
    <x:row r="118" ht="69" customHeight="1">
      <x:c r="A118" s="23" t="n">
        <x:v>112</x:v>
      </x:c>
      <x:c r="B118" s="24" t="str">
        <x:v>通用</x:v>
      </x:c>
      <x:c r="C118" s="23" t="n">
        <x:v>12</x:v>
      </x:c>
      <x:c r="D118" s="25" t="str">
        <x:v>中</x:v>
      </x:c>
      <x:c r="E118" s="48" t="str">
        <x:v>跨游爬楼梯</x:v>
      </x:c>
      <x:c r="F118" s="26" t="str">
        <x:v>随机一张谱面作为初始定数（保留整数部分），ap这张谱面后将这个数字+1然后换游戏ap符合这个定数的谱面，再将这个数字+1然后换游戏ap符合这个定数的谱面，三张谱面都ap即可挑战成功</x:v>
      </x:c>
      <x:c r="G118" s="26"/>
      <x:c r="H118" s="64" t="n">
        <x:f>IF(D118="极难",'积分规则'!$B$7,INT(AA118*AB118/'积分规则'!$B$14)*'积分规则'!$B$14+AD118)</x:f>
        <x:v>180</x:v>
      </x:c>
      <x:c r="I118" s="63" t="n">
        <x:v>0</x:v>
      </x:c>
      <x:c r="J118" s="63" t="n">
        <x:v>0</x:v>
      </x:c>
      <x:c r="K118" s="66" t="n">
        <x:f>H118+I118</x:f>
        <x:v>180</x:v>
      </x:c>
      <x:c r="L118" s="58" t="str">
        <x:v>ALL12</x:v>
      </x:c>
      <x:c r="M118" s="58" t="str">
        <x:v>team-5</x:v>
      </x:c>
      <x:c r="N118" s="58" t="str">
        <x:v>P01</x:v>
      </x:c>
      <x:c r="O118" s="58" t="str">
        <x:v>第2行第5列</x:v>
      </x:c>
      <x:c r="P118" s="58" t="n">
        <x:v>1</x:v>
      </x:c>
      <x:c r="Q118" s="58" t="str">
        <x:v>public/images/photo-clues/region-1/01.png</x:v>
      </x:c>
      <x:c r="R118" s="58" t="str">
        <x:v>public/images/photo-clues/region-2/01.png</x:v>
      </x:c>
      <x:c r="S118" s="58" t="str">
        <x:v>public/images/photo-clues/region-3/01.png</x:v>
      </x:c>
      <x:c r="T118" s="58" t="str">
        <x:v>随机初始定数递增，三款游戏连续 AP。</x:v>
      </x:c>
      <x:c r="U118" s="66" t="n">
        <x:v>15</x:v>
      </x:c>
      <x:c r="V118" s="66" t="n">
        <x:v>130</x:v>
      </x:c>
      <x:c r="W118" s="66" t="n">
        <x:v>50</x:v>
      </x:c>
      <x:c r="X118" s="66" t="n">
        <x:v>30</x:v>
      </x:c>
      <x:c r="Y118" s="66" t="n">
        <x:v>20</x:v>
      </x:c>
      <x:c r="Z118" s="66" t="n">
        <x:v>20</x:v>
      </x:c>
      <x:c r="AA118" s="66" t="n">
        <x:f>SUM(V118:Z118)</x:f>
        <x:v>250</x:v>
      </x:c>
      <x:c r="AB118" s="68" t="n">
        <x:f>'积分规则'!G33</x:f>
        <x:v>0.7003891050583657</x:v>
      </x:c>
      <x:c r="AC118" s="70" t="n">
        <x:f>H118*'积分规则'!$B$12</x:f>
        <x:v>90</x:v>
      </x:c>
      <x:c r="AD118" s="58" t="n">
        <x:v>10</x:v>
      </x:c>
    </x:row>
    <x:row r="119" ht="50" customHeight="1">
      <x:c r="A119" s="15" t="n">
        <x:v>113</x:v>
      </x:c>
      <x:c r="B119" s="16" t="str">
        <x:v>通用</x:v>
      </x:c>
      <x:c r="C119" s="15" t="n">
        <x:v>13</x:v>
      </x:c>
      <x:c r="D119" s="17" t="str">
        <x:v>难</x:v>
      </x:c>
      <x:c r="E119" s="49" t="str">
        <x:v>b键加班中</x:v>
      </x:c>
      <x:c r="F119" s="18" t="str">
        <x:v>随机选一首曲子，ap其最高难度谱面，同时你的队友在打歌过程中用手机输入法打1300个字母b</x:v>
      </x:c>
      <x:c r="G119" s="18"/>
      <x:c r="H119" s="64" t="n">
        <x:f>IF(D119="极难",'积分规则'!$B$7,INT(AA119*AB119/'积分规则'!$B$14)*'积分规则'!$B$14+AD119)</x:f>
        <x:v>200</x:v>
      </x:c>
      <x:c r="I119" s="62" t="n">
        <x:v>0</x:v>
      </x:c>
      <x:c r="J119" s="62" t="n">
        <x:v>0</x:v>
      </x:c>
      <x:c r="K119" s="65" t="n">
        <x:f>H119+I119</x:f>
        <x:v>200</x:v>
      </x:c>
      <x:c r="L119" s="57" t="str">
        <x:v>ALL13</x:v>
      </x:c>
      <x:c r="M119" s="57" t="str">
        <x:v>team-5</x:v>
      </x:c>
      <x:c r="N119" s="57" t="str">
        <x:v>P07</x:v>
      </x:c>
      <x:c r="O119" s="57" t="str">
        <x:v>第5行第1列</x:v>
      </x:c>
      <x:c r="P119" s="57" t="n">
        <x:v>7</x:v>
      </x:c>
      <x:c r="Q119" s="57" t="str">
        <x:v>public/images/photo-clues/region-1/07.png</x:v>
      </x:c>
      <x:c r="R119" s="57" t="str">
        <x:v>public/images/photo-clues/region-2/07.png</x:v>
      </x:c>
      <x:c r="S119" s="57" t="str">
        <x:v>public/images/photo-clues/region-3/07.png</x:v>
      </x:c>
      <x:c r="T119" s="57" t="str">
        <x:v>随机最高难度 AP，队友同步输入 1300 个 b。</x:v>
      </x:c>
      <x:c r="U119" s="65" t="n">
        <x:v>6</x:v>
      </x:c>
      <x:c r="V119" s="65" t="n">
        <x:v>190</x:v>
      </x:c>
      <x:c r="W119" s="65" t="n">
        <x:v>30</x:v>
      </x:c>
      <x:c r="X119" s="65" t="n">
        <x:v>20</x:v>
      </x:c>
      <x:c r="Y119" s="65" t="n">
        <x:v>20</x:v>
      </x:c>
      <x:c r="Z119" s="65" t="n">
        <x:v>20</x:v>
      </x:c>
      <x:c r="AA119" s="65" t="n">
        <x:f>SUM(V119:Z119)</x:f>
        <x:v>280</x:v>
      </x:c>
      <x:c r="AB119" s="67" t="n">
        <x:f>'积分规则'!G33</x:f>
        <x:v>0.7003891050583657</x:v>
      </x:c>
      <x:c r="AC119" s="69" t="n">
        <x:f>H119*'积分规则'!$B$12</x:f>
        <x:v>100</x:v>
      </x:c>
      <x:c r="AD119" s="57" t="n">
        <x:v>10</x:v>
      </x:c>
    </x:row>
    <x:row r="120" ht="34" customHeight="1">
      <x:c r="A120" s="23" t="n">
        <x:v>114</x:v>
      </x:c>
      <x:c r="B120" s="24" t="str">
        <x:v>通用</x:v>
      </x:c>
      <x:c r="C120" s="23" t="n">
        <x:v>14</x:v>
      </x:c>
      <x:c r="D120" s="25" t="str">
        <x:v>难</x:v>
      </x:c>
      <x:c r="E120" s="48" t="str">
        <x:v>你打歌我跳一跳</x:v>
      </x:c>
      <x:c r="F120" s="26" t="str">
        <x:v>随机选一首曲子，ap其最高难度谱面，同时你的队友在打歌过程中打开微信跳一跳打到300分</x:v>
      </x:c>
      <x:c r="G120" s="26"/>
      <x:c r="H120" s="64" t="n">
        <x:f>IF(D120="极难",'积分规则'!$B$7,INT(AA120*AB120/'积分规则'!$B$14)*'积分规则'!$B$14+AD120)</x:f>
        <x:v>200</x:v>
      </x:c>
      <x:c r="I120" s="63" t="n">
        <x:v>0</x:v>
      </x:c>
      <x:c r="J120" s="63" t="n">
        <x:v>0</x:v>
      </x:c>
      <x:c r="K120" s="66" t="n">
        <x:f>H120+I120</x:f>
        <x:v>200</x:v>
      </x:c>
      <x:c r="L120" s="58" t="str">
        <x:v>ALL14</x:v>
      </x:c>
      <x:c r="M120" s="58" t="str">
        <x:v>team-5</x:v>
      </x:c>
      <x:c r="N120" s="58" t="str">
        <x:v>P03</x:v>
      </x:c>
      <x:c r="O120" s="58" t="str">
        <x:v>第5行第2列</x:v>
      </x:c>
      <x:c r="P120" s="58" t="n">
        <x:v>3</x:v>
      </x:c>
      <x:c r="Q120" s="58" t="str">
        <x:v>public/images/photo-clues/region-1/03.png</x:v>
      </x:c>
      <x:c r="R120" s="58" t="str">
        <x:v>public/images/photo-clues/region-2/03.png</x:v>
      </x:c>
      <x:c r="S120" s="58" t="str">
        <x:v>public/images/photo-clues/region-3/03.png</x:v>
      </x:c>
      <x:c r="T120" s="58" t="str">
        <x:v>随机最高难度 AP，队友同曲时长跳一跳 300。</x:v>
      </x:c>
      <x:c r="U120" s="66" t="n">
        <x:v>6</x:v>
      </x:c>
      <x:c r="V120" s="66" t="n">
        <x:v>190</x:v>
      </x:c>
      <x:c r="W120" s="66" t="n">
        <x:v>30</x:v>
      </x:c>
      <x:c r="X120" s="66" t="n">
        <x:v>30</x:v>
      </x:c>
      <x:c r="Y120" s="66" t="n">
        <x:v>20</x:v>
      </x:c>
      <x:c r="Z120" s="66" t="n">
        <x:v>20</x:v>
      </x:c>
      <x:c r="AA120" s="66" t="n">
        <x:f>SUM(V120:Z120)</x:f>
        <x:v>290</x:v>
      </x:c>
      <x:c r="AB120" s="68" t="n">
        <x:f>'积分规则'!G33</x:f>
        <x:v>0.7003891050583657</x:v>
      </x:c>
      <x:c r="AC120" s="70" t="n">
        <x:f>H120*'积分规则'!$B$12</x:f>
        <x:v>100</x:v>
      </x:c>
      <x:c r="AD120" s="58" t="n">
        <x:v>0</x:v>
      </x:c>
    </x:row>
    <x:row r="121" ht="50" customHeight="1">
      <x:c r="A121" s="15" t="n">
        <x:v>115</x:v>
      </x:c>
      <x:c r="B121" s="16" t="str">
        <x:v>通用</x:v>
      </x:c>
      <x:c r="C121" s="15" t="n">
        <x:v>15</x:v>
      </x:c>
      <x:c r="D121" s="17" t="str">
        <x:v>中</x:v>
      </x:c>
      <x:c r="E121" s="49" t="str">
        <x:v>旁白正在加载</x:v>
      </x:c>
      <x:c r="F121" s="18" t="str">
        <x:v>随机选一首曲子，ap其最高难度谱面，同时你的队友在打歌过程中朗读一遍《别样的碰碰车大战》或《止战之殇》</x:v>
      </x:c>
      <x:c r="G121" s="18"/>
      <x:c r="H121" s="64" t="n">
        <x:f>IF(D121="极难",'积分规则'!$B$7,INT(AA121*AB121/'积分规则'!$B$14)*'积分规则'!$B$14+AD121)</x:f>
        <x:v>150</x:v>
      </x:c>
      <x:c r="I121" s="62" t="n">
        <x:v>0</x:v>
      </x:c>
      <x:c r="J121" s="62" t="n">
        <x:v>0</x:v>
      </x:c>
      <x:c r="K121" s="65" t="n">
        <x:f>H121+I121</x:f>
        <x:v>150</x:v>
      </x:c>
      <x:c r="L121" s="57" t="str">
        <x:v>ALL15</x:v>
      </x:c>
      <x:c r="M121" s="57" t="str">
        <x:v>team-5</x:v>
      </x:c>
      <x:c r="N121" s="57" t="str">
        <x:v>P04</x:v>
      </x:c>
      <x:c r="O121" s="57" t="str">
        <x:v>第2行第1列</x:v>
      </x:c>
      <x:c r="P121" s="57" t="n">
        <x:v>4</x:v>
      </x:c>
      <x:c r="Q121" s="57" t="str">
        <x:v>public/images/photo-clues/region-1/04.png</x:v>
      </x:c>
      <x:c r="R121" s="57" t="str">
        <x:v>public/images/photo-clues/region-2/04.png</x:v>
      </x:c>
      <x:c r="S121" s="57" t="str">
        <x:v>public/images/photo-clues/region-3/04.png</x:v>
      </x:c>
      <x:c r="T121" s="57" t="str">
        <x:v>随机最高难度 AP，队友同步完整朗读。</x:v>
      </x:c>
      <x:c r="U121" s="65" t="n">
        <x:v>6</x:v>
      </x:c>
      <x:c r="V121" s="65" t="n">
        <x:v>130</x:v>
      </x:c>
      <x:c r="W121" s="65" t="n">
        <x:v>30</x:v>
      </x:c>
      <x:c r="X121" s="65" t="n">
        <x:v>20</x:v>
      </x:c>
      <x:c r="Y121" s="65" t="n">
        <x:v>20</x:v>
      </x:c>
      <x:c r="Z121" s="65" t="n">
        <x:v>20</x:v>
      </x:c>
      <x:c r="AA121" s="65" t="n">
        <x:f>SUM(V121:Z121)</x:f>
        <x:v>220</x:v>
      </x:c>
      <x:c r="AB121" s="67" t="n">
        <x:f>'积分规则'!G33</x:f>
        <x:v>0.7003891050583657</x:v>
      </x:c>
      <x:c r="AC121" s="69" t="n">
        <x:f>H121*'积分规则'!$B$12</x:f>
        <x:v>75</x:v>
      </x:c>
      <x:c r="AD121" s="57" t="n">
        <x:v>0</x:v>
      </x:c>
    </x:row>
    <x:row r="122" ht="34" customHeight="1">
      <x:c r="A122" s="23" t="n">
        <x:v>116</x:v>
      </x:c>
      <x:c r="B122" s="24" t="str">
        <x:v>通用</x:v>
      </x:c>
      <x:c r="C122" s="23" t="n">
        <x:v>16</x:v>
      </x:c>
      <x:c r="D122" s="25" t="str">
        <x:v>中</x:v>
      </x:c>
      <x:c r="E122" s="48" t="str">
        <x:v>板子三周转</x:v>
      </x:c>
      <x:c r="F122" s="26" t="str">
        <x:v>随机选一首曲子，ap其最高难度谱面，要求打歌过程中板子旋转1080度</x:v>
      </x:c>
      <x:c r="G122" s="26"/>
      <x:c r="H122" s="64" t="n">
        <x:f>IF(D122="极难",'积分规则'!$B$7,INT(AA122*AB122/'积分规则'!$B$14)*'积分规则'!$B$14+AD122)</x:f>
        <x:v>150</x:v>
      </x:c>
      <x:c r="I122" s="63" t="n">
        <x:v>0</x:v>
      </x:c>
      <x:c r="J122" s="63" t="n">
        <x:v>0</x:v>
      </x:c>
      <x:c r="K122" s="66" t="n">
        <x:f>H122+I122</x:f>
        <x:v>150</x:v>
      </x:c>
      <x:c r="L122" s="58" t="str">
        <x:v>ALL16</x:v>
      </x:c>
      <x:c r="M122" s="58" t="str">
        <x:v>team-5</x:v>
      </x:c>
      <x:c r="N122" s="58" t="str">
        <x:v>P09</x:v>
      </x:c>
      <x:c r="O122" s="58" t="str">
        <x:v>第5行第5列</x:v>
      </x:c>
      <x:c r="P122" s="58" t="n">
        <x:v>9</x:v>
      </x:c>
      <x:c r="Q122" s="58" t="str">
        <x:v>public/images/photo-clues/region-1/09.png</x:v>
      </x:c>
      <x:c r="R122" s="58" t="str">
        <x:v>public/images/photo-clues/region-2/09.png</x:v>
      </x:c>
      <x:c r="S122" s="58" t="str">
        <x:v>public/images/photo-clues/region-3/09.png</x:v>
      </x:c>
      <x:c r="T122" s="58" t="str">
        <x:v>随机最高难度 AP，同曲时长转板 1080 度。</x:v>
      </x:c>
      <x:c r="U122" s="66" t="n">
        <x:v>6</x:v>
      </x:c>
      <x:c r="V122" s="66" t="n">
        <x:v>130</x:v>
      </x:c>
      <x:c r="W122" s="66" t="n">
        <x:v>30</x:v>
      </x:c>
      <x:c r="X122" s="66" t="n">
        <x:v>20</x:v>
      </x:c>
      <x:c r="Y122" s="66" t="n">
        <x:v>20</x:v>
      </x:c>
      <x:c r="Z122" s="66" t="n">
        <x:v>20</x:v>
      </x:c>
      <x:c r="AA122" s="66" t="n">
        <x:f>SUM(V122:Z122)</x:f>
        <x:v>220</x:v>
      </x:c>
      <x:c r="AB122" s="68" t="n">
        <x:f>'积分规则'!G33</x:f>
        <x:v>0.7003891050583657</x:v>
      </x:c>
      <x:c r="AC122" s="70" t="n">
        <x:f>H122*'积分规则'!$B$12</x:f>
        <x:v>75</x:v>
      </x:c>
      <x:c r="AD122" s="58" t="n">
        <x:v>0</x:v>
      </x:c>
    </x:row>
    <x:row r="123" ht="34" customHeight="1">
      <x:c r="A123" s="15" t="n">
        <x:v>117</x:v>
      </x:c>
      <x:c r="B123" s="16" t="str">
        <x:v>通用</x:v>
      </x:c>
      <x:c r="C123" s="15" t="n">
        <x:v>17</x:v>
      </x:c>
      <x:c r="D123" s="17" t="str">
        <x:v>易</x:v>
      </x:c>
      <x:c r="E123" s="49" t="str">
        <x:v>事已至此，先吃饭吧</x:v>
      </x:c>
      <x:c r="F123" s="18" t="str">
        <x:v>事已至此，先吃饭吧（吃顿饭）</x:v>
      </x:c>
      <x:c r="G123" s="18"/>
      <x:c r="H123" s="64" t="n">
        <x:f>IF(D123="极难",'积分规则'!$B$7,INT(AA123*AB123/'积分规则'!$B$14)*'积分规则'!$B$14+AD123)</x:f>
        <x:v>110</x:v>
      </x:c>
      <x:c r="I123" s="62" t="n">
        <x:v>0</x:v>
      </x:c>
      <x:c r="J123" s="62" t="n">
        <x:v>0</x:v>
      </x:c>
      <x:c r="K123" s="65" t="n">
        <x:f>H123+I123</x:f>
        <x:v>110</x:v>
      </x:c>
      <x:c r="L123" s="57" t="str">
        <x:v>ALL17</x:v>
      </x:c>
      <x:c r="M123" s="57" t="str">
        <x:v>team-5</x:v>
      </x:c>
      <x:c r="N123" s="57" t="str">
        <x:v>D02</x:v>
      </x:c>
      <x:c r="O123" s="57" t="str">
        <x:v>第2行第3列</x:v>
      </x:c>
      <x:c r="P123" s="57" t="str">
        <x:v>无需图片</x:v>
      </x:c>
      <x:c r="Q123" s="57" t="str">
        <x:v>直接任务，无需图片</x:v>
      </x:c>
      <x:c r="R123" s="57" t="str">
        <x:v>直接任务，无需图片</x:v>
      </x:c>
      <x:c r="S123" s="57" t="str">
        <x:v>直接任务，无需图片</x:v>
      </x:c>
      <x:c r="T123" s="57" t="str">
        <x:v>吃完整顿饭，时间投入高但操作门槛低。</x:v>
      </x:c>
      <x:c r="U123" s="65" t="n">
        <x:v>20</x:v>
      </x:c>
      <x:c r="V123" s="65" t="n">
        <x:v>80</x:v>
      </x:c>
      <x:c r="W123" s="65" t="n">
        <x:v>70</x:v>
      </x:c>
      <x:c r="X123" s="65" t="n">
        <x:v>10</x:v>
      </x:c>
      <x:c r="Y123" s="65" t="n">
        <x:v>0</x:v>
      </x:c>
      <x:c r="Z123" s="65" t="n">
        <x:v>0</x:v>
      </x:c>
      <x:c r="AA123" s="65" t="n">
        <x:f>SUM(V123:Z123)</x:f>
        <x:v>160</x:v>
      </x:c>
      <x:c r="AB123" s="67" t="n">
        <x:f>'积分规则'!G33</x:f>
        <x:v>0.7003891050583657</x:v>
      </x:c>
      <x:c r="AC123" s="69" t="n">
        <x:f>H123*'积分规则'!$B$12</x:f>
        <x:v>55</x:v>
      </x:c>
      <x:c r="AD123" s="57" t="n">
        <x:v>0</x:v>
      </x:c>
    </x:row>
    <x:row r="124" ht="34" customHeight="1">
      <x:c r="A124" s="23" t="n">
        <x:v>118</x:v>
      </x:c>
      <x:c r="B124" s="24" t="str">
        <x:v>通用</x:v>
      </x:c>
      <x:c r="C124" s="23" t="n">
        <x:v>18</x:v>
      </x:c>
      <x:c r="D124" s="25" t="str">
        <x:v>难</x:v>
      </x:c>
      <x:c r="E124" s="48" t="str">
        <x:v>冰手挑战</x:v>
      </x:c>
      <x:c r="F124" s="26" t="str">
        <x:v>手泡在冰水里一分钟，然后随机选一首曲子，ap其最高难度谱面（冰水请自己找）</x:v>
      </x:c>
      <x:c r="G124" s="26"/>
      <x:c r="H124" s="64" t="n">
        <x:f>IF(D124="极难",'积分规则'!$B$7,INT(AA124*AB124/'积分规则'!$B$14)*'积分规则'!$B$14+AD124)</x:f>
        <x:v>200</x:v>
      </x:c>
      <x:c r="I124" s="63" t="n">
        <x:v>0</x:v>
      </x:c>
      <x:c r="J124" s="63" t="n">
        <x:v>0</x:v>
      </x:c>
      <x:c r="K124" s="66" t="n">
        <x:f>H124+I124</x:f>
        <x:v>200</x:v>
      </x:c>
      <x:c r="L124" s="58" t="str">
        <x:v>ALL18</x:v>
      </x:c>
      <x:c r="M124" s="58" t="str">
        <x:v>team-5</x:v>
      </x:c>
      <x:c r="N124" s="58" t="str">
        <x:v>P05</x:v>
      </x:c>
      <x:c r="O124" s="58" t="str">
        <x:v>第1行第4列</x:v>
      </x:c>
      <x:c r="P124" s="58" t="n">
        <x:v>5</x:v>
      </x:c>
      <x:c r="Q124" s="58" t="str">
        <x:v>public/images/photo-clues/region-1/05.png</x:v>
      </x:c>
      <x:c r="R124" s="58" t="str">
        <x:v>public/images/photo-clues/region-2/05.png</x:v>
      </x:c>
      <x:c r="S124" s="58" t="str">
        <x:v>public/images/photo-clues/region-3/05.png</x:v>
      </x:c>
      <x:c r="T124" s="58" t="str">
        <x:v>准备冰水、泡手后随机最高难度 AP。</x:v>
      </x:c>
      <x:c r="U124" s="66" t="n">
        <x:v>10</x:v>
      </x:c>
      <x:c r="V124" s="66" t="n">
        <x:v>190</x:v>
      </x:c>
      <x:c r="W124" s="66" t="n">
        <x:v>30</x:v>
      </x:c>
      <x:c r="X124" s="66" t="n">
        <x:v>20</x:v>
      </x:c>
      <x:c r="Y124" s="66" t="n">
        <x:v>20</x:v>
      </x:c>
      <x:c r="Z124" s="66" t="n">
        <x:v>20</x:v>
      </x:c>
      <x:c r="AA124" s="66" t="n">
        <x:f>SUM(V124:Z124)</x:f>
        <x:v>280</x:v>
      </x:c>
      <x:c r="AB124" s="68" t="n">
        <x:f>'积分规则'!G33</x:f>
        <x:v>0.7003891050583657</x:v>
      </x:c>
      <x:c r="AC124" s="70" t="n">
        <x:f>H124*'积分规则'!$B$12</x:f>
        <x:v>100</x:v>
      </x:c>
      <x:c r="AD124" s="58" t="n">
        <x:v>10</x:v>
      </x:c>
    </x:row>
    <x:row r="125" ht="34" customHeight="1">
      <x:c r="A125" s="15" t="n">
        <x:v>119</x:v>
      </x:c>
      <x:c r="B125" s="16" t="str">
        <x:v>通用</x:v>
      </x:c>
      <x:c r="C125" s="15" t="n">
        <x:v>19</x:v>
      </x:c>
      <x:c r="D125" s="17" t="str">
        <x:v>中</x:v>
      </x:c>
      <x:c r="E125" s="49" t="str">
        <x:v>你打歌我平板</x:v>
      </x:c>
      <x:c r="F125" s="18" t="str">
        <x:v>随机选一首曲子，ap其最高难度谱面，同时你的队友要在打歌过程中完成等时长的平板支撑</x:v>
      </x:c>
      <x:c r="G125" s="18"/>
      <x:c r="H125" s="64" t="n">
        <x:f>IF(D125="极难",'积分规则'!$B$7,INT(AA125*AB125/'积分规则'!$B$14)*'积分规则'!$B$14+AD125)</x:f>
        <x:v>150</x:v>
      </x:c>
      <x:c r="I125" s="62" t="n">
        <x:v>0</x:v>
      </x:c>
      <x:c r="J125" s="62" t="n">
        <x:v>0</x:v>
      </x:c>
      <x:c r="K125" s="65" t="n">
        <x:f>H125+I125</x:f>
        <x:v>150</x:v>
      </x:c>
      <x:c r="L125" s="57" t="str">
        <x:v>ALL19</x:v>
      </x:c>
      <x:c r="M125" s="57" t="str">
        <x:v>team-5</x:v>
      </x:c>
      <x:c r="N125" s="57" t="str">
        <x:v>P08</x:v>
      </x:c>
      <x:c r="O125" s="57" t="str">
        <x:v>第4行第4列</x:v>
      </x:c>
      <x:c r="P125" s="57" t="n">
        <x:v>8</x:v>
      </x:c>
      <x:c r="Q125" s="57" t="str">
        <x:v>public/images/photo-clues/region-1/08.png</x:v>
      </x:c>
      <x:c r="R125" s="57" t="str">
        <x:v>public/images/photo-clues/region-2/08.png</x:v>
      </x:c>
      <x:c r="S125" s="57" t="str">
        <x:v>public/images/photo-clues/region-3/08.png</x:v>
      </x:c>
      <x:c r="T125" s="57" t="str">
        <x:v>随机最高难度 AP，队友等时长平板支撑。</x:v>
      </x:c>
      <x:c r="U125" s="65" t="n">
        <x:v>6</x:v>
      </x:c>
      <x:c r="V125" s="65" t="n">
        <x:v>130</x:v>
      </x:c>
      <x:c r="W125" s="65" t="n">
        <x:v>30</x:v>
      </x:c>
      <x:c r="X125" s="65" t="n">
        <x:v>20</x:v>
      </x:c>
      <x:c r="Y125" s="65" t="n">
        <x:v>20</x:v>
      </x:c>
      <x:c r="Z125" s="65" t="n">
        <x:v>20</x:v>
      </x:c>
      <x:c r="AA125" s="65" t="n">
        <x:f>SUM(V125:Z125)</x:f>
        <x:v>220</x:v>
      </x:c>
      <x:c r="AB125" s="67" t="n">
        <x:f>'积分规则'!G33</x:f>
        <x:v>0.7003891050583657</x:v>
      </x:c>
      <x:c r="AC125" s="69" t="n">
        <x:f>H125*'积分规则'!$B$12</x:f>
        <x:v>75</x:v>
      </x:c>
      <x:c r="AD125" s="57" t="n">
        <x:v>0</x:v>
      </x:c>
    </x:row>
    <x:row r="126" ht="34" customHeight="1">
      <x:c r="A126" s="23" t="n">
        <x:v>120</x:v>
      </x:c>
      <x:c r="B126" s="24" t="str">
        <x:v>通用</x:v>
      </x:c>
      <x:c r="C126" s="23" t="n">
        <x:v>20</x:v>
      </x:c>
      <x:c r="D126" s="25" t="str">
        <x:v>中</x:v>
      </x:c>
      <x:c r="E126" s="48" t="str">
        <x:v>这口水不能吐</x:v>
      </x:c>
      <x:c r="F126" s="26" t="str">
        <x:v>随机选一首曲子，ap其最高难度谱面，同时在打歌前要含一口水中间不能吐出来</x:v>
      </x:c>
      <x:c r="G126" s="26"/>
      <x:c r="H126" s="64" t="n">
        <x:f>IF(D126="极难",'积分规则'!$B$7,INT(AA126*AB126/'积分规则'!$B$14)*'积分规则'!$B$14+AD126)</x:f>
        <x:v>150</x:v>
      </x:c>
      <x:c r="I126" s="63" t="n">
        <x:v>0</x:v>
      </x:c>
      <x:c r="J126" s="63" t="n">
        <x:v>0</x:v>
      </x:c>
      <x:c r="K126" s="66" t="n">
        <x:f>H126+I126</x:f>
        <x:v>150</x:v>
      </x:c>
      <x:c r="L126" s="58" t="str">
        <x:v>ALL20</x:v>
      </x:c>
      <x:c r="M126" s="58" t="str">
        <x:v>team-5</x:v>
      </x:c>
      <x:c r="N126" s="58" t="str">
        <x:v>P13</x:v>
      </x:c>
      <x:c r="O126" s="58" t="str">
        <x:v>第3行第1列</x:v>
      </x:c>
      <x:c r="P126" s="58" t="n">
        <x:v>13</x:v>
      </x:c>
      <x:c r="Q126" s="58" t="str">
        <x:v>public/images/photo-clues/region-1/13.png</x:v>
      </x:c>
      <x:c r="R126" s="58" t="str">
        <x:v>public/images/photo-clues/region-2/13.png</x:v>
      </x:c>
      <x:c r="S126" s="58" t="str">
        <x:v>public/images/photo-clues/region-3/13.png</x:v>
      </x:c>
      <x:c r="T126" s="58" t="str">
        <x:v>含水至结束，随机最高难度 AP。</x:v>
      </x:c>
      <x:c r="U126" s="66" t="n">
        <x:v>6</x:v>
      </x:c>
      <x:c r="V126" s="66" t="n">
        <x:v>130</x:v>
      </x:c>
      <x:c r="W126" s="66" t="n">
        <x:v>30</x:v>
      </x:c>
      <x:c r="X126" s="66" t="n">
        <x:v>10</x:v>
      </x:c>
      <x:c r="Y126" s="66" t="n">
        <x:v>20</x:v>
      </x:c>
      <x:c r="Z126" s="66" t="n">
        <x:v>20</x:v>
      </x:c>
      <x:c r="AA126" s="66" t="n">
        <x:f>SUM(V126:Z126)</x:f>
        <x:v>210</x:v>
      </x:c>
      <x:c r="AB126" s="68" t="n">
        <x:f>'积分规则'!G33</x:f>
        <x:v>0.7003891050583657</x:v>
      </x:c>
      <x:c r="AC126" s="70" t="n">
        <x:f>H126*'积分规则'!$B$12</x:f>
        <x:v>75</x:v>
      </x:c>
      <x:c r="AD126" s="58" t="n">
        <x:v>10</x:v>
      </x:c>
    </x:row>
    <x:row r="127" ht="50" customHeight="1">
      <x:c r="A127" s="15" t="n">
        <x:v>121</x:v>
      </x:c>
      <x:c r="B127" s="16" t="str">
        <x:v>通用</x:v>
      </x:c>
      <x:c r="C127" s="15" t="n">
        <x:v>21</x:v>
      </x:c>
      <x:c r="D127" s="17" t="str">
        <x:v>极难</x:v>
      </x:c>
      <x:c r="E127" s="49" t="str">
        <x:v>镜像倒打二人转</x:v>
      </x:c>
      <x:c r="F127" s="18" t="str">
        <x:v>镜像倒打双人合作一首最高难度的谱面，并拿到这个游戏倒数第二评级以上（不包含）的成绩</x:v>
      </x:c>
      <x:c r="G127" s="18" t="str">
        <x:v>新增任务。</x:v>
      </x:c>
      <x:c r="H127" s="64" t="n">
        <x:f>IF(D127="极难",'积分规则'!$B$7,INT(AA127*AB127/'积分规则'!$B$14)*'积分规则'!$B$14+AD127)</x:f>
        <x:v>400</x:v>
      </x:c>
      <x:c r="I127" s="62" t="n">
        <x:v>0</x:v>
      </x:c>
      <x:c r="J127" s="62" t="n">
        <x:v>0</x:v>
      </x:c>
      <x:c r="K127" s="65" t="n">
        <x:f>H127+I127</x:f>
        <x:v>400</x:v>
      </x:c>
      <x:c r="L127" s="57" t="str">
        <x:v>ALL21</x:v>
      </x:c>
      <x:c r="M127" s="57" t="str">
        <x:v>team-5</x:v>
      </x:c>
      <x:c r="N127" s="57" t="str">
        <x:v>D03</x:v>
      </x:c>
      <x:c r="O127" s="57" t="str">
        <x:v>第3行第3列</x:v>
      </x:c>
      <x:c r="P127" s="57" t="str">
        <x:v>无需图片</x:v>
      </x:c>
      <x:c r="Q127" s="57" t="str">
        <x:v>直接任务，无需图片</x:v>
      </x:c>
      <x:c r="R127" s="57" t="str">
        <x:v>直接任务，无需图片</x:v>
      </x:c>
      <x:c r="S127" s="57" t="str">
        <x:v>直接任务，无需图片</x:v>
      </x:c>
      <x:c r="T127" s="57" t="str">
        <x:v>镜像、倒打、双人、最高难度及严格评级门槛。</x:v>
      </x:c>
      <x:c r="U127" s="65" t="n">
        <x:v>12</x:v>
      </x:c>
      <x:c r="V127" s="65" t="n">
        <x:v>350</x:v>
      </x:c>
      <x:c r="W127" s="65" t="n">
        <x:v>50</x:v>
      </x:c>
      <x:c r="X127" s="65" t="n">
        <x:v>30</x:v>
      </x:c>
      <x:c r="Y127" s="65" t="n">
        <x:v>20</x:v>
      </x:c>
      <x:c r="Z127" s="65" t="n">
        <x:v>0</x:v>
      </x:c>
      <x:c r="AA127" s="65" t="n">
        <x:f>SUM(V127:Z127)</x:f>
        <x:v>450</x:v>
      </x:c>
      <x:c r="AB127" s="67" t="str">
        <x:v>极难固定400</x:v>
      </x:c>
      <x:c r="AC127" s="69" t="n">
        <x:f>H127*'积分规则'!$B$12</x:f>
        <x:v>200</x:v>
      </x:c>
      <x:c r="AD127" s="57" t="n">
        <x:v>0</x:v>
      </x:c>
    </x:row>
    <x:row r="128" ht="34" customHeight="1">
      <x:c r="A128" s="23" t="n">
        <x:v>122</x:v>
      </x:c>
      <x:c r="B128" s="24" t="str">
        <x:v>通用</x:v>
      </x:c>
      <x:c r="C128" s="23" t="n">
        <x:v>22</x:v>
      </x:c>
      <x:c r="D128" s="25" t="str">
        <x:v>难</x:v>
      </x:c>
      <x:c r="E128" s="48" t="str">
        <x:v>音游减法</x:v>
      </x:c>
      <x:c r="F128" s="26" t="str">
        <x:v>删除游玩设备上的任意一款音游</x:v>
      </x:c>
      <x:c r="G128" s="26" t="str">
        <x:v>新增任务。</x:v>
      </x:c>
      <x:c r="H128" s="64" t="n">
        <x:f>IF(D128="极难",'积分规则'!$B$7,INT(AA128*AB128/'积分规则'!$B$14)*'积分规则'!$B$14+AD128)</x:f>
        <x:v>130</x:v>
      </x:c>
      <x:c r="I128" s="63" t="n">
        <x:v>0</x:v>
      </x:c>
      <x:c r="J128" s="63" t="n">
        <x:v>0</x:v>
      </x:c>
      <x:c r="K128" s="66" t="n">
        <x:f>H128+I128</x:f>
        <x:v>130</x:v>
      </x:c>
      <x:c r="L128" s="58" t="str">
        <x:v>ALL22</x:v>
      </x:c>
      <x:c r="M128" s="58" t="str">
        <x:v>team-5</x:v>
      </x:c>
      <x:c r="N128" s="58" t="str">
        <x:v>D05</x:v>
      </x:c>
      <x:c r="O128" s="58" t="str">
        <x:v>第4行第2列</x:v>
      </x:c>
      <x:c r="P128" s="58" t="str">
        <x:v>无需图片</x:v>
      </x:c>
      <x:c r="Q128" s="58" t="str">
        <x:v>直接任务，无需图片</x:v>
      </x:c>
      <x:c r="R128" s="58" t="str">
        <x:v>直接任务，无需图片</x:v>
      </x:c>
      <x:c r="S128" s="58" t="str">
        <x:v>直接任务，无需图片</x:v>
      </x:c>
      <x:c r="T128" s="58" t="str">
        <x:v>删除任意一款音游，操作快；不计重装时长。</x:v>
      </x:c>
      <x:c r="U128" s="66" t="n">
        <x:v>2</x:v>
      </x:c>
      <x:c r="V128" s="66" t="n">
        <x:v>190</x:v>
      </x:c>
      <x:c r="W128" s="66" t="n">
        <x:v>0</x:v>
      </x:c>
      <x:c r="X128" s="66" t="n">
        <x:v>0</x:v>
      </x:c>
      <x:c r="Y128" s="66" t="n">
        <x:v>0</x:v>
      </x:c>
      <x:c r="Z128" s="66" t="n">
        <x:v>0</x:v>
      </x:c>
      <x:c r="AA128" s="66" t="n">
        <x:f>SUM(V128:Z128)</x:f>
        <x:v>190</x:v>
      </x:c>
      <x:c r="AB128" s="68" t="n">
        <x:f>'积分规则'!G33</x:f>
        <x:v>0.7003891050583657</x:v>
      </x:c>
      <x:c r="AC128" s="70" t="n">
        <x:f>H128*'积分规则'!$B$12</x:f>
        <x:v>65</x:v>
      </x:c>
      <x:c r="AD128" s="58" t="n">
        <x:v>0</x:v>
      </x:c>
    </x:row>
    <x:row r="129" ht="34" customHeight="1">
      <x:c r="A129" s="15" t="n">
        <x:v>123</x:v>
      </x:c>
      <x:c r="B129" s="16" t="str">
        <x:v>通用</x:v>
      </x:c>
      <x:c r="C129" s="15" t="n">
        <x:v>23</x:v>
      </x:c>
      <x:c r="D129" s="17" t="str">
        <x:v>难</x:v>
      </x:c>
      <x:c r="E129" s="49" t="str">
        <x:v>曲绘团建</x:v>
      </x:c>
      <x:c r="F129" s="18" t="str">
        <x:v>还原任意含三人及以上的曲绘姿势</x:v>
      </x:c>
      <x:c r="G129" s="18" t="str">
        <x:v>新增任务。</x:v>
      </x:c>
      <x:c r="H129" s="64" t="n">
        <x:f>IF(D129="极难",'积分规则'!$B$7,INT(AA129*AB129/'积分规则'!$B$14)*'积分规则'!$B$14+AD129)</x:f>
        <x:v>200</x:v>
      </x:c>
      <x:c r="I129" s="62" t="n">
        <x:v>0</x:v>
      </x:c>
      <x:c r="J129" s="62" t="n">
        <x:v>0</x:v>
      </x:c>
      <x:c r="K129" s="65" t="n">
        <x:f>H129+I129</x:f>
        <x:v>200</x:v>
      </x:c>
      <x:c r="L129" s="57" t="str">
        <x:v>ALL23</x:v>
      </x:c>
      <x:c r="M129" s="57" t="str">
        <x:v>team-5</x:v>
      </x:c>
      <x:c r="N129" s="57" t="str">
        <x:v>P11</x:v>
      </x:c>
      <x:c r="O129" s="57" t="str">
        <x:v>第1行第5列</x:v>
      </x:c>
      <x:c r="P129" s="57" t="n">
        <x:v>11</x:v>
      </x:c>
      <x:c r="Q129" s="57" t="str">
        <x:v>public/images/photo-clues/region-1/11.png</x:v>
      </x:c>
      <x:c r="R129" s="57" t="str">
        <x:v>public/images/photo-clues/region-2/11.png</x:v>
      </x:c>
      <x:c r="S129" s="57" t="str">
        <x:v>public/images/photo-clues/region-3/11.png</x:v>
      </x:c>
      <x:c r="T129" s="57" t="str">
        <x:v>至少三人曲绘还原，需组织第三名参与者。</x:v>
      </x:c>
      <x:c r="U129" s="65" t="n">
        <x:v>10</x:v>
      </x:c>
      <x:c r="V129" s="65" t="n">
        <x:v>190</x:v>
      </x:c>
      <x:c r="W129" s="65" t="n">
        <x:v>30</x:v>
      </x:c>
      <x:c r="X129" s="65" t="n">
        <x:v>30</x:v>
      </x:c>
      <x:c r="Y129" s="65" t="n">
        <x:v>10</x:v>
      </x:c>
      <x:c r="Z129" s="65" t="n">
        <x:v>20</x:v>
      </x:c>
      <x:c r="AA129" s="65" t="n">
        <x:f>SUM(V129:Z129)</x:f>
        <x:v>280</x:v>
      </x:c>
      <x:c r="AB129" s="67" t="n">
        <x:f>'积分规则'!G33</x:f>
        <x:v>0.7003891050583657</x:v>
      </x:c>
      <x:c r="AC129" s="69" t="n">
        <x:f>H129*'积分规则'!$B$12</x:f>
        <x:v>100</x:v>
      </x:c>
      <x:c r="AD129" s="57" t="n">
        <x:v>10</x:v>
      </x:c>
    </x:row>
    <x:row r="130" ht="34" customHeight="1">
      <x:c r="A130" s="23" t="n">
        <x:v>124</x:v>
      </x:c>
      <x:c r="B130" s="24" t="str">
        <x:v>通用</x:v>
      </x:c>
      <x:c r="C130" s="23" t="n">
        <x:v>24</x:v>
      </x:c>
      <x:c r="D130" s="25" t="str">
        <x:v>中</x:v>
      </x:c>
      <x:c r="E130" s="48" t="str">
        <x:v>325在哪里</x:v>
      </x:c>
      <x:c r="F130" s="26" t="str">
        <x:v>在任意一款音游中找到“325”字样</x:v>
      </x:c>
      <x:c r="G130" s="26" t="str">
        <x:v>新增任务。</x:v>
      </x:c>
      <x:c r="H130" s="64" t="n">
        <x:f>IF(D130="极难",'积分规则'!$B$7,INT(AA130*AB130/'积分规则'!$B$14)*'积分规则'!$B$14+AD130)</x:f>
        <x:v>110</x:v>
      </x:c>
      <x:c r="I130" s="63" t="n">
        <x:v>0</x:v>
      </x:c>
      <x:c r="J130" s="63" t="n">
        <x:v>0</x:v>
      </x:c>
      <x:c r="K130" s="66" t="n">
        <x:f>H130+I130</x:f>
        <x:v>110</x:v>
      </x:c>
      <x:c r="L130" s="58" t="str">
        <x:v>ALL24</x:v>
      </x:c>
      <x:c r="M130" s="58" t="str">
        <x:v>team-5</x:v>
      </x:c>
      <x:c r="N130" s="58" t="str">
        <x:v>D04</x:v>
      </x:c>
      <x:c r="O130" s="58" t="str">
        <x:v>第3行第5列</x:v>
      </x:c>
      <x:c r="P130" s="58" t="str">
        <x:v>无需图片</x:v>
      </x:c>
      <x:c r="Q130" s="58" t="str">
        <x:v>直接任务，无需图片</x:v>
      </x:c>
      <x:c r="R130" s="58" t="str">
        <x:v>直接任务，无需图片</x:v>
      </x:c>
      <x:c r="S130" s="58" t="str">
        <x:v>直接任务，无需图片</x:v>
      </x:c>
      <x:c r="T130" s="58" t="str">
        <x:v>检索任意音游中的 325 字样并举证。</x:v>
      </x:c>
      <x:c r="U130" s="66" t="n">
        <x:v>4</x:v>
      </x:c>
      <x:c r="V130" s="66" t="n">
        <x:v>130</x:v>
      </x:c>
      <x:c r="W130" s="66" t="n">
        <x:v>10</x:v>
      </x:c>
      <x:c r="X130" s="66" t="n">
        <x:v>0</x:v>
      </x:c>
      <x:c r="Y130" s="66" t="n">
        <x:v>10</x:v>
      </x:c>
      <x:c r="Z130" s="66" t="n">
        <x:v>0</x:v>
      </x:c>
      <x:c r="AA130" s="66" t="n">
        <x:f>SUM(V130:Z130)</x:f>
        <x:v>150</x:v>
      </x:c>
      <x:c r="AB130" s="68" t="n">
        <x:f>'积分规则'!G33</x:f>
        <x:v>0.7003891050583657</x:v>
      </x:c>
      <x:c r="AC130" s="70" t="n">
        <x:f>H130*'积分规则'!$B$12</x:f>
        <x:v>55</x:v>
      </x:c>
      <x:c r="AD130" s="58" t="n">
        <x:v>10</x:v>
      </x:c>
    </x:row>
    <x:row r="131" ht="34" customHeight="1">
      <x:c r="A131" s="15" t="n">
        <x:v>125</x:v>
      </x:c>
      <x:c r="B131" s="16" t="str">
        <x:v>通用</x:v>
      </x:c>
      <x:c r="C131" s="15" t="n">
        <x:v>25</x:v>
      </x:c>
      <x:c r="D131" s="17" t="str">
        <x:v>易</x:v>
      </x:c>
      <x:c r="E131" s="49" t="str">
        <x:v>名场面返场</x:v>
      </x:c>
      <x:c r="F131" s="18" t="str">
        <x:v>还原任意除 Phigros 音游外的名场面</x:v>
      </x:c>
      <x:c r="G131" s="18" t="str">
        <x:v>新增任务。</x:v>
      </x:c>
      <x:c r="H131" s="64" t="n">
        <x:f>IF(D131="极难",'积分规则'!$B$7,INT(AA131*AB131/'积分规则'!$B$14)*'积分规则'!$B$14+AD131)</x:f>
        <x:v>100</x:v>
      </x:c>
      <x:c r="I131" s="62" t="n">
        <x:v>0</x:v>
      </x:c>
      <x:c r="J131" s="62" t="n">
        <x:v>0</x:v>
      </x:c>
      <x:c r="K131" s="65" t="n">
        <x:f>H131+I131</x:f>
        <x:v>100</x:v>
      </x:c>
      <x:c r="L131" s="57" t="str">
        <x:v>ALL25</x:v>
      </x:c>
      <x:c r="M131" s="57" t="str">
        <x:v>team-5</x:v>
      </x:c>
      <x:c r="N131" s="57" t="str">
        <x:v>D06</x:v>
      </x:c>
      <x:c r="O131" s="57" t="str">
        <x:v>第5行第4列</x:v>
      </x:c>
      <x:c r="P131" s="57" t="str">
        <x:v>无需图片</x:v>
      </x:c>
      <x:c r="Q131" s="57" t="str">
        <x:v>直接任务，无需图片</x:v>
      </x:c>
      <x:c r="R131" s="57" t="str">
        <x:v>直接任务，无需图片</x:v>
      </x:c>
      <x:c r="S131" s="57" t="str">
        <x:v>直接任务，无需图片</x:v>
      </x:c>
      <x:c r="T131" s="57" t="str">
        <x:v>复刻其他音游名场面，须审核可辨认。</x:v>
      </x:c>
      <x:c r="U131" s="65" t="n">
        <x:v>8</x:v>
      </x:c>
      <x:c r="V131" s="65" t="n">
        <x:v>80</x:v>
      </x:c>
      <x:c r="W131" s="65" t="n">
        <x:v>30</x:v>
      </x:c>
      <x:c r="X131" s="65" t="n">
        <x:v>20</x:v>
      </x:c>
      <x:c r="Y131" s="65" t="n">
        <x:v>10</x:v>
      </x:c>
      <x:c r="Z131" s="65" t="n">
        <x:v>0</x:v>
      </x:c>
      <x:c r="AA131" s="65" t="n">
        <x:f>SUM(V131:Z131)</x:f>
        <x:v>140</x:v>
      </x:c>
      <x:c r="AB131" s="67" t="n">
        <x:f>'积分规则'!G33</x:f>
        <x:v>0.7003891050583657</x:v>
      </x:c>
      <x:c r="AC131" s="69" t="n">
        <x:f>H131*'积分规则'!$B$12</x:f>
        <x:v>50</x:v>
      </x:c>
      <x:c r="AD131" s="57" t="n">
        <x:v>10</x:v>
      </x:c>
    </x:row>
  </x:sheetData>
  <x:mergeCells>
    <x:mergeCell ref="A2:D2"/>
  </x:mergeCells>
  <x:conditionalFormatting sqref="D7:D131">
    <x:cfRule type="expression" dxfId="0" priority="1">
      <x:formula>$D7="易"</x:formula>
    </x:cfRule>
    <x:cfRule type="expression" dxfId="1" priority="2">
      <x:formula>$D7="中"</x:formula>
    </x:cfRule>
    <x:cfRule type="expression" dxfId="2" priority="3">
      <x:formula>$D7="难"</x:formula>
    </x:cfRule>
    <x:cfRule type="expression" dxfId="3" priority="4">
      <x:formula>$D7="极难"</x:formula>
    </x:cfRule>
  </x:conditionalFormatting>
  <x:dataValidations count="1">
    <x:dataValidation type="list" sqref="D7:D131">
      <x:formula1>"易,中,难,极难"</x:formula1>
    </x:dataValidation>
  </x:dataValidations>
  <x:pageMargins left="0.7" right="0.7" top="0.75" bottom="0.75" header="0.3" footer="0.3"/>
  <x:legacyDrawing xmlns:r="http://schemas.openxmlformats.org/officeDocument/2006/relationships" r:id="R2c22e941736b4eaf"/>
  <x:tableParts count="1">
    <x:tablePart xmlns:r="http://schemas.openxmlformats.org/officeDocument/2006/relationships" r:id="R34ebedd03bc147cb"/>
  </x:tableParts>
</x:worksheet>
</file>

<file path=xl/worksheets/sheet2.xml><?xml version="1.0" encoding="utf-8"?>
<x:worksheet xmlns:x="http://schemas.openxmlformats.org/spreadsheetml/2006/main">
  <x:sheetPr>
    <x:tabColor rgb="FF284766"/>
  </x:sheetPr>
  <x:sheetViews>
    <x:sheetView showGridLines="0" workbookViewId="0">
      <x:pane ySplit="5" topLeftCell="A6" activePane="bottomLeft" state="frozen"/>
    </x:sheetView>
  </x:sheetViews>
  <x:sheetFormatPr defaultRowHeight="15"/>
  <x:cols>
    <x:col min="1" max="1" width="27.5" hidden="0" customWidth="1"/>
    <x:col min="2" max="2" width="16.25" hidden="0" customWidth="1"/>
    <x:col min="3" max="3" width="46.25" hidden="0" customWidth="1"/>
    <x:col min="4" max="4" width="13.75" hidden="0" customWidth="1"/>
    <x:col min="5" max="5" width="13.75" hidden="0" customWidth="1"/>
    <x:col min="6" max="6" width="13.75" hidden="0" customWidth="1"/>
    <x:col min="7" max="7" width="13.75" hidden="0" customWidth="1"/>
    <x:col min="8" max="8" width="15.630000114440918" hidden="0" customWidth="1"/>
    <x:col min="9" max="9" width="13.75" hidden="0" customWidth="1"/>
    <x:col min="10" max="10" width="13.75" hidden="0" customWidth="1"/>
    <x:col min="11" max="11" width="25" hidden="0" customWidth="1"/>
  </x:cols>
  <x:sheetData>
    <x:row r="1">
      <x:c r="A1" s="2"/>
      <x:c r="B1" s="2"/>
      <x:c r="C1" s="2"/>
      <x:c r="D1" s="2"/>
      <x:c r="E1" s="2"/>
      <x:c r="F1" s="2"/>
      <x:c r="G1" s="2"/>
      <x:c r="H1" s="2"/>
      <x:c r="I1" s="2"/>
      <x:c r="J1" s="2"/>
      <x:c r="K1" s="2"/>
      <x:c r="L1" s="2"/>
      <x:c r="M1" s="2"/>
    </x:row>
    <x:row r="2" ht="36" customHeight="1">
      <x:c r="A2" s="71" t="str">
        <x:v>积分规则与名次影响</x:v>
      </x:c>
      <x:c r="B2" s="2"/>
      <x:c r="C2" s="2"/>
      <x:c r="D2" s="2"/>
      <x:c r="E2" s="2"/>
      <x:c r="F2" s="2"/>
      <x:c r="G2" s="2"/>
      <x:c r="H2" s="2"/>
      <x:c r="I2" s="2"/>
      <x:c r="J2" s="2"/>
      <x:c r="K2" s="2"/>
      <x:c r="L2" s="2"/>
      <x:c r="M2" s="2"/>
    </x:row>
    <x:row r="3">
      <x:c r="A3" s="2" t="str">
        <x:v>正式配置hrg-20261007-v1已接入源码；新赛局默认载入，已开赛历史赛局不自动改价。</x:v>
      </x:c>
      <x:c r="B3" s="2"/>
      <x:c r="C3" s="2"/>
      <x:c r="D3" s="2"/>
      <x:c r="E3" s="2"/>
      <x:c r="F3" s="2"/>
      <x:c r="G3" s="2"/>
      <x:c r="H3" s="2"/>
      <x:c r="I3" s="2"/>
      <x:c r="J3" s="2"/>
      <x:c r="K3" s="2"/>
      <x:c r="L3" s="2"/>
      <x:c r="M3" s="2"/>
    </x:row>
    <x:row r="4">
      <x:c r="A4" s="2"/>
      <x:c r="B4" s="2"/>
      <x:c r="C4" s="2"/>
      <x:c r="D4" s="2"/>
      <x:c r="E4" s="2"/>
      <x:c r="F4" s="2"/>
      <x:c r="G4" s="2"/>
      <x:c r="H4" s="2"/>
      <x:c r="I4" s="2"/>
      <x:c r="J4" s="2"/>
      <x:c r="K4" s="2"/>
      <x:c r="L4" s="2"/>
      <x:c r="M4" s="2"/>
    </x:row>
    <x:row r="5" ht="32" customHeight="1">
      <x:c r="A5" s="74" t="str">
        <x:v>参数</x:v>
      </x:c>
      <x:c r="B5" s="74" t="str">
        <x:v>数值</x:v>
      </x:c>
      <x:c r="C5" s="74" t="str">
        <x:v>口径</x:v>
      </x:c>
      <x:c r="D5" s="2"/>
      <x:c r="E5" s="2"/>
      <x:c r="F5" s="2"/>
      <x:c r="G5" s="2"/>
      <x:c r="H5" s="2"/>
      <x:c r="I5" s="2"/>
      <x:c r="J5" s="2"/>
      <x:c r="K5" s="2"/>
      <x:c r="L5" s="2"/>
      <x:c r="M5" s="2"/>
    </x:row>
    <x:row r="6" ht="42" customHeight="1">
      <x:c r="A6" s="13" t="str">
        <x:v>每主题25格基础分池</x:v>
      </x:c>
      <x:c r="B6" s="75" t="n">
        <x:v>4000</x:v>
      </x:c>
      <x:c r="C6" s="13" t="str">
        <x:v>预算约束；所有队伍可跨棋盘做任务，不是参赛队伍的得分上限。</x:v>
      </x:c>
      <x:c r="D6" s="2"/>
      <x:c r="E6" s="2"/>
      <x:c r="F6" s="2"/>
      <x:c r="G6" s="2"/>
      <x:c r="H6" s="2"/>
      <x:c r="I6" s="2"/>
      <x:c r="J6" s="2"/>
      <x:c r="K6" s="2"/>
      <x:c r="L6" s="2"/>
      <x:c r="M6" s="2"/>
    </x:row>
    <x:row r="7" ht="42" customHeight="1">
      <x:c r="A7" s="13" t="str">
        <x:v>单个极难任务</x:v>
      </x:c>
      <x:c r="B7" s="75" t="n">
        <x:v>400</x:v>
      </x:c>
      <x:c r="C7" s="13" t="str">
        <x:v>每主题一个；固定400，直接置于D03中心格。</x:v>
      </x:c>
      <x:c r="D7" s="2"/>
      <x:c r="E7" s="2"/>
      <x:c r="F7" s="2"/>
      <x:c r="G7" s="2"/>
      <x:c r="H7" s="2"/>
      <x:c r="I7" s="2"/>
      <x:c r="J7" s="2"/>
      <x:c r="K7" s="2"/>
      <x:c r="L7" s="2"/>
      <x:c r="M7" s="2"/>
    </x:row>
    <x:row r="8" ht="42" customHeight="1">
      <x:c r="A8" s="13" t="str">
        <x:v>每区普通计分任务上限</x:v>
      </x:c>
      <x:c r="B8" s="75" t="n">
        <x:v>5</x:v>
      </x:c>
      <x:c r="C8" s="13" t="str">
        <x:v>沿用项目规则；三地区合计最多15项普通任务计分。</x:v>
      </x:c>
      <x:c r="D8" s="2"/>
      <x:c r="E8" s="2"/>
      <x:c r="F8" s="2"/>
      <x:c r="G8" s="2"/>
      <x:c r="H8" s="2"/>
      <x:c r="I8" s="2"/>
      <x:c r="J8" s="2"/>
      <x:c r="K8" s="2"/>
      <x:c r="L8" s="2"/>
      <x:c r="M8" s="2"/>
    </x:row>
    <x:row r="9" ht="42" customHeight="1">
      <x:c r="A9" s="13" t="str">
        <x:v>区域数</x:v>
      </x:c>
      <x:c r="B9" s="75" t="n">
        <x:v>3</x:v>
      </x:c>
      <x:c r="C9" s="13" t="str">
        <x:v>西湖文化广场 → 武林广场 → 龙翔桥。</x:v>
      </x:c>
      <x:c r="D9" s="2"/>
      <x:c r="E9" s="2"/>
      <x:c r="F9" s="2"/>
      <x:c r="G9" s="2"/>
      <x:c r="H9" s="2"/>
      <x:c r="I9" s="2"/>
      <x:c r="J9" s="2"/>
      <x:c r="K9" s="2"/>
      <x:c r="L9" s="2"/>
      <x:c r="M9" s="2"/>
    </x:row>
    <x:row r="10" ht="42" customHeight="1">
      <x:c r="A10" s="13" t="str">
        <x:v>Bingo连线额外分</x:v>
      </x:c>
      <x:c r="B10" s="75" t="n">
        <x:v>0</x:v>
      </x:c>
      <x:c r="C10" s="13" t="str">
        <x:v>活动文案未定义连线奖励，本策划不新增。</x:v>
      </x:c>
      <x:c r="D10" s="2"/>
      <x:c r="E10" s="2"/>
      <x:c r="F10" s="2"/>
      <x:c r="G10" s="2"/>
      <x:c r="H10" s="2"/>
      <x:c r="I10" s="2"/>
      <x:c r="J10" s="2"/>
      <x:c r="K10" s="2"/>
      <x:c r="L10" s="2"/>
      <x:c r="M10" s="2"/>
    </x:row>
    <x:row r="11" ht="42" customHeight="1">
      <x:c r="A11" s="13" t="str">
        <x:v>普通任务失败默认扣分</x:v>
      </x:c>
      <x:c r="B11" s="75" t="n">
        <x:v>0</x:v>
      </x:c>
      <x:c r="C11" s="13" t="str">
        <x:v>仅题面写明或事件能力卡指定时扣分；普通打回不扣。</x:v>
      </x:c>
      <x:c r="D11" s="2"/>
      <x:c r="E11" s="2"/>
      <x:c r="F11" s="2"/>
      <x:c r="G11" s="2"/>
      <x:c r="H11" s="2"/>
      <x:c r="I11" s="2"/>
      <x:c r="J11" s="2"/>
      <x:c r="K11" s="2"/>
      <x:c r="L11" s="2"/>
      <x:c r="M11" s="2"/>
    </x:row>
    <x:row r="12" ht="42" customHeight="1">
      <x:c r="A12" s="13" t="str">
        <x:v>重演奖励比例</x:v>
      </x:c>
      <x:c r="B12" s="75" t="n">
        <x:v>0.5</x:v>
      </x:c>
      <x:c r="C12" s="13" t="str">
        <x:v>卡12沿用最近一次实际TASK账本积分的一半；不是含其他事件后的总分。</x:v>
      </x:c>
      <x:c r="D12" s="2"/>
      <x:c r="E12" s="2"/>
      <x:c r="F12" s="2"/>
      <x:c r="G12" s="2"/>
      <x:c r="H12" s="2"/>
      <x:c r="I12" s="2"/>
      <x:c r="J12" s="2"/>
      <x:c r="K12" s="2"/>
      <x:c r="L12" s="2"/>
      <x:c r="M12" s="2"/>
    </x:row>
    <x:row r="13" ht="42" customHeight="1">
      <x:c r="A13" s="13" t="str">
        <x:v>图寻权重附加</x:v>
      </x:c>
      <x:c r="B13" s="75" t="n">
        <x:v>20</x:v>
      </x:c>
      <x:c r="C13" s="13" t="str">
        <x:v>反映复刻证据成本；包含在基础分内，不另发第二份。</x:v>
      </x:c>
      <x:c r="D13" s="2"/>
      <x:c r="E13" s="2"/>
      <x:c r="F13" s="2"/>
      <x:c r="G13" s="2"/>
      <x:c r="H13" s="2"/>
      <x:c r="I13" s="2"/>
      <x:c r="J13" s="2"/>
      <x:c r="K13" s="2"/>
      <x:c r="L13" s="2"/>
      <x:c r="M13" s="2"/>
    </x:row>
    <x:row r="14" ht="42" customHeight="1">
      <x:c r="A14" s="13" t="str">
        <x:v>基础分取整单位</x:v>
      </x:c>
      <x:c r="B14" s="75" t="n">
        <x:v>10</x:v>
      </x:c>
      <x:c r="C14" s="13" t="str">
        <x:v>按主题系数分配，向下取整后按余数从大到小补10。</x:v>
      </x:c>
      <x:c r="D14" s="2"/>
      <x:c r="E14" s="2"/>
      <x:c r="F14" s="2"/>
      <x:c r="G14" s="2"/>
      <x:c r="H14" s="2"/>
      <x:c r="I14" s="2"/>
      <x:c r="J14" s="2"/>
      <x:c r="K14" s="2"/>
      <x:c r="L14" s="2"/>
      <x:c r="M14" s="2"/>
    </x:row>
    <x:row r="15">
      <x:c r="A15" s="2"/>
      <x:c r="B15" s="2"/>
      <x:c r="C15" s="2"/>
      <x:c r="D15" s="2"/>
      <x:c r="E15" s="2"/>
      <x:c r="F15" s="2"/>
      <x:c r="G15" s="2"/>
      <x:c r="H15" s="2"/>
      <x:c r="I15" s="2"/>
      <x:c r="J15" s="2"/>
      <x:c r="K15" s="2"/>
      <x:c r="L15" s="2"/>
      <x:c r="M15" s="2"/>
    </x:row>
    <x:row r="16">
      <x:c r="A16" s="2"/>
      <x:c r="B16" s="2"/>
      <x:c r="C16" s="2"/>
      <x:c r="D16" s="2"/>
      <x:c r="E16" s="2"/>
      <x:c r="F16" s="2"/>
      <x:c r="G16" s="2"/>
      <x:c r="H16" s="2"/>
      <x:c r="I16" s="2"/>
      <x:c r="J16" s="2"/>
      <x:c r="K16" s="2"/>
      <x:c r="L16" s="2"/>
      <x:c r="M16" s="2"/>
    </x:row>
    <x:row r="17" ht="32" customHeight="1">
      <x:c r="A17" s="74" t="str">
        <x:v>完赛名次</x:v>
      </x:c>
      <x:c r="B17" s="74" t="str">
        <x:v>正式奖励</x:v>
      </x:c>
      <x:c r="C17" s="74" t="str">
        <x:v>较下一名优势</x:v>
      </x:c>
      <x:c r="D17" s="2"/>
      <x:c r="E17" s="2"/>
      <x:c r="F17" s="2"/>
      <x:c r="G17" s="2"/>
      <x:c r="H17" s="2"/>
      <x:c r="I17" s="2"/>
      <x:c r="J17" s="2"/>
      <x:c r="K17" s="2"/>
      <x:c r="L17" s="2"/>
      <x:c r="M17" s="2"/>
    </x:row>
    <x:row r="18">
      <x:c r="A18" s="2" t="n">
        <x:v>1</x:v>
      </x:c>
      <x:c r="B18" s="2" t="n">
        <x:v>800</x:v>
      </x:c>
      <x:c r="C18" s="2" t="n">
        <x:f>B18-B19</x:f>
        <x:v>200</x:v>
      </x:c>
      <x:c r="D18" s="2"/>
      <x:c r="E18" s="2"/>
      <x:c r="F18" s="2"/>
      <x:c r="G18" s="2"/>
      <x:c r="H18" s="2"/>
      <x:c r="I18" s="2"/>
      <x:c r="J18" s="2"/>
      <x:c r="K18" s="2"/>
      <x:c r="L18" s="2"/>
      <x:c r="M18" s="2"/>
    </x:row>
    <x:row r="19">
      <x:c r="A19" s="2" t="n">
        <x:v>2</x:v>
      </x:c>
      <x:c r="B19" s="2" t="n">
        <x:v>600</x:v>
      </x:c>
      <x:c r="C19" s="2" t="n">
        <x:f>B19-B20</x:f>
        <x:v>200</x:v>
      </x:c>
      <x:c r="D19" s="2"/>
      <x:c r="E19" s="2"/>
      <x:c r="F19" s="2"/>
      <x:c r="G19" s="2"/>
      <x:c r="H19" s="2"/>
      <x:c r="I19" s="2"/>
      <x:c r="J19" s="2"/>
      <x:c r="K19" s="2"/>
      <x:c r="L19" s="2"/>
      <x:c r="M19" s="2"/>
    </x:row>
    <x:row r="20">
      <x:c r="A20" s="2" t="n">
        <x:v>3</x:v>
      </x:c>
      <x:c r="B20" s="2" t="n">
        <x:v>400</x:v>
      </x:c>
      <x:c r="C20" s="2" t="n">
        <x:f>B20-B21</x:f>
        <x:v>150</x:v>
      </x:c>
      <x:c r="D20" s="2"/>
      <x:c r="E20" s="2"/>
      <x:c r="F20" s="2"/>
      <x:c r="G20" s="2"/>
      <x:c r="H20" s="2"/>
      <x:c r="I20" s="2"/>
      <x:c r="J20" s="2"/>
      <x:c r="K20" s="2"/>
      <x:c r="L20" s="2"/>
      <x:c r="M20" s="2"/>
    </x:row>
    <x:row r="21">
      <x:c r="A21" s="2" t="n">
        <x:v>4</x:v>
      </x:c>
      <x:c r="B21" s="2" t="n">
        <x:v>250</x:v>
      </x:c>
      <x:c r="C21" s="2" t="n">
        <x:f>B21-B22</x:f>
        <x:v>150</x:v>
      </x:c>
      <x:c r="D21" s="2"/>
      <x:c r="E21" s="2"/>
      <x:c r="F21" s="2"/>
      <x:c r="G21" s="2"/>
      <x:c r="H21" s="2"/>
      <x:c r="I21" s="2"/>
      <x:c r="J21" s="2"/>
      <x:c r="K21" s="2"/>
      <x:c r="L21" s="2"/>
      <x:c r="M21" s="2"/>
    </x:row>
    <x:row r="22">
      <x:c r="A22" s="2" t="n">
        <x:v>5</x:v>
      </x:c>
      <x:c r="B22" s="2" t="n">
        <x:v>100</x:v>
      </x:c>
      <x:c r="C22" s="2" t="str">
        <x:v>最后一名仍有完赛奖励</x:v>
      </x:c>
      <x:c r="D22" s="2"/>
      <x:c r="E22" s="2"/>
      <x:c r="F22" s="2"/>
      <x:c r="G22" s="2"/>
      <x:c r="H22" s="2"/>
      <x:c r="I22" s="2"/>
      <x:c r="J22" s="2"/>
      <x:c r="K22" s="2"/>
      <x:c r="L22" s="2"/>
      <x:c r="M22" s="2"/>
    </x:row>
    <x:row r="23">
      <x:c r="A23" s="2"/>
      <x:c r="B23" s="2"/>
      <x:c r="C23" s="2"/>
      <x:c r="D23" s="2"/>
      <x:c r="E23" s="2"/>
      <x:c r="F23" s="2"/>
      <x:c r="G23" s="2"/>
      <x:c r="H23" s="2"/>
      <x:c r="I23" s="2"/>
      <x:c r="J23" s="2"/>
      <x:c r="K23" s="2"/>
      <x:c r="L23" s="2"/>
      <x:c r="M23" s="2"/>
    </x:row>
    <x:row r="24" ht="34" customHeight="1">
      <x:c r="A24" s="13" t="str">
        <x:v>末区域审核通过、本队待审证据及能力效果结清后，工作人员按有效完赛确认顺序发奖。确实同时抵达须同批勾选，平分占用名次奖励，下一名跳位；未完赛不给奖励。相同服务器毫秒不自动并列。</x:v>
      </x:c>
      <x:c r="B24" s="13"/>
      <x:c r="C24" s="13"/>
      <x:c r="D24" s="13"/>
      <x:c r="E24" s="13"/>
      <x:c r="F24" s="13"/>
      <x:c r="G24" s="13"/>
      <x:c r="H24" s="13"/>
      <x:c r="I24" s="2"/>
      <x:c r="J24" s="2"/>
      <x:c r="K24" s="2"/>
      <x:c r="L24" s="2"/>
      <x:c r="M24" s="2"/>
    </x:row>
    <x:row r="25" ht="34" customHeight="1">
      <x:c r="A25" s="13"/>
      <x:c r="B25" s="13"/>
      <x:c r="C25" s="13"/>
      <x:c r="D25" s="13"/>
      <x:c r="E25" s="13"/>
      <x:c r="F25" s="13"/>
      <x:c r="G25" s="13"/>
      <x:c r="H25" s="13"/>
      <x:c r="I25" s="2"/>
      <x:c r="J25" s="2"/>
      <x:c r="K25" s="2"/>
      <x:c r="L25" s="2"/>
      <x:c r="M25" s="2"/>
    </x:row>
    <x:row r="26">
      <x:c r="A26" s="2"/>
      <x:c r="B26" s="2"/>
      <x:c r="C26" s="2"/>
      <x:c r="D26" s="2"/>
      <x:c r="E26" s="2"/>
      <x:c r="F26" s="2"/>
      <x:c r="G26" s="2"/>
      <x:c r="H26" s="2"/>
      <x:c r="I26" s="2"/>
      <x:c r="J26" s="2"/>
      <x:c r="K26" s="2"/>
      <x:c r="L26" s="2"/>
      <x:c r="M26" s="2"/>
    </x:row>
    <x:row r="27">
      <x:c r="A27" s="2"/>
      <x:c r="B27" s="2"/>
      <x:c r="C27" s="2"/>
      <x:c r="D27" s="2"/>
      <x:c r="E27" s="2"/>
      <x:c r="F27" s="2"/>
      <x:c r="G27" s="2"/>
      <x:c r="H27" s="2"/>
      <x:c r="I27" s="2"/>
      <x:c r="J27" s="2"/>
      <x:c r="K27" s="2"/>
      <x:c r="L27" s="2"/>
      <x:c r="M27" s="2"/>
    </x:row>
    <x:row r="28" ht="32" customHeight="1">
      <x:c r="A28" s="74" t="str">
        <x:v>主题</x:v>
      </x:c>
      <x:c r="B28" s="74" t="str">
        <x:v>25格总分</x:v>
      </x:c>
      <x:c r="C28" s="74" t="str">
        <x:v>主题内低值15项</x:v>
      </x:c>
      <x:c r="D28" s="74" t="str">
        <x:v>主题内高值15项</x:v>
      </x:c>
      <x:c r="E28" s="74" t="str">
        <x:v>单格中位数</x:v>
      </x:c>
      <x:c r="F28" s="74" t="str">
        <x:v>图寻/直接</x:v>
      </x:c>
      <x:c r="G28" s="74" t="str">
        <x:v>非极难系数</x:v>
      </x:c>
      <x:c r="H28" s="74" t="str">
        <x:v>高值组合偏差</x:v>
      </x:c>
      <x:c r="I28" s="2"/>
      <x:c r="J28" s="2"/>
      <x:c r="K28" s="2"/>
      <x:c r="L28" s="2"/>
      <x:c r="M28" s="2"/>
    </x:row>
    <x:row r="29">
      <x:c r="A29" s="2" t="str">
        <x:v>Phigros</x:v>
      </x:c>
      <x:c r="B29" s="2" t="n">
        <x:f>SUM('任务总表'!H7:H31)</x:f>
        <x:v>4000</x:v>
      </x:c>
      <x:c r="C29" s="2" t="n">
        <x:f>SUM(B122:B136)</x:f>
        <x:v>1820</x:v>
      </x:c>
      <x:c r="D29" s="2" t="n">
        <x:f>SUM(B132:B146)</x:f>
        <x:v>2940</x:v>
      </x:c>
      <x:c r="E29" s="2" t="n">
        <x:f>MEDIAN('任务总表'!H7:H31)</x:f>
        <x:v>150</x:v>
      </x:c>
      <x:c r="F29" s="12" t="str">
        <x:v>19/6</x:v>
      </x:c>
      <x:c r="G29" s="76" t="n">
        <x:f>($B$6-$B$7)/SUMIF('任务总表'!D7:D31,"&lt;&gt;极难",'任务总表'!AA7:AA31)</x:f>
        <x:v>0.851063829787234</x:v>
      </x:c>
      <x:c r="H29" s="77" t="n">
        <x:f>D29/AVERAGE($D$29:$D$33)-1</x:f>
        <x:v>0.006160164271047153</x:v>
      </x:c>
      <x:c r="I29" s="2"/>
      <x:c r="J29" s="2"/>
      <x:c r="K29" s="2"/>
      <x:c r="L29" s="2"/>
      <x:c r="M29" s="2"/>
    </x:row>
    <x:row r="30">
      <x:c r="A30" s="2" t="str">
        <x:v>Arcaea</x:v>
      </x:c>
      <x:c r="B30" s="2" t="n">
        <x:f>SUM('任务总表'!H32:H56)</x:f>
        <x:v>4000</x:v>
      </x:c>
      <x:c r="C30" s="2" t="n">
        <x:f>SUM(C122:C136)</x:f>
        <x:v>1760</x:v>
      </x:c>
      <x:c r="D30" s="2" t="n">
        <x:f>SUM(C132:C146)</x:f>
        <x:v>2970</x:v>
      </x:c>
      <x:c r="E30" s="2" t="n">
        <x:f>MEDIAN('任务总表'!H32:H56)</x:f>
        <x:v>150</x:v>
      </x:c>
      <x:c r="F30" s="12" t="str">
        <x:v>19/6</x:v>
      </x:c>
      <x:c r="G30" s="76" t="n">
        <x:f>($B$6-$B$7)/SUMIF('任务总表'!D32:D56,"&lt;&gt;极难",'任务总表'!AA32:AA56)</x:f>
        <x:v>0.8430913348946136</x:v>
      </x:c>
      <x:c r="H30" s="77" t="n">
        <x:f>D30/AVERAGE($D$29:$D$33)-1</x:f>
        <x:v>0.01642710472279263</x:v>
      </x:c>
      <x:c r="I30" s="2"/>
      <x:c r="J30" s="2"/>
      <x:c r="K30" s="2"/>
      <x:c r="L30" s="2"/>
      <x:c r="M30" s="2"/>
    </x:row>
    <x:row r="31">
      <x:c r="A31" s="2" t="str">
        <x:v>maimai</x:v>
      </x:c>
      <x:c r="B31" s="2" t="n">
        <x:f>SUM('任务总表'!H57:H81)</x:f>
        <x:v>4000</x:v>
      </x:c>
      <x:c r="C31" s="2" t="n">
        <x:f>SUM(D122:D136)</x:f>
        <x:v>1830</x:v>
      </x:c>
      <x:c r="D31" s="2" t="n">
        <x:f>SUM(D132:D146)</x:f>
        <x:v>2880</x:v>
      </x:c>
      <x:c r="E31" s="2" t="n">
        <x:f>MEDIAN('任务总表'!H57:H81)</x:f>
        <x:v>140</x:v>
      </x:c>
      <x:c r="F31" s="12" t="str">
        <x:v>19/6</x:v>
      </x:c>
      <x:c r="G31" s="76" t="n">
        <x:f>($B$6-$B$7)/SUMIF('任务总表'!D57:D81,"&lt;&gt;极难",'任务总表'!AA57:AA81)</x:f>
        <x:v>0.7843137254901961</x:v>
      </x:c>
      <x:c r="H31" s="77" t="n">
        <x:f>D31/AVERAGE($D$29:$D$33)-1</x:f>
        <x:v>-0.014373716632443578</x:v>
      </x:c>
      <x:c r="I31" s="2"/>
      <x:c r="J31" s="2"/>
      <x:c r="K31" s="2"/>
      <x:c r="L31" s="2"/>
      <x:c r="M31" s="2"/>
    </x:row>
    <x:row r="32">
      <x:c r="A32" s="2" t="str">
        <x:v>范式起源</x:v>
      </x:c>
      <x:c r="B32" s="2" t="n">
        <x:f>SUM('任务总表'!H82:H106)</x:f>
        <x:v>4000</x:v>
      </x:c>
      <x:c r="C32" s="2" t="n">
        <x:f>SUM(E122:E136)</x:f>
        <x:v>1790</x:v>
      </x:c>
      <x:c r="D32" s="2" t="n">
        <x:f>SUM(E132:E146)</x:f>
        <x:v>2960</x:v>
      </x:c>
      <x:c r="E32" s="2" t="n">
        <x:f>MEDIAN('任务总表'!H82:H106)</x:f>
        <x:v>150</x:v>
      </x:c>
      <x:c r="F32" s="12" t="str">
        <x:v>19/6</x:v>
      </x:c>
      <x:c r="G32" s="76" t="n">
        <x:f>($B$6-$B$7)/SUMIF('任务总表'!D82:D106,"&lt;&gt;极难",'任务总表'!AA82:AA106)</x:f>
        <x:v>0.8181818181818182</x:v>
      </x:c>
      <x:c r="H32" s="77" t="n">
        <x:f>D32/AVERAGE($D$29:$D$33)-1</x:f>
        <x:v>0.013004791238877544</x:v>
      </x:c>
      <x:c r="I32" s="2"/>
      <x:c r="J32" s="2"/>
      <x:c r="K32" s="2"/>
      <x:c r="L32" s="2"/>
      <x:c r="M32" s="2"/>
    </x:row>
    <x:row r="33">
      <x:c r="A33" s="2" t="str">
        <x:v>通用</x:v>
      </x:c>
      <x:c r="B33" s="2" t="n">
        <x:f>SUM('任务总表'!H107:H131)</x:f>
        <x:v>4000</x:v>
      </x:c>
      <x:c r="C33" s="2" t="n">
        <x:f>SUM(F122:F136)</x:f>
        <x:v>1890</x:v>
      </x:c>
      <x:c r="D33" s="2" t="n">
        <x:f>SUM(F132:F146)</x:f>
        <x:v>2860</x:v>
      </x:c>
      <x:c r="E33" s="2" t="n">
        <x:f>MEDIAN('任务总表'!H107:H131)</x:f>
        <x:v>150</x:v>
      </x:c>
      <x:c r="F33" s="12" t="str">
        <x:v>19/6</x:v>
      </x:c>
      <x:c r="G33" s="76" t="n">
        <x:f>($B$6-$B$7)/SUMIF('任务总表'!D107:D131,"&lt;&gt;极难",'任务总表'!AA107:AA131)</x:f>
        <x:v>0.7003891050583657</x:v>
      </x:c>
      <x:c r="H33" s="77" t="n">
        <x:f>D33/AVERAGE($D$29:$D$33)-1</x:f>
        <x:v>-0.021218343600273748</x:v>
      </x:c>
      <x:c r="I33" s="2"/>
      <x:c r="J33" s="2"/>
      <x:c r="K33" s="2"/>
      <x:c r="L33" s="2"/>
      <x:c r="M33" s="2"/>
    </x:row>
    <x:row r="34">
      <x:c r="A34" s="2"/>
      <x:c r="B34" s="2"/>
      <x:c r="C34" s="2"/>
      <x:c r="D34" s="2"/>
      <x:c r="E34" s="2"/>
      <x:c r="F34" s="2"/>
      <x:c r="G34" s="2"/>
      <x:c r="H34" s="2"/>
      <x:c r="I34" s="2"/>
      <x:c r="J34" s="2"/>
      <x:c r="K34" s="2"/>
      <x:c r="L34" s="2"/>
      <x:c r="M34" s="2"/>
    </x:row>
    <x:row r="35" ht="32" customHeight="1">
      <x:c r="A35" s="13" t="str">
        <x:v>上表仅为各主题内部组合。所有队伍可跨125项取任务：全局最低15项1200分，最高15项4300分；忽略抢占、耗时和路线，不代表成功率或实际成绩。耗时为策划估计，不含寻图、排队和重试，未经现场校准。</x:v>
      </x:c>
      <x:c r="B35" s="13"/>
      <x:c r="C35" s="13"/>
      <x:c r="D35" s="13"/>
      <x:c r="E35" s="13"/>
      <x:c r="F35" s="13"/>
      <x:c r="G35" s="13"/>
      <x:c r="H35" s="13"/>
      <x:c r="I35" s="2"/>
      <x:c r="J35" s="2"/>
      <x:c r="K35" s="2"/>
      <x:c r="L35" s="2"/>
      <x:c r="M35" s="2"/>
    </x:row>
    <x:row r="36" ht="32" customHeight="1">
      <x:c r="A36" s="13"/>
      <x:c r="B36" s="13"/>
      <x:c r="C36" s="13"/>
      <x:c r="D36" s="13"/>
      <x:c r="E36" s="13"/>
      <x:c r="F36" s="13"/>
      <x:c r="G36" s="13"/>
      <x:c r="H36" s="13"/>
      <x:c r="I36" s="2"/>
      <x:c r="J36" s="2"/>
      <x:c r="K36" s="2"/>
      <x:c r="L36" s="2"/>
      <x:c r="M36" s="2"/>
    </x:row>
    <x:row r="37">
      <x:c r="A37" s="2"/>
      <x:c r="B37" s="2"/>
      <x:c r="C37" s="2"/>
      <x:c r="D37" s="2"/>
      <x:c r="E37" s="2"/>
      <x:c r="F37" s="2"/>
      <x:c r="G37" s="2"/>
      <x:c r="H37" s="2"/>
      <x:c r="I37" s="2"/>
      <x:c r="J37" s="2"/>
      <x:c r="K37" s="2"/>
      <x:c r="L37" s="2"/>
      <x:c r="M37" s="2"/>
    </x:row>
    <x:row r="38">
      <x:c r="A38" s="2"/>
      <x:c r="B38" s="2"/>
      <x:c r="C38" s="2"/>
      <x:c r="D38" s="2"/>
      <x:c r="E38" s="2"/>
      <x:c r="F38" s="2"/>
      <x:c r="G38" s="2"/>
      <x:c r="H38" s="2"/>
      <x:c r="I38" s="2"/>
      <x:c r="J38" s="2"/>
      <x:c r="K38" s="2"/>
      <x:c r="L38" s="2"/>
      <x:c r="M38" s="2"/>
    </x:row>
    <x:row r="39" ht="32" customHeight="1">
      <x:c r="A39" s="74" t="str">
        <x:v>定价步骤</x:v>
      </x:c>
      <x:c r="B39" s="74" t="str">
        <x:v>规则</x:v>
      </x:c>
      <x:c r="C39" s="2"/>
      <x:c r="D39" s="2"/>
      <x:c r="E39" s="2"/>
      <x:c r="F39" s="2"/>
      <x:c r="G39" s="2"/>
      <x:c r="H39" s="2"/>
      <x:c r="I39" s="2"/>
      <x:c r="J39" s="2"/>
      <x:c r="K39" s="2"/>
      <x:c r="L39" s="2"/>
      <x:c r="M39" s="2"/>
    </x:row>
    <x:row r="40" ht="42" customHeight="1">
      <x:c r="A40" s="2" t="str">
        <x:v>1 技能基准</x:v>
      </x:c>
      <x:c r="B40" s="13" t="str">
        <x:v>易80 / 中130 / 难190 / 极难350；沿用既有难度标签。</x:v>
      </x:c>
      <x:c r="C40" s="13"/>
      <x:c r="D40" s="13"/>
      <x:c r="E40" s="13"/>
      <x:c r="F40" s="13"/>
      <x:c r="G40" s="13"/>
      <x:c r="H40" s="13"/>
      <x:c r="I40" s="2"/>
      <x:c r="J40" s="2"/>
      <x:c r="K40" s="2"/>
      <x:c r="L40" s="2"/>
      <x:c r="M40" s="2"/>
    </x:row>
    <x:row r="41" ht="42" customHeight="1">
      <x:c r="A41" s="2" t="str">
        <x:v>2 时间附加</x:v>
      </x:c>
      <x:c r="B41" s="13" t="str">
        <x:v>≤2分钟0；≤5分钟10；≤10分钟30；≤15分钟50；&gt;15分钟70。</x:v>
      </x:c>
      <x:c r="C41" s="13"/>
      <x:c r="D41" s="13"/>
      <x:c r="E41" s="13"/>
      <x:c r="F41" s="13"/>
      <x:c r="G41" s="13"/>
      <x:c r="H41" s="13"/>
      <x:c r="I41" s="2"/>
      <x:c r="J41" s="2"/>
      <x:c r="K41" s="2"/>
      <x:c r="L41" s="2"/>
      <x:c r="M41" s="2"/>
    </x:row>
    <x:row r="42" ht="42" customHeight="1">
      <x:c r="A42" s="2" t="str">
        <x:v>3 协作附加</x:v>
      </x:c>
      <x:c r="B42" s="13" t="str">
        <x:v>0/10/20/30：单目标；附加证据；双人或多条件；多任务同步/三人组织。</x:v>
      </x:c>
      <x:c r="C42" s="13"/>
      <x:c r="D42" s="13"/>
      <x:c r="E42" s="13"/>
      <x:c r="F42" s="13"/>
      <x:c r="G42" s="13"/>
      <x:c r="H42" s="13"/>
      <x:c r="I42" s="2"/>
      <x:c r="J42" s="2"/>
      <x:c r="K42" s="2"/>
      <x:c r="L42" s="2"/>
      <x:c r="M42" s="2"/>
    </x:row>
    <x:row r="43" ht="42" customHeight="1">
      <x:c r="A43" s="2" t="str">
        <x:v>4 不确定性</x:v>
      </x:c>
      <x:c r="B43" s="13" t="str">
        <x:v>0/10/20：自选稳定；控分或重试；随机抽取、精准复刻、寻物或严格AP叠加。</x:v>
      </x:c>
      <x:c r="C43" s="13"/>
      <x:c r="D43" s="13"/>
      <x:c r="E43" s="13"/>
      <x:c r="F43" s="13"/>
      <x:c r="G43" s="13"/>
      <x:c r="H43" s="13"/>
      <x:c r="I43" s="2"/>
      <x:c r="J43" s="2"/>
      <x:c r="K43" s="2"/>
      <x:c r="L43" s="2"/>
      <x:c r="M43" s="2"/>
    </x:row>
    <x:row r="44" ht="42" customHeight="1">
      <x:c r="A44" s="2" t="str">
        <x:v>5 图寻附加</x:v>
      </x:c>
      <x:c r="B44" s="13" t="str">
        <x:v>P格权重+20；D格+0；寻图并不是完成一次后再加20分。</x:v>
      </x:c>
      <x:c r="C44" s="13"/>
      <x:c r="D44" s="13"/>
      <x:c r="E44" s="13"/>
      <x:c r="F44" s="13"/>
      <x:c r="G44" s="13"/>
      <x:c r="H44" s="13"/>
      <x:c r="I44" s="2"/>
      <x:c r="J44" s="2"/>
      <x:c r="K44" s="2"/>
      <x:c r="L44" s="2"/>
      <x:c r="M44" s="2"/>
    </x:row>
    <x:row r="45" ht="42" customHeight="1">
      <x:c r="A45" s="2" t="str">
        <x:v>6 队池标准化</x:v>
      </x:c>
      <x:c r="B45" s="13" t="str">
        <x:v>极难固定400；其余24项原始权重乘队池系数，使其合计3600。</x:v>
      </x:c>
      <x:c r="C45" s="13"/>
      <x:c r="D45" s="13"/>
      <x:c r="E45" s="13"/>
      <x:c r="F45" s="13"/>
      <x:c r="G45" s="13"/>
      <x:c r="H45" s="13"/>
      <x:c r="I45" s="2"/>
      <x:c r="J45" s="2"/>
      <x:c r="K45" s="2"/>
      <x:c r="L45" s="2"/>
      <x:c r="M45" s="2"/>
    </x:row>
    <x:row r="46" ht="42" customHeight="1">
      <x:c r="A46" s="2" t="str">
        <x:v>7 最终基础分</x:v>
      </x:c>
      <x:c r="B46" s="13" t="str">
        <x:v>先以10分为步长向下取整，再按小数余数优先补10；同余数按任务序号。</x:v>
      </x:c>
      <x:c r="C46" s="13"/>
      <x:c r="D46" s="13"/>
      <x:c r="E46" s="13"/>
      <x:c r="F46" s="13"/>
      <x:c r="G46" s="13"/>
      <x:c r="H46" s="13"/>
      <x:c r="I46" s="2"/>
      <x:c r="J46" s="2"/>
      <x:c r="K46" s="2"/>
      <x:c r="L46" s="2"/>
      <x:c r="M46" s="2"/>
    </x:row>
    <x:row r="47" ht="42" customHeight="1">
      <x:c r="A47" s="2" t="str">
        <x:v>8 额外账本</x:v>
      </x:c>
      <x:c r="B47" s="13" t="str">
        <x:v>题面+50、失败−50与事件/能力卡单独记录；不把惩罚乘队池系数。</x:v>
      </x:c>
      <x:c r="C47" s="13"/>
      <x:c r="D47" s="13"/>
      <x:c r="E47" s="13"/>
      <x:c r="F47" s="13"/>
      <x:c r="G47" s="13"/>
      <x:c r="H47" s="13"/>
      <x:c r="I47" s="2"/>
      <x:c r="J47" s="2"/>
      <x:c r="K47" s="2"/>
      <x:c r="L47" s="2"/>
      <x:c r="M47" s="2"/>
    </x:row>
    <x:row r="48">
      <x:c r="A48" s="2"/>
      <x:c r="B48" s="2"/>
      <x:c r="C48" s="2"/>
      <x:c r="D48" s="2"/>
      <x:c r="E48" s="2"/>
      <x:c r="F48" s="2"/>
      <x:c r="G48" s="2"/>
      <x:c r="H48" s="2"/>
      <x:c r="I48" s="2"/>
      <x:c r="J48" s="2"/>
      <x:c r="K48" s="2"/>
      <x:c r="L48" s="2"/>
      <x:c r="M48" s="2"/>
    </x:row>
    <x:row r="49">
      <x:c r="A49" s="2"/>
      <x:c r="B49" s="2"/>
      <x:c r="C49" s="2"/>
      <x:c r="D49" s="2"/>
      <x:c r="E49" s="2"/>
      <x:c r="F49" s="2"/>
      <x:c r="G49" s="2"/>
      <x:c r="H49" s="2"/>
      <x:c r="I49" s="2"/>
      <x:c r="J49" s="2"/>
      <x:c r="K49" s="2"/>
      <x:c r="L49" s="2"/>
      <x:c r="M49" s="2"/>
    </x:row>
    <x:row r="50" ht="32" customHeight="1">
      <x:c r="A50" s="74" t="str">
        <x:v>机制</x:v>
      </x:c>
      <x:c r="B50" s="74" t="str">
        <x:v>现有数值</x:v>
      </x:c>
      <x:c r="C50" s="74" t="str">
        <x:v>对结算的含义</x:v>
      </x:c>
      <x:c r="D50" s="2"/>
      <x:c r="E50" s="2"/>
      <x:c r="F50" s="2"/>
      <x:c r="G50" s="2"/>
      <x:c r="H50" s="2"/>
      <x:c r="I50" s="2"/>
      <x:c r="J50" s="2"/>
      <x:c r="K50" s="2"/>
      <x:c r="L50" s="2"/>
      <x:c r="M50" s="2"/>
    </x:row>
    <x:row r="51" ht="60" customHeight="1">
      <x:c r="A51" s="13" t="str">
        <x:v>默认奖励/违规</x:v>
      </x:c>
      <x:c r="B51" s="13" t="str">
        <x:v>±5</x:v>
      </x:c>
      <x:c r="C51" s="13" t="str">
        <x:v>保留；相对任务分较小，主要改变时间与行动机会。</x:v>
      </x:c>
      <x:c r="D51" s="2"/>
      <x:c r="E51" s="2"/>
      <x:c r="F51" s="2"/>
      <x:c r="G51" s="2"/>
      <x:c r="H51" s="2"/>
      <x:c r="I51" s="2"/>
      <x:c r="J51" s="2"/>
      <x:c r="K51" s="2"/>
      <x:c r="L51" s="2"/>
      <x:c r="M51" s="2"/>
    </x:row>
    <x:row r="52" ht="60" customHeight="1">
      <x:c r="A52" s="13" t="str">
        <x:v>微笑朗诵</x:v>
      </x:c>
      <x:c r="B52" s="13" t="str">
        <x:v>失败−100</x:v>
      </x:c>
      <x:c r="C52" s="13" t="str">
        <x:v>保留卡4；约一次低值任务的量级。</x:v>
      </x:c>
      <x:c r="D52" s="2"/>
      <x:c r="E52" s="2"/>
      <x:c r="F52" s="2"/>
      <x:c r="G52" s="2"/>
      <x:c r="H52" s="2"/>
      <x:c r="I52" s="2"/>
      <x:c r="J52" s="2"/>
      <x:c r="K52" s="2"/>
      <x:c r="L52" s="2"/>
      <x:c r="M52" s="2"/>
    </x:row>
    <x:row r="53" ht="60" customHeight="1">
      <x:c r="A53" s="13" t="str">
        <x:v>榜首援助</x:v>
      </x:c>
      <x:c r="B53" s="13" t="str">
        <x:v>转移100</x:v>
      </x:c>
      <x:c r="C53" s="13" t="str">
        <x:v>保留卡5；双方总分差改变200，不是只影响100。</x:v>
      </x:c>
      <x:c r="D53" s="2"/>
      <x:c r="E53" s="2"/>
      <x:c r="F53" s="2"/>
      <x:c r="G53" s="2"/>
      <x:c r="H53" s="2"/>
      <x:c r="I53" s="2"/>
      <x:c r="J53" s="2"/>
      <x:c r="K53" s="2"/>
      <x:c r="L53" s="2"/>
      <x:c r="M53" s="2"/>
    </x:row>
    <x:row r="54" ht="60" customHeight="1">
      <x:c r="A54" s="13" t="str">
        <x:v>下蹲挑战</x:v>
      </x:c>
      <x:c r="B54" s="13" t="str">
        <x:v>每少一次−25</x:v>
      </x:c>
      <x:c r="C54" s="13" t="str">
        <x:v>保留卡6；两人全缺最大−1000，三人全缺最大−1500；可能超过首末完赛差700。</x:v>
      </x:c>
      <x:c r="D54" s="2"/>
      <x:c r="E54" s="2"/>
      <x:c r="F54" s="2"/>
      <x:c r="G54" s="2"/>
      <x:c r="H54" s="2"/>
      <x:c r="I54" s="2"/>
      <x:c r="J54" s="2"/>
      <x:c r="K54" s="2"/>
      <x:c r="L54" s="2"/>
      <x:c r="M54" s="2"/>
    </x:row>
    <x:row r="55" ht="60" customHeight="1">
      <x:c r="A55" s="13" t="str">
        <x:v>循环唱词/最难曲</x:v>
      </x:c>
      <x:c r="B55" s="13" t="str">
        <x:v>违规/失败−50</x:v>
      </x:c>
      <x:c r="C55" s="13" t="str">
        <x:v>保留卡9/13；各目标队伍独立审核。</x:v>
      </x:c>
      <x:c r="D55" s="2"/>
      <x:c r="E55" s="2"/>
      <x:c r="F55" s="2"/>
      <x:c r="G55" s="2"/>
      <x:c r="H55" s="2"/>
      <x:c r="I55" s="2"/>
      <x:c r="J55" s="2"/>
      <x:c r="K55" s="2"/>
      <x:c r="L55" s="2"/>
      <x:c r="M55" s="2"/>
    </x:row>
    <x:row r="56" ht="60" customHeight="1">
      <x:c r="A56" s="13" t="str">
        <x:v>任务重演</x:v>
      </x:c>
      <x:c r="B56" s="13" t="str">
        <x:v>实际TASK分×50%</x:v>
      </x:c>
      <x:c r="C56" s="13" t="str">
        <x:v>保留卡12；不占普通任务归属和新的普通计分格。</x:v>
      </x:c>
      <x:c r="D56" s="2"/>
      <x:c r="E56" s="2"/>
      <x:c r="F56" s="2"/>
      <x:c r="G56" s="2"/>
      <x:c r="H56" s="2"/>
      <x:c r="I56" s="2"/>
      <x:c r="J56" s="2"/>
      <x:c r="K56" s="2"/>
      <x:c r="L56" s="2"/>
      <x:c r="M56" s="2"/>
    </x:row>
    <x:row r="57" ht="60" customHeight="1">
      <x:c r="A57" s="13" t="str">
        <x:v>圆周率接力</x:v>
      </x:c>
      <x:c r="B57" s="13" t="str">
        <x:v>每核对正确一位+1</x:v>
      </x:c>
      <x:c r="C57" s="13" t="str">
        <x:v>保留卡21；随正确位数变动，不假设固定奖励。</x:v>
      </x:c>
      <x:c r="D57" s="2"/>
      <x:c r="E57" s="2"/>
      <x:c r="F57" s="2"/>
      <x:c r="G57" s="2"/>
      <x:c r="H57" s="2"/>
      <x:c r="I57" s="2"/>
      <x:c r="J57" s="2"/>
      <x:c r="K57" s="2"/>
      <x:c r="L57" s="2"/>
      <x:c r="M57" s="2"/>
    </x:row>
    <x:row r="58" ht="60" customHeight="1">
      <x:c r="A58" s="13" t="str">
        <x:v>合照换分</x:v>
      </x:c>
      <x:c r="B58" s="13" t="str">
        <x:v>交换当前总积分</x:v>
      </x:c>
      <x:c r="C58" s="13" t="str">
        <x:v>保留卡1；会直接翻转既有分差，是最大方差来源；完成队不能发起新能力。</x:v>
      </x:c>
      <x:c r="D58" s="2"/>
      <x:c r="E58" s="2"/>
      <x:c r="F58" s="2"/>
      <x:c r="G58" s="2"/>
      <x:c r="H58" s="2"/>
      <x:c r="I58" s="2"/>
      <x:c r="J58" s="2"/>
      <x:c r="K58" s="2"/>
      <x:c r="L58" s="2"/>
      <x:c r="M58" s="2"/>
    </x:row>
    <x:row r="59" ht="60" customHeight="1">
      <x:c r="A59" s="13" t="str">
        <x:v>Random3达标</x:v>
      </x:c>
      <x:c r="B59" s="13" t="str">
        <x:v>额外+50</x:v>
      </x:c>
      <x:c r="C59" s="13" t="str">
        <x:v>PHI21完成后且成绩按题面达标才加；只发一次，不包含在4000池。</x:v>
      </x:c>
      <x:c r="D59" s="2"/>
      <x:c r="E59" s="2"/>
      <x:c r="F59" s="2"/>
      <x:c r="G59" s="2"/>
      <x:c r="H59" s="2"/>
      <x:c r="I59" s="2"/>
      <x:c r="J59" s="2"/>
      <x:c r="K59" s="2"/>
      <x:c r="L59" s="2"/>
      <x:c r="M59" s="2"/>
    </x:row>
    <x:row r="60" ht="60" customHeight="1">
      <x:c r="A60" s="13" t="str">
        <x:v>联动/曲师问答</x:v>
      </x:c>
      <x:c r="B60" s="13" t="str">
        <x:v>每失败−50</x:v>
      </x:c>
      <x:c r="C60" s="13" t="str">
        <x:v>ARC04/ARC11按工作人员记录失败次数独立扣分，可负分，不设未经授权的封顶。</x:v>
      </x:c>
      <x:c r="D60" s="2"/>
      <x:c r="E60" s="2"/>
      <x:c r="F60" s="2"/>
      <x:c r="G60" s="2"/>
      <x:c r="H60" s="2"/>
      <x:c r="I60" s="2"/>
      <x:c r="J60" s="2"/>
      <x:c r="K60" s="2"/>
      <x:c r="L60" s="2"/>
      <x:c r="M60" s="2"/>
    </x:row>
    <x:row r="61" ht="60" customHeight="1">
      <x:c r="A61" s="13" t="str">
        <x:v>区域随机事件</x:v>
      </x:c>
      <x:c r="B61" s="13" t="str">
        <x:v>无完整正式数值池</x:v>
      </x:c>
      <x:c r="C61" s="13" t="str">
        <x:v>当前源码仅+2测试事件；不得当作活动正式数值。本方案不虚构事件清单。</x:v>
      </x:c>
      <x:c r="D61" s="2"/>
      <x:c r="E61" s="2"/>
      <x:c r="F61" s="2"/>
      <x:c r="G61" s="2"/>
      <x:c r="H61" s="2"/>
      <x:c r="I61" s="2"/>
      <x:c r="J61" s="2"/>
      <x:c r="K61" s="2"/>
      <x:c r="L61" s="2"/>
      <x:c r="M61" s="2"/>
    </x:row>
    <x:row r="62" ht="60" customHeight="1">
      <x:c r="A62" s="13" t="str">
        <x:v>区域奖励卡</x:v>
      </x:c>
      <x:c r="B62" s="13" t="str">
        <x:v>旧五项发卡已停止</x:v>
      </x:c>
      <x:c r="C62" s="13" t="str">
        <x:v>沿用普通任务累计10次全队发卡、每30分钟全队发卡；不额外给区域积分。</x:v>
      </x:c>
      <x:c r="D62" s="2"/>
      <x:c r="E62" s="2"/>
      <x:c r="F62" s="2"/>
      <x:c r="G62" s="2"/>
      <x:c r="H62" s="2"/>
      <x:c r="I62" s="2"/>
      <x:c r="J62" s="2"/>
      <x:c r="K62" s="2"/>
      <x:c r="L62" s="2"/>
      <x:c r="M62" s="2"/>
    </x:row>
    <x:row r="63">
      <x:c r="A63" s="2"/>
      <x:c r="B63" s="2"/>
      <x:c r="C63" s="2"/>
      <x:c r="D63" s="2"/>
      <x:c r="E63" s="2"/>
      <x:c r="F63" s="2"/>
      <x:c r="G63" s="2"/>
      <x:c r="H63" s="2"/>
      <x:c r="I63" s="2"/>
      <x:c r="J63" s="2"/>
      <x:c r="K63" s="2"/>
      <x:c r="L63" s="2"/>
      <x:c r="M63" s="2"/>
    </x:row>
    <x:row r="64">
      <x:c r="A64" s="2"/>
      <x:c r="B64" s="2"/>
      <x:c r="C64" s="2"/>
      <x:c r="D64" s="2"/>
      <x:c r="E64" s="2"/>
      <x:c r="F64" s="2"/>
      <x:c r="G64" s="2"/>
      <x:c r="H64" s="2"/>
      <x:c r="I64" s="2"/>
      <x:c r="J64" s="2"/>
      <x:c r="K64" s="2"/>
      <x:c r="L64" s="2"/>
      <x:c r="M64" s="2"/>
    </x:row>
    <x:row r="65" ht="32" customHeight="1">
      <x:c r="A65" s="74" t="str">
        <x:v>结算口径</x:v>
      </x:c>
      <x:c r="B65" s="74" t="str">
        <x:v>说明</x:v>
      </x:c>
      <x:c r="C65" s="2"/>
      <x:c r="D65" s="2"/>
      <x:c r="E65" s="2"/>
      <x:c r="F65" s="2"/>
      <x:c r="G65" s="2"/>
      <x:c r="H65" s="2"/>
      <x:c r="I65" s="2"/>
      <x:c r="J65" s="2"/>
      <x:c r="K65" s="2"/>
      <x:c r="L65" s="2"/>
      <x:c r="M65" s="2"/>
    </x:row>
    <x:row r="66" ht="54" customHeight="1">
      <x:c r="A66" s="13" t="str">
        <x:v>总积分</x:v>
      </x:c>
      <x:c r="B66" s="13" t="str">
        <x:v>普通任务基础分 + 题面奖励 − 题面失败扣分 + 事件/能力卡净变动 + 完赛名次奖励。可出现负分与0.5分。</x:v>
      </x:c>
      <x:c r="C66" s="13"/>
      <x:c r="D66" s="13"/>
      <x:c r="E66" s="13"/>
      <x:c r="F66" s="13"/>
      <x:c r="G66" s="13"/>
      <x:c r="H66" s="13"/>
      <x:c r="I66" s="2"/>
      <x:c r="J66" s="2"/>
      <x:c r="K66" s="2"/>
      <x:c r="L66" s="2"/>
      <x:c r="M66" s="2"/>
    </x:row>
    <x:row r="67" ht="54" customHeight="1">
      <x:c r="A67" s="13" t="str">
        <x:v>普通任务唯一性</x:v>
      </x:c>
      <x:c r="B67" s="13" t="str">
        <x:v>以唯一任务ID归属；首次有效提交通过FIFO审核后计一次。切换地区图片不重置归属，不重复领取基础分/达标奖励。</x:v>
      </x:c>
      <x:c r="C67" s="13"/>
      <x:c r="D67" s="13"/>
      <x:c r="E67" s="13"/>
      <x:c r="F67" s="13"/>
      <x:c r="G67" s="13"/>
      <x:c r="H67" s="13"/>
      <x:c r="I67" s="2"/>
      <x:c r="J67" s="2"/>
      <x:c r="K67" s="2"/>
      <x:c r="L67" s="2"/>
      <x:c r="M67" s="2"/>
    </x:row>
    <x:row r="68" ht="54" customHeight="1">
      <x:c r="A68" s="13" t="str">
        <x:v>125格的共享归属</x:v>
      </x:c>
      <x:c r="B68" s="13" t="str">
        <x:v>125个不同任务ID，格位是主题棋盘ID+共享格位，实际提交队伍由服务器会话决定。P01复用图片不代表同一个任务。</x:v>
      </x:c>
      <x:c r="C68" s="13"/>
      <x:c r="D68" s="13"/>
      <x:c r="E68" s="13"/>
      <x:c r="F68" s="13"/>
      <x:c r="G68" s="13"/>
      <x:c r="H68" s="13"/>
      <x:c r="I68" s="2"/>
      <x:c r="J68" s="2"/>
      <x:c r="K68" s="2"/>
      <x:c r="L68" s="2"/>
      <x:c r="M68" s="2"/>
    </x:row>
    <x:row r="69" ht="54" customHeight="1">
      <x:c r="A69" s="13" t="str">
        <x:v>重复题面</x:v>
      </x:c>
      <x:c r="B69" s="13" t="str">
        <x:v>ARC23与ALL22均为卸载音游；同一删除行为不能重复申领，须各有一次独立行为及证据，由工作人员核验。</x:v>
      </x:c>
      <x:c r="C69" s="13"/>
      <x:c r="D69" s="13"/>
      <x:c r="E69" s="13"/>
      <x:c r="F69" s="13"/>
      <x:c r="G69" s="13"/>
      <x:c r="H69" s="13"/>
      <x:c r="I69" s="2"/>
      <x:c r="J69" s="2"/>
      <x:c r="K69" s="2"/>
      <x:c r="L69" s="2"/>
      <x:c r="M69" s="2"/>
    </x:row>
    <x:row r="70" ht="54" customHeight="1">
      <x:c r="A70" s="13" t="str">
        <x:v>普通区域上限</x:v>
      </x:c>
      <x:c r="B70" s="13" t="str">
        <x:v>每队每区最多5项普通基础奖励。审核通过未计分的首次完成仍计入全体十任务发卡；按队伍+任务ID去重。</x:v>
      </x:c>
      <x:c r="C70" s="13"/>
      <x:c r="D70" s="13"/>
      <x:c r="E70" s="13"/>
      <x:c r="F70" s="13"/>
      <x:c r="G70" s="13"/>
      <x:c r="H70" s="13"/>
      <x:c r="I70" s="2"/>
      <x:c r="J70" s="2"/>
      <x:c r="K70" s="2"/>
      <x:c r="L70" s="2"/>
      <x:c r="M70" s="2"/>
    </x:row>
    <x:row r="71" ht="54" customHeight="1">
      <x:c r="A71" s="13" t="str">
        <x:v>最终同分</x:v>
      </x:c>
      <x:c r="B71" s="13" t="str">
        <x:v>沿用后端：总积分降序→普通TASK基础分降序→现场确认完赛时间升序；三者全同并列。</x:v>
      </x:c>
      <x:c r="C71" s="13"/>
      <x:c r="D71" s="13"/>
      <x:c r="E71" s="13"/>
      <x:c r="F71" s="13"/>
      <x:c r="G71" s="13"/>
      <x:c r="H71" s="13"/>
      <x:c r="I71" s="2"/>
      <x:c r="J71" s="2"/>
      <x:c r="K71" s="2"/>
      <x:c r="L71" s="2"/>
      <x:c r="M71" s="2"/>
    </x:row>
    <x:row r="72" ht="54" customHeight="1">
      <x:c r="A72" s="13" t="str">
        <x:v>题面歧义</x:v>
      </x:c>
      <x:c r="B72" s="13" t="str">
        <x:v>ARC01的换行“-100000”、ARC05的“11/11 /12”原样保留，不当作额外积分扣罚；定门槛前由工作人员明确。</x:v>
      </x:c>
      <x:c r="C72" s="13"/>
      <x:c r="D72" s="13"/>
      <x:c r="E72" s="13"/>
      <x:c r="F72" s="13"/>
      <x:c r="G72" s="13"/>
      <x:c r="H72" s="13"/>
      <x:c r="I72" s="2"/>
      <x:c r="J72" s="2"/>
      <x:c r="K72" s="2"/>
      <x:c r="L72" s="2"/>
      <x:c r="M72" s="2"/>
    </x:row>
    <x:row r="73" ht="54" customHeight="1">
      <x:c r="A73" s="13" t="str">
        <x:v>正式规则接入</x:v>
      </x:c>
      <x:c r="B73" s="13" t="str">
        <x:v>前后端共读src/data/scoringRules.json；支持125项固定格位、逐项奖惩及完赛名次/并列奖励。READY可载入预设，已开赛赛局不自动改价。</x:v>
      </x:c>
      <x:c r="C73" s="13"/>
      <x:c r="D73" s="13"/>
      <x:c r="E73" s="13"/>
      <x:c r="F73" s="13"/>
      <x:c r="G73" s="13"/>
      <x:c r="H73" s="13"/>
      <x:c r="I73" s="2"/>
      <x:c r="J73" s="2"/>
      <x:c r="K73" s="2"/>
      <x:c r="L73" s="2"/>
      <x:c r="M73" s="2"/>
    </x:row>
    <x:row r="74" ht="54" customHeight="1">
      <x:c r="A74" s="13" t="str">
        <x:v>偏差控制</x:v>
      </x:c>
      <x:c r="B74" s="13" t="str">
        <x:v>任务标签、耗时与定价因子为策划判断；需用实测重试率、排队和寻图时间复核，不把归一化说成已经验证的公平。</x:v>
      </x:c>
      <x:c r="C74" s="13"/>
      <x:c r="D74" s="13"/>
      <x:c r="E74" s="13"/>
      <x:c r="F74" s="13"/>
      <x:c r="G74" s="13"/>
      <x:c r="H74" s="13"/>
      <x:c r="I74" s="2"/>
      <x:c r="J74" s="2"/>
      <x:c r="K74" s="2"/>
      <x:c r="L74" s="2"/>
      <x:c r="M74" s="2"/>
    </x:row>
    <x:row r="75">
      <x:c r="A75" s="2"/>
      <x:c r="B75" s="2"/>
      <x:c r="C75" s="2"/>
      <x:c r="D75" s="2"/>
      <x:c r="E75" s="2"/>
      <x:c r="F75" s="2"/>
      <x:c r="G75" s="2"/>
      <x:c r="H75" s="2"/>
      <x:c r="I75" s="2"/>
      <x:c r="J75" s="2"/>
      <x:c r="K75" s="2"/>
      <x:c r="L75" s="2"/>
      <x:c r="M75" s="2"/>
    </x:row>
    <x:row r="76">
      <x:c r="A76" s="2"/>
      <x:c r="B76" s="2"/>
      <x:c r="C76" s="2"/>
      <x:c r="D76" s="2"/>
      <x:c r="E76" s="2"/>
      <x:c r="F76" s="2"/>
      <x:c r="G76" s="2"/>
      <x:c r="H76" s="2"/>
      <x:c r="I76" s="2"/>
      <x:c r="J76" s="2"/>
      <x:c r="K76" s="2"/>
      <x:c r="L76" s="2"/>
      <x:c r="M76" s="2"/>
    </x:row>
    <x:row r="77" ht="32" customHeight="1">
      <x:c r="A77" s="74" t="str">
        <x:v>比较案例</x:v>
      </x:c>
      <x:c r="B77" s="74" t="str">
        <x:v>甲任务分</x:v>
      </x:c>
      <x:c r="C77" s="74" t="str">
        <x:v>甲事件净分</x:v>
      </x:c>
      <x:c r="D77" s="74" t="str">
        <x:v>甲完赛名次</x:v>
      </x:c>
      <x:c r="E77" s="74" t="str">
        <x:v>甲总分</x:v>
      </x:c>
      <x:c r="F77" s="74" t="str">
        <x:v>乙任务分</x:v>
      </x:c>
      <x:c r="G77" s="74" t="str">
        <x:v>乙事件净分</x:v>
      </x:c>
      <x:c r="H77" s="74" t="str">
        <x:v>乙完赛名次</x:v>
      </x:c>
      <x:c r="I77" s="73" t="str">
        <x:v>乙总分</x:v>
      </x:c>
      <x:c r="J77" s="73" t="str">
        <x:v>甲−乙</x:v>
      </x:c>
      <x:c r="K77" s="73" t="str">
        <x:v>结论</x:v>
      </x:c>
      <x:c r="L77" s="2"/>
      <x:c r="M77" s="2"/>
    </x:row>
    <x:row r="78" ht="48" customHeight="1">
      <x:c r="A78" s="13" t="str">
        <x:v>任务/事件相同，早到有优势</x:v>
      </x:c>
      <x:c r="B78" s="13" t="n">
        <x:v>2200</x:v>
      </x:c>
      <x:c r="C78" s="13" t="n">
        <x:v>0</x:v>
      </x:c>
      <x:c r="D78" s="13" t="n">
        <x:v>1</x:v>
      </x:c>
      <x:c r="E78" s="13" t="n">
        <x:f>SUM(B78:C78)+INDEX($B$18:$B$22,D78)</x:f>
        <x:v>3000</x:v>
      </x:c>
      <x:c r="F78" s="13" t="n">
        <x:v>2200</x:v>
      </x:c>
      <x:c r="G78" s="13" t="n">
        <x:v>0</x:v>
      </x:c>
      <x:c r="H78" s="13" t="n">
        <x:v>2</x:v>
      </x:c>
      <x:c r="I78" s="13" t="n">
        <x:f>SUM(F78:G78)+INDEX($B$18:$B$22,H78)</x:f>
        <x:v>2800</x:v>
      </x:c>
      <x:c r="J78" s="13" t="n">
        <x:f>E78-I78</x:f>
        <x:v>200</x:v>
      </x:c>
      <x:c r="K78" s="13" t="str">
        <x:f>IF(J78&gt;0,"甲领先",IF(J78&lt;0,"乙反超","总分持平，按同分规则"))</x:f>
        <x:v>甲领先</x:v>
      </x:c>
      <x:c r="L78" s="2"/>
      <x:c r="M78" s="2"/>
    </x:row>
    <x:row r="79" ht="48" customHeight="1">
      <x:c r="A79" s="13" t="str">
        <x:v>后一名靠多拿任务反超</x:v>
      </x:c>
      <x:c r="B79" s="13" t="n">
        <x:v>2200</x:v>
      </x:c>
      <x:c r="C79" s="13" t="n">
        <x:v>0</x:v>
      </x:c>
      <x:c r="D79" s="13" t="n">
        <x:v>1</x:v>
      </x:c>
      <x:c r="E79" s="13" t="n">
        <x:f>SUM(B79:C79)+INDEX($B$18:$B$22,D79)</x:f>
        <x:v>3000</x:v>
      </x:c>
      <x:c r="F79" s="13" t="n">
        <x:v>2500</x:v>
      </x:c>
      <x:c r="G79" s="13" t="n">
        <x:v>0</x:v>
      </x:c>
      <x:c r="H79" s="13" t="n">
        <x:v>2</x:v>
      </x:c>
      <x:c r="I79" s="13" t="n">
        <x:f>SUM(F79:G79)+INDEX($B$18:$B$22,H79)</x:f>
        <x:v>3100</x:v>
      </x:c>
      <x:c r="J79" s="13" t="n">
        <x:f>E79-I79</x:f>
        <x:v>-100</x:v>
      </x:c>
      <x:c r="K79" s="13" t="str">
        <x:f>IF(J79&gt;0,"甲领先",IF(J79&lt;0,"乙反超","总分持平，按同分规则"))</x:f>
        <x:v>乙反超</x:v>
      </x:c>
      <x:c r="L79" s="2"/>
      <x:c r="M79" s="2"/>
    </x:row>
    <x:row r="80" ht="48" customHeight="1">
      <x:c r="A80" s="13" t="str">
        <x:v>第5名凭15项高值任务反超（乙为Phigros）</x:v>
      </x:c>
      <x:c r="B80" s="13" t="n">
        <x:v>2200</x:v>
      </x:c>
      <x:c r="C80" s="13" t="n">
        <x:v>0</x:v>
      </x:c>
      <x:c r="D80" s="13" t="n">
        <x:v>1</x:v>
      </x:c>
      <x:c r="E80" s="13" t="n">
        <x:f>SUM(B80:C80)+INDEX($B$18:$B$22,D80)</x:f>
        <x:v>3000</x:v>
      </x:c>
      <x:c r="F80" s="13" t="n">
        <x:v>2940</x:v>
      </x:c>
      <x:c r="G80" s="13" t="n">
        <x:v>0</x:v>
      </x:c>
      <x:c r="H80" s="13" t="n">
        <x:v>5</x:v>
      </x:c>
      <x:c r="I80" s="13" t="n">
        <x:f>SUM(F80:G80)+INDEX($B$18:$B$22,H80)</x:f>
        <x:v>3040</x:v>
      </x:c>
      <x:c r="J80" s="13" t="n">
        <x:f>E80-I80</x:f>
        <x:v>-40</x:v>
      </x:c>
      <x:c r="K80" s="13" t="str">
        <x:f>IF(J80&gt;0,"甲领先",IF(J80&lt;0,"乙反超","总分持平，按同分规则"))</x:f>
        <x:v>乙反超</x:v>
      </x:c>
      <x:c r="L80" s="2"/>
      <x:c r="M80" s="2"/>
    </x:row>
    <x:row r="81" ht="48" customHeight="1">
      <x:c r="A81" s="13" t="str">
        <x:v>转移100只抹平前二名差</x:v>
      </x:c>
      <x:c r="B81" s="13" t="n">
        <x:v>2200</x:v>
      </x:c>
      <x:c r="C81" s="13" t="n">
        <x:v>-100</x:v>
      </x:c>
      <x:c r="D81" s="13" t="n">
        <x:v>1</x:v>
      </x:c>
      <x:c r="E81" s="13" t="n">
        <x:f>SUM(B81:C81)+INDEX($B$18:$B$22,D81)</x:f>
        <x:v>2900</x:v>
      </x:c>
      <x:c r="F81" s="13" t="n">
        <x:v>2200</x:v>
      </x:c>
      <x:c r="G81" s="13" t="n">
        <x:v>100</x:v>
      </x:c>
      <x:c r="H81" s="13" t="n">
        <x:v>2</x:v>
      </x:c>
      <x:c r="I81" s="13" t="n">
        <x:f>SUM(F81:G81)+INDEX($B$18:$B$22,H81)</x:f>
        <x:v>2900</x:v>
      </x:c>
      <x:c r="J81" s="13" t="n">
        <x:f>E81-I81</x:f>
        <x:v>0</x:v>
      </x:c>
      <x:c r="K81" s="13" t="str">
        <x:f>IF(J81&gt;0,"甲领先",IF(J81&lt;0,"乙反超","总分持平，按同分规则"))</x:f>
        <x:v>总分持平，按同分规则</x:v>
      </x:c>
      <x:c r="L81" s="2"/>
      <x:c r="M81" s="2"/>
    </x:row>
    <x:row r="82" ht="48" customHeight="1">
      <x:c r="A82" s="13" t="str">
        <x:v>任务分相同，纯速度决胜</x:v>
      </x:c>
      <x:c r="B82" s="13" t="n">
        <x:v>2600</x:v>
      </x:c>
      <x:c r="C82" s="13" t="n">
        <x:v>0</x:v>
      </x:c>
      <x:c r="D82" s="13" t="n">
        <x:v>2</x:v>
      </x:c>
      <x:c r="E82" s="13" t="n">
        <x:f>SUM(B82:C82)+INDEX($B$18:$B$22,D82)</x:f>
        <x:v>3200</x:v>
      </x:c>
      <x:c r="F82" s="13" t="n">
        <x:v>2600</x:v>
      </x:c>
      <x:c r="G82" s="13" t="n">
        <x:v>0</x:v>
      </x:c>
      <x:c r="H82" s="13" t="n">
        <x:v>3</x:v>
      </x:c>
      <x:c r="I82" s="13" t="n">
        <x:f>SUM(F82:G82)+INDEX($B$18:$B$22,H82)</x:f>
        <x:v>3000</x:v>
      </x:c>
      <x:c r="J82" s="13" t="n">
        <x:f>E82-I82</x:f>
        <x:v>200</x:v>
      </x:c>
      <x:c r="K82" s="13" t="str">
        <x:f>IF(J82&gt;0,"甲领先",IF(J82&lt;0,"乙反超","总分持平，按同分规则"))</x:f>
        <x:v>甲领先</x:v>
      </x:c>
      <x:c r="L82" s="2"/>
      <x:c r="M82" s="2"/>
    </x:row>
    <x:row r="83" ht="48" customHeight="1">
      <x:c r="A83" s="13" t="str">
        <x:v>高额事件可以压过首末完赛差</x:v>
      </x:c>
      <x:c r="B83" s="13" t="n">
        <x:v>2200</x:v>
      </x:c>
      <x:c r="C83" s="13" t="n">
        <x:v>-1000</x:v>
      </x:c>
      <x:c r="D83" s="13" t="n">
        <x:v>1</x:v>
      </x:c>
      <x:c r="E83" s="13" t="n">
        <x:f>SUM(B83:C83)+INDEX($B$18:$B$22,D83)</x:f>
        <x:v>2000</x:v>
      </x:c>
      <x:c r="F83" s="13" t="n">
        <x:v>2200</x:v>
      </x:c>
      <x:c r="G83" s="13" t="n">
        <x:v>0</x:v>
      </x:c>
      <x:c r="H83" s="13" t="n">
        <x:v>5</x:v>
      </x:c>
      <x:c r="I83" s="13" t="n">
        <x:f>SUM(F83:G83)+INDEX($B$18:$B$22,H83)</x:f>
        <x:v>2300</x:v>
      </x:c>
      <x:c r="J83" s="13" t="n">
        <x:f>E83-I83</x:f>
        <x:v>-300</x:v>
      </x:c>
      <x:c r="K83" s="13" t="str">
        <x:f>IF(J83&gt;0,"甲领先",IF(J83&lt;0,"乙反超","总分持平，按同分规则"))</x:f>
        <x:v>乙反超</x:v>
      </x:c>
      <x:c r="L83" s="2"/>
      <x:c r="M83" s="2"/>
    </x:row>
    <x:row r="84">
      <x:c r="A84" s="2"/>
      <x:c r="B84" s="2"/>
      <x:c r="C84" s="2"/>
      <x:c r="D84" s="2"/>
      <x:c r="E84" s="2"/>
      <x:c r="F84" s="2"/>
      <x:c r="G84" s="2"/>
      <x:c r="H84" s="2"/>
      <x:c r="I84" s="2"/>
      <x:c r="J84" s="2"/>
      <x:c r="K84" s="2"/>
      <x:c r="L84" s="2"/>
      <x:c r="M84" s="2"/>
    </x:row>
    <x:row r="85" ht="32" customHeight="1">
      <x:c r="A85" s="13" t="str">
        <x:v>这些是可核算的分差案例，不是胜率预测。800/600/400/250/100意味着相邻名次优势150–200、首末差700；任务差超过相应完赛差可反超。保留总分交换和每缺一次−25，意味着任何有限的完赛奖励都无法保证其作用在每场一致。上述总分方案满足速度有显著优势、策略可反超，但不承诺事件不会主导个别赛局。</x:v>
      </x:c>
      <x:c r="B85" s="13"/>
      <x:c r="C85" s="13"/>
      <x:c r="D85" s="13"/>
      <x:c r="E85" s="13"/>
      <x:c r="F85" s="13"/>
      <x:c r="G85" s="13"/>
      <x:c r="H85" s="13"/>
      <x:c r="I85" s="13"/>
      <x:c r="J85" s="13"/>
      <x:c r="K85" s="13"/>
      <x:c r="L85" s="2"/>
      <x:c r="M85" s="2"/>
    </x:row>
    <x:row r="86" ht="32" customHeight="1">
      <x:c r="A86" s="13"/>
      <x:c r="B86" s="13"/>
      <x:c r="C86" s="13"/>
      <x:c r="D86" s="13"/>
      <x:c r="E86" s="13"/>
      <x:c r="F86" s="13"/>
      <x:c r="G86" s="13"/>
      <x:c r="H86" s="13"/>
      <x:c r="I86" s="13"/>
      <x:c r="J86" s="13"/>
      <x:c r="K86" s="13"/>
      <x:c r="L86" s="2"/>
      <x:c r="M86" s="2"/>
    </x:row>
    <x:row r="87" ht="32" customHeight="1">
      <x:c r="A87" s="13"/>
      <x:c r="B87" s="13"/>
      <x:c r="C87" s="13"/>
      <x:c r="D87" s="13"/>
      <x:c r="E87" s="13"/>
      <x:c r="F87" s="13"/>
      <x:c r="G87" s="13"/>
      <x:c r="H87" s="13"/>
      <x:c r="I87" s="13"/>
      <x:c r="J87" s="13"/>
      <x:c r="K87" s="13"/>
      <x:c r="L87" s="2"/>
      <x:c r="M87" s="2"/>
    </x:row>
    <x:row r="88">
      <x:c r="A88" s="2"/>
      <x:c r="B88" s="2"/>
      <x:c r="C88" s="2"/>
      <x:c r="D88" s="2"/>
      <x:c r="E88" s="2"/>
      <x:c r="F88" s="2"/>
      <x:c r="G88" s="2"/>
      <x:c r="H88" s="2"/>
      <x:c r="I88" s="2"/>
      <x:c r="J88" s="2"/>
      <x:c r="K88" s="2"/>
      <x:c r="L88" s="2"/>
      <x:c r="M88" s="2"/>
    </x:row>
    <x:row r="89">
      <x:c r="A89" s="2"/>
      <x:c r="B89" s="2"/>
      <x:c r="C89" s="2"/>
      <x:c r="D89" s="2"/>
      <x:c r="E89" s="2"/>
      <x:c r="F89" s="2"/>
      <x:c r="G89" s="2"/>
      <x:c r="H89" s="2"/>
      <x:c r="I89" s="2"/>
      <x:c r="J89" s="2"/>
      <x:c r="K89" s="2"/>
      <x:c r="L89" s="2"/>
      <x:c r="M89" s="2"/>
    </x:row>
    <x:row r="90" ht="32" customHeight="1">
      <x:c r="A90" s="74" t="str">
        <x:v>已有删减及复评</x:v>
      </x:c>
      <x:c r="B90" s="74" t="str">
        <x:v>原序号</x:v>
      </x:c>
      <x:c r="C90" s="74" t="str">
        <x:v>理由</x:v>
      </x:c>
      <x:c r="D90" s="2"/>
      <x:c r="E90" s="2"/>
      <x:c r="F90" s="2"/>
      <x:c r="G90" s="2"/>
      <x:c r="H90" s="2"/>
      <x:c r="I90" s="2"/>
      <x:c r="J90" s="2"/>
      <x:c r="K90" s="2"/>
      <x:c r="L90" s="2"/>
      <x:c r="M90" s="2"/>
    </x:row>
    <x:row r="91" ht="60" customHeight="1">
      <x:c r="A91" s="13" t="str">
        <x:v>删减说明（不计入任务数）</x:v>
      </x:c>
      <x:c r="B91" s="13"/>
      <x:c r="C91" s="13"/>
      <x:c r="D91" s="2"/>
      <x:c r="E91" s="2"/>
      <x:c r="F91" s="2"/>
      <x:c r="G91" s="2"/>
      <x:c r="H91" s="2"/>
      <x:c r="I91" s="2"/>
      <x:c r="J91" s="2"/>
      <x:c r="K91" s="2"/>
      <x:c r="L91" s="2"/>
      <x:c r="M91" s="2"/>
    </x:row>
    <x:row r="92" ht="60" customHeight="1">
      <x:c r="A92" s="13"/>
      <x:c r="B92" s="13"/>
      <x:c r="C92" s="13"/>
      <x:c r="D92" s="2"/>
      <x:c r="E92" s="2"/>
      <x:c r="F92" s="2"/>
      <x:c r="G92" s="2"/>
      <x:c r="H92" s="2"/>
      <x:c r="I92" s="2"/>
      <x:c r="J92" s="2"/>
      <x:c r="K92" s="2"/>
      <x:c r="L92" s="2"/>
      <x:c r="M92" s="2"/>
    </x:row>
    <x:row r="93" ht="60" customHeight="1">
      <x:c r="A93" s="13"/>
      <x:c r="B93" s="13"/>
      <x:c r="C93" s="13"/>
      <x:c r="D93" s="2"/>
      <x:c r="E93" s="2"/>
      <x:c r="F93" s="2"/>
      <x:c r="G93" s="2"/>
      <x:c r="H93" s="2"/>
      <x:c r="I93" s="2"/>
      <x:c r="J93" s="2"/>
      <x:c r="K93" s="2"/>
      <x:c r="L93" s="2"/>
      <x:c r="M93" s="2"/>
    </x:row>
    <x:row r="94" ht="60" customHeight="1">
      <x:c r="A94" s="13"/>
      <x:c r="B94" s="13"/>
      <x:c r="C94" s="13"/>
      <x:c r="D94" s="2"/>
      <x:c r="E94" s="2"/>
      <x:c r="F94" s="2"/>
      <x:c r="G94" s="2"/>
      <x:c r="H94" s="2"/>
      <x:c r="I94" s="2"/>
      <x:c r="J94" s="2"/>
      <x:c r="K94" s="2"/>
      <x:c r="L94" s="2"/>
      <x:c r="M94" s="2"/>
    </x:row>
    <x:row r="95" ht="60" customHeight="1">
      <x:c r="A95" s="13" t="str">
        <x:v>游戏 / 侧别</x:v>
      </x:c>
      <x:c r="B95" s="13" t="str">
        <x:v>原序号</x:v>
      </x:c>
      <x:c r="C95" s="13" t="str">
        <x:v>删减任务与原因</x:v>
      </x:c>
      <x:c r="D95" s="2"/>
      <x:c r="E95" s="2"/>
      <x:c r="F95" s="2"/>
      <x:c r="G95" s="2"/>
      <x:c r="H95" s="2"/>
      <x:c r="I95" s="2"/>
      <x:c r="J95" s="2"/>
      <x:c r="K95" s="2"/>
      <x:c r="L95" s="2"/>
      <x:c r="M95" s="2"/>
    </x:row>
    <x:row r="96" ht="60" customHeight="1">
      <x:c r="A96" s="13" t="str">
        <x:v>maimai</x:v>
      </x:c>
      <x:c r="B96" s="13" t="n">
        <x:v>10</x:v>
      </x:c>
      <x:c r="C96" s="13" t="str">
        <x:v>抽卡达人：仅要求随机游玩完成，辨识度较低。</x:v>
      </x:c>
      <x:c r="D96" s="2"/>
      <x:c r="E96" s="2"/>
      <x:c r="F96" s="2"/>
      <x:c r="G96" s="2"/>
      <x:c r="H96" s="2"/>
      <x:c r="I96" s="2"/>
      <x:c r="J96" s="2"/>
      <x:c r="K96" s="2"/>
      <x:c r="L96" s="2"/>
      <x:c r="M96" s="2"/>
    </x:row>
    <x:row r="97" ht="60" customHeight="1">
      <x:c r="A97" s="13" t="str">
        <x:v>maimai</x:v>
      </x:c>
      <x:c r="B97" s="13" t="n">
        <x:v>16</x:v>
      </x:c>
      <x:c r="C97" s="13" t="str">
        <x:v>你选我打：门槛依赖朋友水平。</x:v>
      </x:c>
      <x:c r="D97" s="2"/>
      <x:c r="E97" s="2"/>
      <x:c r="F97" s="2"/>
      <x:c r="G97" s="2"/>
      <x:c r="H97" s="2"/>
      <x:c r="I97" s="2"/>
      <x:c r="J97" s="2"/>
      <x:c r="K97" s="2"/>
      <x:c r="L97" s="2"/>
      <x:c r="M97" s="2"/>
    </x:row>
    <x:row r="98" ht="60" customHeight="1">
      <x:c r="A98" s="13" t="str">
        <x:v>maimai</x:v>
      </x:c>
      <x:c r="B98" s="13" t="n">
        <x:v>18</x:v>
      </x:c>
      <x:c r="C98" s="13" t="str">
        <x:v>白南十字途中吃麦当劳：与原第 8 项主题相近。</x:v>
      </x:c>
      <x:c r="D98" s="2"/>
      <x:c r="E98" s="2"/>
      <x:c r="F98" s="2"/>
      <x:c r="G98" s="2"/>
      <x:c r="H98" s="2"/>
      <x:c r="I98" s="2"/>
      <x:c r="J98" s="2"/>
      <x:c r="K98" s="2"/>
      <x:c r="L98" s="2"/>
      <x:c r="M98" s="2"/>
    </x:row>
    <x:row r="99" ht="60" customHeight="1">
      <x:c r="A99" s="13" t="str">
        <x:v>maimai</x:v>
      </x:c>
      <x:c r="B99" s="13" t="n">
        <x:v>19</x:v>
      </x:c>
      <x:c r="C99" s="13" t="str">
        <x:v>假装萌新后拼机胜过对方：门槛依赖对象及双方水平。</x:v>
      </x:c>
      <x:c r="D99" s="2"/>
      <x:c r="E99" s="2"/>
      <x:c r="F99" s="2"/>
      <x:c r="G99" s="2"/>
      <x:c r="H99" s="2"/>
      <x:c r="I99" s="2"/>
      <x:c r="J99" s="2"/>
      <x:c r="K99" s="2"/>
      <x:c r="L99" s="2"/>
      <x:c r="M99" s="2"/>
    </x:row>
    <x:row r="100" ht="60" customHeight="1">
      <x:c r="A100" s="13" t="str">
        <x:v>范式起源</x:v>
      </x:c>
      <x:c r="B100" s="13" t="n">
        <x:v>18</x:v>
      </x:c>
      <x:c r="C100" s="13" t="str">
        <x:v>薯条二重奏限时吃完：与通用组吃饭、饮料任务相近。</x:v>
      </x:c>
      <x:c r="D100" s="2"/>
      <x:c r="E100" s="2"/>
      <x:c r="F100" s="2"/>
      <x:c r="G100" s="2"/>
      <x:c r="H100" s="2"/>
      <x:c r="I100" s="2"/>
      <x:c r="J100" s="2"/>
      <x:c r="K100" s="2"/>
      <x:c r="L100" s="2"/>
      <x:c r="M100" s="2"/>
    </x:row>
    <x:row r="101" ht="60" customHeight="1">
      <x:c r="A101" s="13" t="str">
        <x:v>范式起源</x:v>
      </x:c>
      <x:c r="B101" s="13" t="n">
        <x:v>19</x:v>
      </x:c>
      <x:c r="C101" s="13" t="str">
        <x:v>路人划拳连胜三次：优先保留本游戏操作挑战。</x:v>
      </x:c>
      <x:c r="D101" s="2"/>
      <x:c r="E101" s="2"/>
      <x:c r="F101" s="2"/>
      <x:c r="G101" s="2"/>
      <x:c r="H101" s="2"/>
      <x:c r="I101" s="2"/>
      <x:c r="J101" s="2"/>
      <x:c r="K101" s="2"/>
      <x:c r="L101" s="2"/>
      <x:c r="M101" s="2"/>
    </x:row>
    <x:row r="102" ht="60" customHeight="1">
      <x:c r="A102" s="13"/>
      <x:c r="B102" s="13"/>
      <x:c r="C102" s="13"/>
      <x:c r="D102" s="2"/>
      <x:c r="E102" s="2"/>
      <x:c r="F102" s="2"/>
      <x:c r="G102" s="2"/>
      <x:c r="H102" s="2"/>
      <x:c r="I102" s="2"/>
      <x:c r="J102" s="2"/>
      <x:c r="K102" s="2"/>
      <x:c r="L102" s="2"/>
      <x:c r="M102" s="2"/>
    </x:row>
    <x:row r="103" ht="60" customHeight="1">
      <x:c r="A103" s="13" t="str">
        <x:v>难度评估口径</x:v>
      </x:c>
      <x:c r="B103" s="13"/>
      <x:c r="C103" s="13"/>
      <x:c r="D103" s="2"/>
      <x:c r="E103" s="2"/>
      <x:c r="F103" s="2"/>
      <x:c r="G103" s="2"/>
      <x:c r="H103" s="2"/>
      <x:c r="I103" s="2"/>
      <x:c r="J103" s="2"/>
      <x:c r="K103" s="2"/>
      <x:c r="L103" s="2"/>
      <x:c r="M103" s="2"/>
    </x:row>
    <x:row r="104" ht="60" customHeight="1">
      <x:c r="A104" s="13"/>
      <x:c r="B104" s="13"/>
      <x:c r="C104" s="13" t="str">
        <x:v>以原难度为基础，综合操作限制、成绩门槛、精确复刻及条件叠加评估；未逐项实测。</x:v>
      </x:c>
      <x:c r="D104" s="2"/>
      <x:c r="E104" s="2"/>
      <x:c r="F104" s="2"/>
      <x:c r="G104" s="2"/>
      <x:c r="H104" s="2"/>
      <x:c r="I104" s="2"/>
      <x:c r="J104" s="2"/>
      <x:c r="K104" s="2"/>
      <x:c r="L104" s="2"/>
      <x:c r="M104" s="2"/>
    </x:row>
    <x:row r="105" ht="60" customHeight="1">
      <x:c r="A105" s="13"/>
      <x:c r="B105" s="13"/>
      <x:c r="C105" s="13" t="str">
        <x:v>难度会随选曲与玩家水平变化；调整理由见任务备注。</x:v>
      </x:c>
      <x:c r="D105" s="2"/>
      <x:c r="E105" s="2"/>
      <x:c r="F105" s="2"/>
      <x:c r="G105" s="2"/>
      <x:c r="H105" s="2"/>
      <x:c r="I105" s="2"/>
      <x:c r="J105" s="2"/>
      <x:c r="K105" s="2"/>
      <x:c r="L105" s="2"/>
      <x:c r="M105" s="2"/>
    </x:row>
    <x:row r="106" ht="60" customHeight="1">
      <x:c r="A106" s="13"/>
      <x:c r="B106" s="13"/>
      <x:c r="C106" s="13" t="str">
        <x:v>Phigros 与通用新增任务保留用户指定难度。</x:v>
      </x:c>
      <x:c r="D106" s="2"/>
      <x:c r="E106" s="2"/>
      <x:c r="F106" s="2"/>
      <x:c r="G106" s="2"/>
      <x:c r="H106" s="2"/>
      <x:c r="I106" s="2"/>
      <x:c r="J106" s="2"/>
      <x:c r="K106" s="2"/>
      <x:c r="L106" s="2"/>
      <x:c r="M106" s="2"/>
    </x:row>
    <x:row r="107" ht="60" customHeight="1">
      <x:c r="A107" s="13"/>
      <x:c r="B107" s="13"/>
      <x:c r="C107" s="13" t="str">
        <x:v>资料：原文档、上传图片、用户提供的 maimai 难度及新增任务。</x:v>
      </x:c>
      <x:c r="D107" s="2"/>
      <x:c r="E107" s="2"/>
      <x:c r="F107" s="2"/>
      <x:c r="G107" s="2"/>
      <x:c r="H107" s="2"/>
      <x:c r="I107" s="2"/>
      <x:c r="J107" s="2"/>
      <x:c r="K107" s="2"/>
      <x:c r="L107" s="2"/>
      <x:c r="M107" s="2"/>
    </x:row>
    <x:row r="108" ht="60" customHeight="1">
      <x:c r="A108" s="13"/>
      <x:c r="B108" s="13"/>
      <x:c r="C108" s="13" t="str">
        <x:v>maimai 评分机制核对：https://maimai.sega.jp/news/2019-08-07/</x:v>
      </x:c>
      <x:c r="D108" s="2"/>
      <x:c r="E108" s="2"/>
      <x:c r="F108" s="2"/>
      <x:c r="G108" s="2"/>
      <x:c r="H108" s="2"/>
      <x:c r="I108" s="2"/>
      <x:c r="J108" s="2"/>
      <x:c r="K108" s="2"/>
      <x:c r="L108" s="2"/>
      <x:c r="M108" s="2"/>
    </x:row>
    <x:row r="109">
      <x:c r="A109" s="2"/>
      <x:c r="B109" s="2"/>
      <x:c r="C109" s="2"/>
      <x:c r="D109" s="2"/>
      <x:c r="E109" s="2"/>
      <x:c r="F109" s="2"/>
      <x:c r="G109" s="2"/>
      <x:c r="H109" s="2"/>
      <x:c r="I109" s="2"/>
      <x:c r="J109" s="2"/>
      <x:c r="K109" s="2"/>
      <x:c r="L109" s="2"/>
      <x:c r="M109" s="2"/>
    </x:row>
    <x:row r="110">
      <x:c r="A110" s="2"/>
      <x:c r="B110" s="2"/>
      <x:c r="C110" s="2"/>
      <x:c r="D110" s="2"/>
      <x:c r="E110" s="2"/>
      <x:c r="F110" s="2"/>
      <x:c r="G110" s="2"/>
      <x:c r="H110" s="2"/>
      <x:c r="I110" s="2"/>
      <x:c r="J110" s="2"/>
      <x:c r="K110" s="2"/>
      <x:c r="L110" s="2"/>
      <x:c r="M110" s="2"/>
    </x:row>
    <x:row r="111">
      <x:c r="A111" s="2"/>
      <x:c r="B111" s="2"/>
      <x:c r="C111" s="2"/>
      <x:c r="D111" s="2"/>
      <x:c r="E111" s="2"/>
      <x:c r="F111" s="2"/>
      <x:c r="G111" s="2"/>
      <x:c r="H111" s="2"/>
      <x:c r="I111" s="2"/>
      <x:c r="J111" s="2"/>
      <x:c r="K111" s="2"/>
      <x:c r="L111" s="2"/>
      <x:c r="M111" s="2"/>
    </x:row>
    <x:row r="112" ht="32" customHeight="1">
      <x:c r="A112" s="74" t="str">
        <x:v>依据</x:v>
      </x:c>
      <x:c r="B112" s="74" t="str">
        <x:v>定位</x:v>
      </x:c>
      <x:c r="C112" s="2"/>
      <x:c r="D112" s="2"/>
      <x:c r="E112" s="2"/>
      <x:c r="F112" s="2"/>
      <x:c r="G112" s="2"/>
      <x:c r="H112" s="2"/>
      <x:c r="I112" s="2"/>
      <x:c r="J112" s="2"/>
      <x:c r="K112" s="2"/>
      <x:c r="L112" s="2"/>
      <x:c r="M112" s="2"/>
    </x:row>
    <x:row r="113" ht="38" customHeight="1">
      <x:c r="A113" s="13" t="str">
        <x:v>活动人数/区域/19+6/每区5项</x:v>
      </x:c>
      <x:c r="B113" s="13" t="str">
        <x:v>previews/hrg-event-announcement-v2/海报文案.md</x:v>
      </x:c>
      <x:c r="C113" s="13"/>
      <x:c r="D113" s="13"/>
      <x:c r="E113" s="13"/>
      <x:c r="F113" s="13"/>
      <x:c r="G113" s="13"/>
      <x:c r="H113" s="13"/>
      <x:c r="I113" s="2"/>
      <x:c r="J113" s="2"/>
      <x:c r="K113" s="2"/>
      <x:c r="L113" s="2"/>
      <x:c r="M113" s="2"/>
    </x:row>
    <x:row r="114" ht="38" customHeight="1">
      <x:c r="A114" s="13" t="str">
        <x:v>24张卡数值与发放规则</x:v>
      </x:c>
      <x:c r="B114" s="13" t="str">
        <x:v>docs/ability-cards.md；server/abilityCards.mjs</x:v>
      </x:c>
      <x:c r="C114" s="13"/>
      <x:c r="D114" s="13"/>
      <x:c r="E114" s="13"/>
      <x:c r="F114" s="13"/>
      <x:c r="G114" s="13"/>
      <x:c r="H114" s="13"/>
      <x:c r="I114" s="2"/>
      <x:c r="J114" s="2"/>
      <x:c r="K114" s="2"/>
      <x:c r="L114" s="2"/>
      <x:c r="M114" s="2"/>
    </x:row>
    <x:row r="115" ht="38" customHeight="1">
      <x:c r="A115" s="13" t="str">
        <x:v>逐项积分/完赛/排名</x:v>
      </x:c>
      <x:c r="B115" s="13" t="str">
        <x:v>docs/scoring-rules.md；src/data/scoringRules.json；server/rules.mjs</x:v>
      </x:c>
      <x:c r="C115" s="13"/>
      <x:c r="D115" s="13"/>
      <x:c r="E115" s="13"/>
      <x:c r="F115" s="13"/>
      <x:c r="G115" s="13"/>
      <x:c r="H115" s="13"/>
      <x:c r="I115" s="2"/>
      <x:c r="J115" s="2"/>
      <x:c r="K115" s="2"/>
      <x:c r="L115" s="2"/>
      <x:c r="M115" s="2"/>
    </x:row>
    <x:row r="116" ht="38" customHeight="1">
      <x:c r="A116" s="13" t="str">
        <x:v>图寻格位与地区换图</x:v>
      </x:c>
      <x:c r="B116" s="13" t="str">
        <x:v>src/data/photoClues.ts</x:v>
      </x:c>
      <x:c r="C116" s="13"/>
      <x:c r="D116" s="13"/>
      <x:c r="E116" s="13"/>
      <x:c r="F116" s="13"/>
      <x:c r="G116" s="13"/>
      <x:c r="H116" s="13"/>
      <x:c r="I116" s="2"/>
      <x:c r="J116" s="2"/>
      <x:c r="K116" s="2"/>
      <x:c r="L116" s="2"/>
      <x:c r="M116" s="2"/>
    </x:row>
    <x:row r="117" ht="38" customHeight="1">
      <x:c r="A117" s="13" t="str">
        <x:v>棋盘队伍顺序/最终图片编号</x:v>
      </x:c>
      <x:c r="B117" s="13" t="str">
        <x:v>src/player/teamBingoThemes.ts；outputs/photo-final-20261006/区域编号对应表.csv</x:v>
      </x:c>
      <x:c r="C117" s="13"/>
      <x:c r="D117" s="13"/>
      <x:c r="E117" s="13"/>
      <x:c r="F117" s="13"/>
      <x:c r="G117" s="13"/>
      <x:c r="H117" s="13"/>
      <x:c r="I117" s="2"/>
      <x:c r="J117" s="2"/>
      <x:c r="K117" s="2"/>
      <x:c r="L117" s="2"/>
      <x:c r="M117" s="2"/>
    </x:row>
    <x:row r="118">
      <x:c r="A118" s="2"/>
      <x:c r="B118" s="2"/>
      <x:c r="C118" s="2"/>
      <x:c r="D118" s="2"/>
      <x:c r="E118" s="2"/>
      <x:c r="F118" s="2"/>
      <x:c r="G118" s="2"/>
      <x:c r="H118" s="2"/>
      <x:c r="I118" s="2"/>
      <x:c r="J118" s="2"/>
      <x:c r="K118" s="2"/>
      <x:c r="L118" s="2"/>
      <x:c r="M118" s="2"/>
    </x:row>
    <x:row r="119">
      <x:c r="A119" s="2"/>
      <x:c r="B119" s="2"/>
      <x:c r="C119" s="2"/>
      <x:c r="D119" s="2"/>
      <x:c r="E119" s="2"/>
      <x:c r="F119" s="2"/>
      <x:c r="G119" s="2"/>
      <x:c r="H119" s="2"/>
      <x:c r="I119" s="2"/>
      <x:c r="J119" s="2"/>
      <x:c r="K119" s="2"/>
      <x:c r="L119" s="2"/>
      <x:c r="M119" s="2"/>
    </x:row>
    <x:row r="120" ht="32" customHeight="1">
      <x:c r="A120" s="74" t="str">
        <x:v>排序序号</x:v>
      </x:c>
      <x:c r="B120" s="74" t="str">
        <x:v>Phigros</x:v>
      </x:c>
      <x:c r="C120" s="74" t="str">
        <x:v>Arcaea</x:v>
      </x:c>
      <x:c r="D120" s="74" t="str">
        <x:v>maimai</x:v>
      </x:c>
      <x:c r="E120" s="74" t="str">
        <x:v>范式起源</x:v>
      </x:c>
      <x:c r="F120" s="74" t="str">
        <x:v>通用</x:v>
      </x:c>
      <x:c r="G120" s="2"/>
      <x:c r="H120" s="2"/>
      <x:c r="I120" s="2"/>
      <x:c r="J120" s="2"/>
      <x:c r="K120" s="2"/>
      <x:c r="L120" s="2"/>
      <x:c r="M120" s="2"/>
    </x:row>
    <x:row r="121">
      <x:c r="A121" s="2"/>
      <x:c r="B121" s="2"/>
      <x:c r="C121" s="2"/>
      <x:c r="D121" s="2"/>
      <x:c r="E121" s="2"/>
      <x:c r="F121" s="2"/>
      <x:c r="G121" s="2"/>
      <x:c r="H121" s="2"/>
      <x:c r="I121" s="2"/>
      <x:c r="J121" s="2"/>
      <x:c r="K121" s="2"/>
      <x:c r="L121" s="2"/>
      <x:c r="M121" s="2"/>
    </x:row>
    <x:row r="122">
      <x:c r="A122" s="2" t="n">
        <x:v>1</x:v>
      </x:c>
      <x:c r="B122" s="2" t="n">
        <x:f>SMALL('任务总表'!$H$7:$H$31,$A122)</x:f>
        <x:v>80</x:v>
      </x:c>
      <x:c r="C122" s="2" t="n">
        <x:f>SMALL('任务总表'!$H$32:$H$56,$A122)</x:f>
        <x:v>70</x:v>
      </x:c>
      <x:c r="D122" s="2" t="n">
        <x:f>SMALL('任务总表'!$H$57:$H$81,$A122)</x:f>
        <x:v>70</x:v>
      </x:c>
      <x:c r="E122" s="2" t="n">
        <x:f>SMALL('任务总表'!$H$82:$H$106,$A122)</x:f>
        <x:v>70</x:v>
      </x:c>
      <x:c r="F122" s="2" t="n">
        <x:f>SMALL('任务总表'!$H$107:$H$131,$A122)</x:f>
        <x:v>70</x:v>
      </x:c>
      <x:c r="G122" s="2"/>
      <x:c r="H122" s="2"/>
      <x:c r="I122" s="2"/>
      <x:c r="J122" s="2"/>
      <x:c r="K122" s="2"/>
      <x:c r="L122" s="2"/>
      <x:c r="M122" s="2"/>
    </x:row>
    <x:row r="123">
      <x:c r="A123" s="2" t="n">
        <x:v>2</x:v>
      </x:c>
      <x:c r="B123" s="2" t="n">
        <x:f>SMALL('任务总表'!$H$7:$H$31,$A123)</x:f>
        <x:v>80</x:v>
      </x:c>
      <x:c r="C123" s="2" t="n">
        <x:f>SMALL('任务总表'!$H$32:$H$56,$A123)</x:f>
        <x:v>80</x:v>
      </x:c>
      <x:c r="D123" s="2" t="n">
        <x:f>SMALL('任务总表'!$H$57:$H$81,$A123)</x:f>
        <x:v>80</x:v>
      </x:c>
      <x:c r="E123" s="2" t="n">
        <x:f>SMALL('任务总表'!$H$82:$H$106,$A123)</x:f>
        <x:v>80</x:v>
      </x:c>
      <x:c r="F123" s="2" t="n">
        <x:f>SMALL('任务总表'!$H$107:$H$131,$A123)</x:f>
        <x:v>100</x:v>
      </x:c>
      <x:c r="G123" s="2"/>
      <x:c r="H123" s="2"/>
      <x:c r="I123" s="2"/>
      <x:c r="J123" s="2"/>
      <x:c r="K123" s="2"/>
      <x:c r="L123" s="2"/>
      <x:c r="M123" s="2"/>
    </x:row>
    <x:row r="124">
      <x:c r="A124" s="2" t="n">
        <x:v>3</x:v>
      </x:c>
      <x:c r="B124" s="2" t="n">
        <x:f>SMALL('任务总表'!$H$7:$H$31,$A124)</x:f>
        <x:v>80</x:v>
      </x:c>
      <x:c r="C124" s="2" t="n">
        <x:f>SMALL('任务总表'!$H$32:$H$56,$A124)</x:f>
        <x:v>80</x:v>
      </x:c>
      <x:c r="D124" s="2" t="n">
        <x:f>SMALL('任务总表'!$H$57:$H$81,$A124)</x:f>
        <x:v>90</x:v>
      </x:c>
      <x:c r="E124" s="2" t="n">
        <x:f>SMALL('任务总表'!$H$82:$H$106,$A124)</x:f>
        <x:v>90</x:v>
      </x:c>
      <x:c r="F124" s="2" t="n">
        <x:f>SMALL('任务总表'!$H$107:$H$131,$A124)</x:f>
        <x:v>110</x:v>
      </x:c>
      <x:c r="G124" s="2"/>
      <x:c r="H124" s="2"/>
      <x:c r="I124" s="2"/>
      <x:c r="J124" s="2"/>
      <x:c r="K124" s="2"/>
      <x:c r="L124" s="2"/>
      <x:c r="M124" s="2"/>
    </x:row>
    <x:row r="125">
      <x:c r="A125" s="2" t="n">
        <x:v>4</x:v>
      </x:c>
      <x:c r="B125" s="2" t="n">
        <x:f>SMALL('任务总表'!$H$7:$H$31,$A125)</x:f>
        <x:v>90</x:v>
      </x:c>
      <x:c r="C125" s="2" t="n">
        <x:f>SMALL('任务总表'!$H$32:$H$56,$A125)</x:f>
        <x:v>100</x:v>
      </x:c>
      <x:c r="D125" s="2" t="n">
        <x:f>SMALL('任务总表'!$H$57:$H$81,$A125)</x:f>
        <x:v>110</x:v>
      </x:c>
      <x:c r="E125" s="2" t="n">
        <x:f>SMALL('任务总表'!$H$82:$H$106,$A125)</x:f>
        <x:v>90</x:v>
      </x:c>
      <x:c r="F125" s="2" t="n">
        <x:f>SMALL('任务总表'!$H$107:$H$131,$A125)</x:f>
        <x:v>110</x:v>
      </x:c>
      <x:c r="G125" s="2"/>
      <x:c r="H125" s="2"/>
      <x:c r="I125" s="2"/>
      <x:c r="J125" s="2"/>
      <x:c r="K125" s="2"/>
      <x:c r="L125" s="2"/>
      <x:c r="M125" s="2"/>
    </x:row>
    <x:row r="126">
      <x:c r="A126" s="2" t="n">
        <x:v>5</x:v>
      </x:c>
      <x:c r="B126" s="2" t="n">
        <x:f>SMALL('任务总表'!$H$7:$H$31,$A126)</x:f>
        <x:v>100</x:v>
      </x:c>
      <x:c r="C126" s="2" t="n">
        <x:f>SMALL('任务总表'!$H$32:$H$56,$A126)</x:f>
        <x:v>100</x:v>
      </x:c>
      <x:c r="D126" s="2" t="n">
        <x:f>SMALL('任务总表'!$H$57:$H$81,$A126)</x:f>
        <x:v>120</x:v>
      </x:c>
      <x:c r="E126" s="2" t="n">
        <x:f>SMALL('任务总表'!$H$82:$H$106,$A126)</x:f>
        <x:v>90</x:v>
      </x:c>
      <x:c r="F126" s="2" t="n">
        <x:f>SMALL('任务总表'!$H$107:$H$131,$A126)</x:f>
        <x:v>110</x:v>
      </x:c>
      <x:c r="G126" s="2"/>
      <x:c r="H126" s="2"/>
      <x:c r="I126" s="2"/>
      <x:c r="J126" s="2"/>
      <x:c r="K126" s="2"/>
      <x:c r="L126" s="2"/>
      <x:c r="M126" s="2"/>
    </x:row>
    <x:row r="127">
      <x:c r="A127" s="2" t="n">
        <x:v>6</x:v>
      </x:c>
      <x:c r="B127" s="2" t="n">
        <x:f>SMALL('任务总表'!$H$7:$H$31,$A127)</x:f>
        <x:v>110</x:v>
      </x:c>
      <x:c r="C127" s="2" t="n">
        <x:f>SMALL('任务总表'!$H$32:$H$56,$A127)</x:f>
        <x:v>100</x:v>
      </x:c>
      <x:c r="D127" s="2" t="n">
        <x:f>SMALL('任务总表'!$H$57:$H$81,$A127)</x:f>
        <x:v>120</x:v>
      </x:c>
      <x:c r="E127" s="2" t="n">
        <x:f>SMALL('任务总表'!$H$82:$H$106,$A127)</x:f>
        <x:v>110</x:v>
      </x:c>
      <x:c r="F127" s="2" t="n">
        <x:f>SMALL('任务总表'!$H$107:$H$131,$A127)</x:f>
        <x:v>110</x:v>
      </x:c>
      <x:c r="G127" s="2"/>
      <x:c r="H127" s="2"/>
      <x:c r="I127" s="2"/>
      <x:c r="J127" s="2"/>
      <x:c r="K127" s="2"/>
      <x:c r="L127" s="2"/>
      <x:c r="M127" s="2"/>
    </x:row>
    <x:row r="128">
      <x:c r="A128" s="2" t="n">
        <x:v>7</x:v>
      </x:c>
      <x:c r="B128" s="2" t="n">
        <x:f>SMALL('任务总表'!$H$7:$H$31,$A128)</x:f>
        <x:v>110</x:v>
      </x:c>
      <x:c r="C128" s="2" t="n">
        <x:f>SMALL('任务总表'!$H$32:$H$56,$A128)</x:f>
        <x:v>110</x:v>
      </x:c>
      <x:c r="D128" s="2" t="n">
        <x:f>SMALL('任务总表'!$H$57:$H$81,$A128)</x:f>
        <x:v>130</x:v>
      </x:c>
      <x:c r="E128" s="2" t="n">
        <x:f>SMALL('任务总表'!$H$82:$H$106,$A128)</x:f>
        <x:v>120</x:v>
      </x:c>
      <x:c r="F128" s="2" t="n">
        <x:f>SMALL('任务总表'!$H$107:$H$131,$A128)</x:f>
        <x:v>120</x:v>
      </x:c>
      <x:c r="G128" s="2"/>
      <x:c r="H128" s="2"/>
      <x:c r="I128" s="2"/>
      <x:c r="J128" s="2"/>
      <x:c r="K128" s="2"/>
      <x:c r="L128" s="2"/>
      <x:c r="M128" s="2"/>
    </x:row>
    <x:row r="129">
      <x:c r="A129" s="2" t="n">
        <x:v>8</x:v>
      </x:c>
      <x:c r="B129" s="2" t="n">
        <x:f>SMALL('任务总表'!$H$7:$H$31,$A129)</x:f>
        <x:v>130</x:v>
      </x:c>
      <x:c r="C129" s="2" t="n">
        <x:f>SMALL('任务总表'!$H$32:$H$56,$A129)</x:f>
        <x:v>120</x:v>
      </x:c>
      <x:c r="D129" s="2" t="n">
        <x:f>SMALL('任务总表'!$H$57:$H$81,$A129)</x:f>
        <x:v>130</x:v>
      </x:c>
      <x:c r="E129" s="2" t="n">
        <x:f>SMALL('任务总表'!$H$82:$H$106,$A129)</x:f>
        <x:v>120</x:v>
      </x:c>
      <x:c r="F129" s="2" t="n">
        <x:f>SMALL('任务总表'!$H$107:$H$131,$A129)</x:f>
        <x:v>130</x:v>
      </x:c>
      <x:c r="G129" s="2"/>
      <x:c r="H129" s="2"/>
      <x:c r="I129" s="2"/>
      <x:c r="J129" s="2"/>
      <x:c r="K129" s="2"/>
      <x:c r="L129" s="2"/>
      <x:c r="M129" s="2"/>
    </x:row>
    <x:row r="130">
      <x:c r="A130" s="2" t="n">
        <x:v>9</x:v>
      </x:c>
      <x:c r="B130" s="2" t="n">
        <x:f>SMALL('任务总表'!$H$7:$H$31,$A130)</x:f>
        <x:v>140</x:v>
      </x:c>
      <x:c r="C130" s="2" t="n">
        <x:f>SMALL('任务总表'!$H$32:$H$56,$A130)</x:f>
        <x:v>130</x:v>
      </x:c>
      <x:c r="D130" s="2" t="n">
        <x:f>SMALL('任务总表'!$H$57:$H$81,$A130)</x:f>
        <x:v>130</x:v>
      </x:c>
      <x:c r="E130" s="2" t="n">
        <x:f>SMALL('任务总表'!$H$82:$H$106,$A130)</x:f>
        <x:v>130</x:v>
      </x:c>
      <x:c r="F130" s="2" t="n">
        <x:f>SMALL('任务总表'!$H$107:$H$131,$A130)</x:f>
        <x:v>130</x:v>
      </x:c>
      <x:c r="G130" s="2"/>
      <x:c r="H130" s="2"/>
      <x:c r="I130" s="2"/>
      <x:c r="J130" s="2"/>
      <x:c r="K130" s="2"/>
      <x:c r="L130" s="2"/>
      <x:c r="M130" s="2"/>
    </x:row>
    <x:row r="131">
      <x:c r="A131" s="2" t="n">
        <x:v>10</x:v>
      </x:c>
      <x:c r="B131" s="2" t="n">
        <x:f>SMALL('任务总表'!$H$7:$H$31,$A131)</x:f>
        <x:v>140</x:v>
      </x:c>
      <x:c r="C131" s="2" t="n">
        <x:f>SMALL('任务总表'!$H$32:$H$56,$A131)</x:f>
        <x:v>140</x:v>
      </x:c>
      <x:c r="D131" s="2" t="n">
        <x:f>SMALL('任务总表'!$H$57:$H$81,$A131)</x:f>
        <x:v>140</x:v>
      </x:c>
      <x:c r="E131" s="2" t="n">
        <x:f>SMALL('任务总表'!$H$82:$H$106,$A131)</x:f>
        <x:v>140</x:v>
      </x:c>
      <x:c r="F131" s="2" t="n">
        <x:f>SMALL('任务总表'!$H$107:$H$131,$A131)</x:f>
        <x:v>150</x:v>
      </x:c>
      <x:c r="G131" s="2"/>
      <x:c r="H131" s="2"/>
      <x:c r="I131" s="2"/>
      <x:c r="J131" s="2"/>
      <x:c r="K131" s="2"/>
      <x:c r="L131" s="2"/>
      <x:c r="M131" s="2"/>
    </x:row>
    <x:row r="132">
      <x:c r="A132" s="2" t="n">
        <x:v>11</x:v>
      </x:c>
      <x:c r="B132" s="2" t="n">
        <x:f>SMALL('任务总表'!$H$7:$H$31,$A132)</x:f>
        <x:v>150</x:v>
      </x:c>
      <x:c r="C132" s="2" t="n">
        <x:f>SMALL('任务总表'!$H$32:$H$56,$A132)</x:f>
        <x:v>140</x:v>
      </x:c>
      <x:c r="D132" s="2" t="n">
        <x:f>SMALL('任务总表'!$H$57:$H$81,$A132)</x:f>
        <x:v>140</x:v>
      </x:c>
      <x:c r="E132" s="2" t="n">
        <x:f>SMALL('任务总表'!$H$82:$H$106,$A132)</x:f>
        <x:v>140</x:v>
      </x:c>
      <x:c r="F132" s="2" t="n">
        <x:f>SMALL('任务总表'!$H$107:$H$131,$A132)</x:f>
        <x:v>150</x:v>
      </x:c>
      <x:c r="G132" s="2"/>
      <x:c r="H132" s="2"/>
      <x:c r="I132" s="2"/>
      <x:c r="J132" s="2"/>
      <x:c r="K132" s="2"/>
      <x:c r="L132" s="2"/>
      <x:c r="M132" s="2"/>
    </x:row>
    <x:row r="133">
      <x:c r="A133" s="2" t="n">
        <x:v>12</x:v>
      </x:c>
      <x:c r="B133" s="2" t="n">
        <x:f>SMALL('任务总表'!$H$7:$H$31,$A133)</x:f>
        <x:v>150</x:v>
      </x:c>
      <x:c r="C133" s="2" t="n">
        <x:f>SMALL('任务总表'!$H$32:$H$56,$A133)</x:f>
        <x:v>140</x:v>
      </x:c>
      <x:c r="D133" s="2" t="n">
        <x:f>SMALL('任务总表'!$H$57:$H$81,$A133)</x:f>
        <x:v>140</x:v>
      </x:c>
      <x:c r="E133" s="2" t="n">
        <x:f>SMALL('任务总表'!$H$82:$H$106,$A133)</x:f>
        <x:v>140</x:v>
      </x:c>
      <x:c r="F133" s="2" t="n">
        <x:f>SMALL('任务总表'!$H$107:$H$131,$A133)</x:f>
        <x:v>150</x:v>
      </x:c>
      <x:c r="G133" s="2"/>
      <x:c r="H133" s="2"/>
      <x:c r="I133" s="2"/>
      <x:c r="J133" s="2"/>
      <x:c r="K133" s="2"/>
      <x:c r="L133" s="2"/>
      <x:c r="M133" s="2"/>
    </x:row>
    <x:row r="134">
      <x:c r="A134" s="2" t="n">
        <x:v>13</x:v>
      </x:c>
      <x:c r="B134" s="2" t="n">
        <x:f>SMALL('任务总表'!$H$7:$H$31,$A134)</x:f>
        <x:v>150</x:v>
      </x:c>
      <x:c r="C134" s="2" t="n">
        <x:f>SMALL('任务总表'!$H$32:$H$56,$A134)</x:f>
        <x:v>150</x:v>
      </x:c>
      <x:c r="D134" s="2" t="n">
        <x:f>SMALL('任务总表'!$H$57:$H$81,$A134)</x:f>
        <x:v>140</x:v>
      </x:c>
      <x:c r="E134" s="2" t="n">
        <x:f>SMALL('任务总表'!$H$82:$H$106,$A134)</x:f>
        <x:v>150</x:v>
      </x:c>
      <x:c r="F134" s="2" t="n">
        <x:f>SMALL('任务总表'!$H$107:$H$131,$A134)</x:f>
        <x:v>150</x:v>
      </x:c>
      <x:c r="G134" s="2"/>
      <x:c r="H134" s="2"/>
      <x:c r="I134" s="2"/>
      <x:c r="J134" s="2"/>
      <x:c r="K134" s="2"/>
      <x:c r="L134" s="2"/>
      <x:c r="M134" s="2"/>
    </x:row>
    <x:row r="135">
      <x:c r="A135" s="2" t="n">
        <x:v>14</x:v>
      </x:c>
      <x:c r="B135" s="2" t="n">
        <x:f>SMALL('任务总表'!$H$7:$H$31,$A135)</x:f>
        <x:v>150</x:v>
      </x:c>
      <x:c r="C135" s="2" t="n">
        <x:f>SMALL('任务总表'!$H$32:$H$56,$A135)</x:f>
        <x:v>150</x:v>
      </x:c>
      <x:c r="D135" s="2" t="n">
        <x:f>SMALL('任务总表'!$H$57:$H$81,$A135)</x:f>
        <x:v>140</x:v>
      </x:c>
      <x:c r="E135" s="2" t="n">
        <x:f>SMALL('任务总表'!$H$82:$H$106,$A135)</x:f>
        <x:v>160</x:v>
      </x:c>
      <x:c r="F135" s="2" t="n">
        <x:f>SMALL('任务总表'!$H$107:$H$131,$A135)</x:f>
        <x:v>150</x:v>
      </x:c>
      <x:c r="G135" s="2"/>
      <x:c r="H135" s="2"/>
      <x:c r="I135" s="2"/>
      <x:c r="J135" s="2"/>
      <x:c r="K135" s="2"/>
      <x:c r="L135" s="2"/>
      <x:c r="M135" s="2"/>
    </x:row>
    <x:row r="136">
      <x:c r="A136" s="2" t="n">
        <x:v>15</x:v>
      </x:c>
      <x:c r="B136" s="2" t="n">
        <x:f>SMALL('任务总表'!$H$7:$H$31,$A136)</x:f>
        <x:v>160</x:v>
      </x:c>
      <x:c r="C136" s="2" t="n">
        <x:f>SMALL('任务总表'!$H$32:$H$56,$A136)</x:f>
        <x:v>150</x:v>
      </x:c>
      <x:c r="D136" s="2" t="n">
        <x:f>SMALL('任务总表'!$H$57:$H$81,$A136)</x:f>
        <x:v>150</x:v>
      </x:c>
      <x:c r="E136" s="2" t="n">
        <x:f>SMALL('任务总表'!$H$82:$H$106,$A136)</x:f>
        <x:v>160</x:v>
      </x:c>
      <x:c r="F136" s="2" t="n">
        <x:f>SMALL('任务总表'!$H$107:$H$131,$A136)</x:f>
        <x:v>150</x:v>
      </x:c>
      <x:c r="G136" s="2"/>
      <x:c r="H136" s="2"/>
      <x:c r="I136" s="2"/>
      <x:c r="J136" s="2"/>
      <x:c r="K136" s="2"/>
      <x:c r="L136" s="2"/>
      <x:c r="M136" s="2"/>
    </x:row>
    <x:row r="137">
      <x:c r="A137" s="2" t="n">
        <x:v>16</x:v>
      </x:c>
      <x:c r="B137" s="2" t="n">
        <x:f>SMALL('任务总表'!$H$7:$H$31,$A137)</x:f>
        <x:v>160</x:v>
      </x:c>
      <x:c r="C137" s="2" t="n">
        <x:f>SMALL('任务总表'!$H$32:$H$56,$A137)</x:f>
        <x:v>160</x:v>
      </x:c>
      <x:c r="D137" s="2" t="n">
        <x:f>SMALL('任务总表'!$H$57:$H$81,$A137)</x:f>
        <x:v>160</x:v>
      </x:c>
      <x:c r="E137" s="2" t="n">
        <x:f>SMALL('任务总表'!$H$82:$H$106,$A137)</x:f>
        <x:v>160</x:v>
      </x:c>
      <x:c r="F137" s="2" t="n">
        <x:f>SMALL('任务总表'!$H$107:$H$131,$A137)</x:f>
        <x:v>150</x:v>
      </x:c>
      <x:c r="G137" s="2"/>
      <x:c r="H137" s="2"/>
      <x:c r="I137" s="2"/>
      <x:c r="J137" s="2"/>
      <x:c r="K137" s="2"/>
      <x:c r="L137" s="2"/>
      <x:c r="M137" s="2"/>
    </x:row>
    <x:row r="138">
      <x:c r="A138" s="2" t="n">
        <x:v>17</x:v>
      </x:c>
      <x:c r="B138" s="2" t="n">
        <x:f>SMALL('任务总表'!$H$7:$H$31,$A138)</x:f>
        <x:v>170</x:v>
      </x:c>
      <x:c r="C138" s="2" t="n">
        <x:f>SMALL('任务总表'!$H$32:$H$56,$A138)</x:f>
        <x:v>170</x:v>
      </x:c>
      <x:c r="D138" s="2" t="n">
        <x:f>SMALL('任务总表'!$H$57:$H$81,$A138)</x:f>
        <x:v>160</x:v>
      </x:c>
      <x:c r="E138" s="2" t="n">
        <x:f>SMALL('任务总表'!$H$82:$H$106,$A138)</x:f>
        <x:v>160</x:v>
      </x:c>
      <x:c r="F138" s="2" t="n">
        <x:f>SMALL('任务总表'!$H$107:$H$131,$A138)</x:f>
        <x:v>180</x:v>
      </x:c>
      <x:c r="G138" s="2"/>
      <x:c r="H138" s="2"/>
      <x:c r="I138" s="2"/>
      <x:c r="J138" s="2"/>
      <x:c r="K138" s="2"/>
      <x:c r="L138" s="2"/>
      <x:c r="M138" s="2"/>
    </x:row>
    <x:row r="139">
      <x:c r="A139" s="2" t="n">
        <x:v>18</x:v>
      </x:c>
      <x:c r="B139" s="2" t="n">
        <x:f>SMALL('任务总表'!$H$7:$H$31,$A139)</x:f>
        <x:v>170</x:v>
      </x:c>
      <x:c r="C139" s="2" t="n">
        <x:f>SMALL('任务总表'!$H$32:$H$56,$A139)</x:f>
        <x:v>190</x:v>
      </x:c>
      <x:c r="D139" s="2" t="n">
        <x:f>SMALL('任务总表'!$H$57:$H$81,$A139)</x:f>
        <x:v>180</x:v>
      </x:c>
      <x:c r="E139" s="2" t="n">
        <x:f>SMALL('任务总表'!$H$82:$H$106,$A139)</x:f>
        <x:v>170</x:v>
      </x:c>
      <x:c r="F139" s="2" t="n">
        <x:f>SMALL('任务总表'!$H$107:$H$131,$A139)</x:f>
        <x:v>190</x:v>
      </x:c>
      <x:c r="G139" s="2"/>
      <x:c r="H139" s="2"/>
      <x:c r="I139" s="2"/>
      <x:c r="J139" s="2"/>
      <x:c r="K139" s="2"/>
      <x:c r="L139" s="2"/>
      <x:c r="M139" s="2"/>
    </x:row>
    <x:row r="140">
      <x:c r="A140" s="2" t="n">
        <x:v>19</x:v>
      </x:c>
      <x:c r="B140" s="2" t="n">
        <x:f>SMALL('任务总表'!$H$7:$H$31,$A140)</x:f>
        <x:v>180</x:v>
      </x:c>
      <x:c r="C140" s="2" t="n">
        <x:f>SMALL('任务总表'!$H$32:$H$56,$A140)</x:f>
        <x:v>200</x:v>
      </x:c>
      <x:c r="D140" s="2" t="n">
        <x:f>SMALL('任务总表'!$H$57:$H$81,$A140)</x:f>
        <x:v>200</x:v>
      </x:c>
      <x:c r="E140" s="2" t="n">
        <x:f>SMALL('任务总表'!$H$82:$H$106,$A140)</x:f>
        <x:v>210</x:v>
      </x:c>
      <x:c r="F140" s="2" t="n">
        <x:f>SMALL('任务总表'!$H$107:$H$131,$A140)</x:f>
        <x:v>190</x:v>
      </x:c>
      <x:c r="G140" s="2"/>
      <x:c r="H140" s="2"/>
      <x:c r="I140" s="2"/>
      <x:c r="J140" s="2"/>
      <x:c r="K140" s="2"/>
      <x:c r="L140" s="2"/>
      <x:c r="M140" s="2"/>
    </x:row>
    <x:row r="141">
      <x:c r="A141" s="2" t="n">
        <x:v>20</x:v>
      </x:c>
      <x:c r="B141" s="2" t="n">
        <x:f>SMALL('任务总表'!$H$7:$H$31,$A141)</x:f>
        <x:v>200</x:v>
      </x:c>
      <x:c r="C141" s="2" t="n">
        <x:f>SMALL('任务总表'!$H$32:$H$56,$A141)</x:f>
        <x:v>220</x:v>
      </x:c>
      <x:c r="D141" s="2" t="n">
        <x:f>SMALL('任务总表'!$H$57:$H$81,$A141)</x:f>
        <x:v>200</x:v>
      </x:c>
      <x:c r="E141" s="2" t="n">
        <x:f>SMALL('任务总表'!$H$82:$H$106,$A141)</x:f>
        <x:v>210</x:v>
      </x:c>
      <x:c r="F141" s="2" t="n">
        <x:f>SMALL('任务总表'!$H$107:$H$131,$A141)</x:f>
        <x:v>200</x:v>
      </x:c>
      <x:c r="G141" s="2"/>
      <x:c r="H141" s="2"/>
      <x:c r="I141" s="2"/>
      <x:c r="J141" s="2"/>
      <x:c r="K141" s="2"/>
      <x:c r="L141" s="2"/>
      <x:c r="M141" s="2"/>
    </x:row>
    <x:row r="142">
      <x:c r="A142" s="2" t="n">
        <x:v>21</x:v>
      </x:c>
      <x:c r="B142" s="2" t="n">
        <x:f>SMALL('任务总表'!$H$7:$H$31,$A142)</x:f>
        <x:v>200</x:v>
      </x:c>
      <x:c r="C142" s="2" t="n">
        <x:f>SMALL('任务总表'!$H$32:$H$56,$A142)</x:f>
        <x:v>220</x:v>
      </x:c>
      <x:c r="D142" s="2" t="n">
        <x:f>SMALL('任务总表'!$H$57:$H$81,$A142)</x:f>
        <x:v>200</x:v>
      </x:c>
      <x:c r="E142" s="2" t="n">
        <x:f>SMALL('任务总表'!$H$82:$H$106,$A142)</x:f>
        <x:v>220</x:v>
      </x:c>
      <x:c r="F142" s="2" t="n">
        <x:f>SMALL('任务总表'!$H$107:$H$131,$A142)</x:f>
        <x:v>200</x:v>
      </x:c>
      <x:c r="G142" s="2"/>
      <x:c r="H142" s="2"/>
      <x:c r="I142" s="2"/>
      <x:c r="J142" s="2"/>
      <x:c r="K142" s="2"/>
      <x:c r="L142" s="2"/>
      <x:c r="M142" s="2"/>
    </x:row>
    <x:row r="143">
      <x:c r="A143" s="2" t="n">
        <x:v>22</x:v>
      </x:c>
      <x:c r="B143" s="2" t="n">
        <x:f>SMALL('任务总表'!$H$7:$H$31,$A143)</x:f>
        <x:v>230</x:v>
      </x:c>
      <x:c r="C143" s="2" t="n">
        <x:f>SMALL('任务总表'!$H$32:$H$56,$A143)</x:f>
        <x:v>220</x:v>
      </x:c>
      <x:c r="D143" s="2" t="n">
        <x:f>SMALL('任务总表'!$H$57:$H$81,$A143)</x:f>
        <x:v>210</x:v>
      </x:c>
      <x:c r="E143" s="2" t="n">
        <x:f>SMALL('任务总表'!$H$82:$H$106,$A143)</x:f>
        <x:v>220</x:v>
      </x:c>
      <x:c r="F143" s="2" t="n">
        <x:f>SMALL('任务总表'!$H$107:$H$131,$A143)</x:f>
        <x:v>200</x:v>
      </x:c>
      <x:c r="G143" s="2"/>
      <x:c r="H143" s="2"/>
      <x:c r="I143" s="2"/>
      <x:c r="J143" s="2"/>
      <x:c r="K143" s="2"/>
      <x:c r="L143" s="2"/>
      <x:c r="M143" s="2"/>
    </x:row>
    <x:row r="144">
      <x:c r="A144" s="2" t="n">
        <x:v>23</x:v>
      </x:c>
      <x:c r="B144" s="2" t="n">
        <x:f>SMALL('任务总表'!$H$7:$H$31,$A144)</x:f>
        <x:v>230</x:v>
      </x:c>
      <x:c r="C144" s="2" t="n">
        <x:f>SMALL('任务总表'!$H$32:$H$56,$A144)</x:f>
        <x:v>230</x:v>
      </x:c>
      <x:c r="D144" s="2" t="n">
        <x:f>SMALL('任务总表'!$H$57:$H$81,$A144)</x:f>
        <x:v>220</x:v>
      </x:c>
      <x:c r="E144" s="2" t="n">
        <x:f>SMALL('任务总表'!$H$82:$H$106,$A144)</x:f>
        <x:v>230</x:v>
      </x:c>
      <x:c r="F144" s="2" t="n">
        <x:f>SMALL('任务总表'!$H$107:$H$131,$A144)</x:f>
        <x:v>200</x:v>
      </x:c>
      <x:c r="G144" s="2"/>
      <x:c r="H144" s="2"/>
      <x:c r="I144" s="2"/>
      <x:c r="J144" s="2"/>
      <x:c r="K144" s="2"/>
      <x:c r="L144" s="2"/>
      <x:c r="M144" s="2"/>
    </x:row>
    <x:row r="145">
      <x:c r="A145" s="2" t="n">
        <x:v>24</x:v>
      </x:c>
      <x:c r="B145" s="2" t="n">
        <x:f>SMALL('任务总表'!$H$7:$H$31,$A145)</x:f>
        <x:v>240</x:v>
      </x:c>
      <x:c r="C145" s="2" t="n">
        <x:f>SMALL('任务总表'!$H$32:$H$56,$A145)</x:f>
        <x:v>230</x:v>
      </x:c>
      <x:c r="D145" s="2" t="n">
        <x:f>SMALL('任务总表'!$H$57:$H$81,$A145)</x:f>
        <x:v>240</x:v>
      </x:c>
      <x:c r="E145" s="2" t="n">
        <x:f>SMALL('任务总表'!$H$82:$H$106,$A145)</x:f>
        <x:v>230</x:v>
      </x:c>
      <x:c r="F145" s="2" t="n">
        <x:f>SMALL('任务总表'!$H$107:$H$131,$A145)</x:f>
        <x:v>200</x:v>
      </x:c>
      <x:c r="G145" s="2"/>
      <x:c r="H145" s="2"/>
      <x:c r="I145" s="2"/>
      <x:c r="J145" s="2"/>
      <x:c r="K145" s="2"/>
      <x:c r="L145" s="2"/>
      <x:c r="M145" s="2"/>
    </x:row>
    <x:row r="146">
      <x:c r="A146" s="2" t="n">
        <x:v>25</x:v>
      </x:c>
      <x:c r="B146" s="2" t="n">
        <x:f>SMALL('任务总表'!$H$7:$H$31,$A146)</x:f>
        <x:v>400</x:v>
      </x:c>
      <x:c r="C146" s="2" t="n">
        <x:f>SMALL('任务总表'!$H$32:$H$56,$A146)</x:f>
        <x:v>400</x:v>
      </x:c>
      <x:c r="D146" s="2" t="n">
        <x:f>SMALL('任务总表'!$H$57:$H$81,$A146)</x:f>
        <x:v>400</x:v>
      </x:c>
      <x:c r="E146" s="2" t="n">
        <x:f>SMALL('任务总表'!$H$82:$H$106,$A146)</x:f>
        <x:v>400</x:v>
      </x:c>
      <x:c r="F146" s="2" t="n">
        <x:f>SMALL('任务总表'!$H$107:$H$131,$A146)</x:f>
        <x:v>400</x:v>
      </x:c>
      <x:c r="G146" s="2"/>
      <x:c r="H146" s="2"/>
      <x:c r="I146" s="2"/>
      <x:c r="J146" s="2"/>
      <x:c r="K146" s="2"/>
      <x:c r="L146" s="2"/>
      <x:c r="M146" s="2"/>
    </x:row>
    <x:row r="147">
      <x:c r="A147" s="2"/>
      <x:c r="B147" s="2"/>
      <x:c r="C147" s="2"/>
      <x:c r="D147" s="2"/>
      <x:c r="E147" s="2"/>
      <x:c r="F147" s="2"/>
      <x:c r="G147" s="2"/>
      <x:c r="H147" s="2"/>
      <x:c r="I147" s="2"/>
      <x:c r="J147" s="2"/>
      <x:c r="K147" s="2"/>
      <x:c r="L147" s="2"/>
      <x:c r="M147" s="2"/>
    </x:row>
    <x:row r="148" ht="30" customHeight="1">
      <x:c r="A148" s="13" t="str">
        <x:v>积分排序用于计算15项组合边界。H基础积分由权重、队池系数、AD取整补分计算；AD记录本次最大余数分配的0或10，修改定价因子后须重新分配AD，不能假定仍自动凑足4000。案例中的2200、2500、2600及Phigros的2940均已检验可由至多15项组成。</x:v>
      </x:c>
      <x:c r="B148" s="13"/>
      <x:c r="C148" s="13"/>
      <x:c r="D148" s="13"/>
      <x:c r="E148" s="13"/>
      <x:c r="F148" s="13"/>
      <x:c r="G148" s="13"/>
      <x:c r="H148" s="13"/>
      <x:c r="I148" s="2"/>
      <x:c r="J148" s="2"/>
      <x:c r="K148" s="2"/>
      <x:c r="L148" s="2"/>
      <x:c r="M148" s="2"/>
    </x:row>
    <x:row r="149" ht="30" customHeight="1">
      <x:c r="A149" s="13"/>
      <x:c r="B149" s="13"/>
      <x:c r="C149" s="13"/>
      <x:c r="D149" s="13"/>
      <x:c r="E149" s="13"/>
      <x:c r="F149" s="13"/>
      <x:c r="G149" s="13"/>
      <x:c r="H149" s="13"/>
      <x:c r="I149" s="2"/>
      <x:c r="J149" s="2"/>
      <x:c r="K149" s="2"/>
      <x:c r="L149" s="2"/>
      <x:c r="M149" s="2"/>
    </x:row>
    <x:row r="150" ht="30" customHeight="1">
      <x:c r="A150" s="13"/>
      <x:c r="B150" s="13"/>
      <x:c r="C150" s="13"/>
      <x:c r="D150" s="13"/>
      <x:c r="E150" s="13"/>
      <x:c r="F150" s="13"/>
      <x:c r="G150" s="13"/>
      <x:c r="H150" s="13"/>
      <x:c r="I150" s="2"/>
      <x:c r="J150" s="2"/>
      <x:c r="K150" s="2"/>
      <x:c r="L150" s="2"/>
      <x:c r="M150" s="2"/>
    </x:row>
  </x:sheetData>
  <x:mergeCells>
    <x:mergeCell ref="A2:H2"/>
    <x:mergeCell ref="A3:H3"/>
    <x:mergeCell ref="A24:H25"/>
    <x:mergeCell ref="A35:H36"/>
    <x:mergeCell ref="B40:H40"/>
    <x:mergeCell ref="B41:H41"/>
    <x:mergeCell ref="B42:H42"/>
    <x:mergeCell ref="B43:H43"/>
    <x:mergeCell ref="B44:H44"/>
    <x:mergeCell ref="B45:H45"/>
    <x:mergeCell ref="B46:H46"/>
    <x:mergeCell ref="B47:H47"/>
    <x:mergeCell ref="B66:H66"/>
    <x:mergeCell ref="B67:H67"/>
    <x:mergeCell ref="B68:H68"/>
    <x:mergeCell ref="B69:H69"/>
    <x:mergeCell ref="B70:H70"/>
    <x:mergeCell ref="B71:H71"/>
    <x:mergeCell ref="B72:H72"/>
    <x:mergeCell ref="B73:H73"/>
    <x:mergeCell ref="B74:H74"/>
    <x:mergeCell ref="A85:K87"/>
    <x:mergeCell ref="B113:H113"/>
    <x:mergeCell ref="B114:H114"/>
    <x:mergeCell ref="B115:H115"/>
    <x:mergeCell ref="B116:H116"/>
    <x:mergeCell ref="B117:H117"/>
    <x:mergeCell ref="A148:H150"/>
  </x:mergeCell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Pr>
    <x:tabColor rgb="FF284766"/>
  </x:sheetPr>
  <x:sheetViews>
    <x:sheetView showGridLines="0" workbookViewId="0"/>
  </x:sheetViews>
  <x:sheetFormatPr defaultRowHeight="15"/>
  <x:cols>
    <x:col min="1" max="1" width="34.380001068115234" hidden="0" customWidth="1"/>
    <x:col min="2" max="2" width="2.5" hidden="0" customWidth="1"/>
    <x:col min="3" max="3" width="34.380001068115234" hidden="0" customWidth="1"/>
    <x:col min="4" max="4" width="2.5" hidden="0" customWidth="1"/>
    <x:col min="5" max="5" width="34.380001068115234" hidden="0" customWidth="1"/>
    <x:col min="6" max="6" width="2.5" hidden="0" customWidth="1"/>
    <x:col min="7" max="7" width="34.380001068115234" hidden="0" customWidth="1"/>
    <x:col min="8" max="8" width="2.5" hidden="0" customWidth="1"/>
    <x:col min="9" max="9" width="34.380001068115234" hidden="0" customWidth="1"/>
    <x:col min="10" max="10" width="2.5" hidden="0" customWidth="1"/>
  </x:cols>
  <x:sheetData>
    <x:row r="1">
      <x:c r="A1" s="2"/>
      <x:c r="B1" s="2"/>
      <x:c r="C1" s="2"/>
      <x:c r="D1" s="2"/>
      <x:c r="E1" s="2"/>
      <x:c r="F1" s="2"/>
      <x:c r="G1" s="2"/>
      <x:c r="H1" s="2"/>
      <x:c r="I1" s="2"/>
      <x:c r="J1" s="2"/>
      <x:c r="K1" s="2"/>
      <x:c r="L1" s="2"/>
      <x:c r="M1" s="2"/>
    </x:row>
    <x:row r="2" ht="36" customHeight="1">
      <x:c r="A2" s="71" t="str">
        <x:v>五队 Bingo · 格位、任务与积分</x:v>
      </x:c>
      <x:c r="B2" s="2"/>
      <x:c r="C2" s="2"/>
      <x:c r="D2" s="2"/>
      <x:c r="E2" s="2"/>
      <x:c r="F2" s="2"/>
      <x:c r="G2" s="2"/>
      <x:c r="H2" s="2"/>
      <x:c r="I2" s="2"/>
      <x:c r="J2" s="2"/>
      <x:c r="K2" s="2"/>
      <x:c r="L2" s="2"/>
      <x:c r="M2" s="2"/>
    </x:row>
    <x:row r="3" ht="30" customHeight="1">
      <x:c r="A3" s="13" t="str">
        <x:v>保留项目现有5×5格位布局；D直接任务无需图片；P按同编号读取区域A/B/C图片。棋盘格中的基础积分与总表联动。无连线额外积分。</x:v>
      </x:c>
      <x:c r="B3" s="13"/>
      <x:c r="C3" s="13"/>
      <x:c r="D3" s="13"/>
      <x:c r="E3" s="13"/>
      <x:c r="F3" s="13"/>
      <x:c r="G3" s="13"/>
      <x:c r="H3" s="13"/>
      <x:c r="I3" s="13"/>
      <x:c r="J3" s="13"/>
      <x:c r="K3" s="2"/>
      <x:c r="L3" s="2"/>
      <x:c r="M3" s="2"/>
    </x:row>
    <x:row r="4" ht="30" customHeight="1">
      <x:c r="A4" s="13"/>
      <x:c r="B4" s="13"/>
      <x:c r="C4" s="13"/>
      <x:c r="D4" s="13"/>
      <x:c r="E4" s="13"/>
      <x:c r="F4" s="13"/>
      <x:c r="G4" s="13"/>
      <x:c r="H4" s="13"/>
      <x:c r="I4" s="13"/>
      <x:c r="J4" s="13"/>
      <x:c r="K4" s="2"/>
      <x:c r="L4" s="2"/>
      <x:c r="M4" s="2"/>
    </x:row>
    <x:row r="5">
      <x:c r="A5" s="2"/>
      <x:c r="B5" s="2"/>
      <x:c r="C5" s="2"/>
      <x:c r="D5" s="2"/>
      <x:c r="E5" s="2"/>
      <x:c r="F5" s="2"/>
      <x:c r="G5" s="2"/>
      <x:c r="H5" s="2"/>
      <x:c r="I5" s="2"/>
      <x:c r="J5" s="2"/>
      <x:c r="K5" s="2"/>
      <x:c r="L5" s="2"/>
      <x:c r="M5" s="2"/>
    </x:row>
    <x:row r="6" ht="32" customHeight="1">
      <x:c r="A6" s="78" t="str">
        <x:v>team-1 · Phigros | 基础分池4000 · 极难400 · 19图寻/6直接</x:v>
      </x:c>
      <x:c r="B6" s="78"/>
      <x:c r="C6" s="78"/>
      <x:c r="D6" s="78"/>
      <x:c r="E6" s="78"/>
      <x:c r="F6" s="78"/>
      <x:c r="G6" s="78"/>
      <x:c r="H6" s="78"/>
      <x:c r="I6" s="78"/>
      <x:c r="J6" s="2"/>
      <x:c r="K6" s="2"/>
      <x:c r="L6" s="2"/>
      <x:c r="M6" s="2"/>
    </x:row>
    <x:row r="7" ht="105" customHeight="1">
      <x:c r="A7" s="82" t="str">
        <x:f>'任务总表'!L28&amp;" · "&amp;'任务总表'!N28&amp;CHAR(10)&amp;'任务总表'!E28&amp;CHAR(10)&amp;'任务总表'!D28&amp;" · "&amp;'任务总表'!H28&amp;" 分"&amp;CHAR(10)&amp;"直接完成，无需图片"</x:f>
        <x:v>PHI22 · D01
一指全红
易 · 80 分
直接完成，无需图片</x:v>
      </x:c>
      <x:c r="B7" s="2"/>
      <x:c r="C7" s="90" t="str">
        <x:f>'任务总表'!L24&amp;" · "&amp;'任务总表'!N24&amp;CHAR(10)&amp;'任务总表'!E24&amp;CHAR(10)&amp;'任务总表'!D24&amp;" · "&amp;'任务总表'!H24&amp;" 分"&amp;CHAR(10)&amp;"A/B/C 图片 #2"</x:f>
        <x:v>PHI18 · P02
闭眼也能d0EZ
中 · 150 分
A/B/C 图片 #2</x:v>
      </x:c>
      <x:c r="D7" s="2"/>
      <x:c r="E7" s="82" t="str">
        <x:f>'任务总表'!L17&amp;" · "&amp;'任务总表'!N17&amp;CHAR(10)&amp;'任务总表'!E17&amp;CHAR(10)&amp;'任务总表'!D17&amp;" · "&amp;'任务总表'!H17&amp;" 分"&amp;CHAR(10)&amp;"A/B/C 图片 #19"</x:f>
        <x:v>PHI11 · P19
魔王曲速写
易 · 130 分
A/B/C 图片 #19</x:v>
      </x:c>
      <x:c r="F7" s="2"/>
      <x:c r="G7" s="86" t="str">
        <x:f>'任务总表'!L23&amp;" · "&amp;'任务总表'!N23&amp;CHAR(10)&amp;'任务总表'!E23&amp;CHAR(10)&amp;'任务总表'!D23&amp;" · "&amp;'任务总表'!H23&amp;" 分"&amp;CHAR(10)&amp;"A/B/C 图片 #5"</x:f>
        <x:v>PHI17 · P05
Rr精准控分
难 · 230 分
A/B/C 图片 #5</x:v>
      </x:c>
      <x:c r="H7" s="2"/>
      <x:c r="I7" s="86" t="str">
        <x:f>'任务总表'!L9&amp;" · "&amp;'任务总表'!N9&amp;CHAR(10)&amp;'任务总表'!E9&amp;CHAR(10)&amp;'任务总表'!D9&amp;" · "&amp;'任务总表'!H9&amp;" 分"&amp;CHAR(10)&amp;"A/B/C 图片 #11"</x:f>
        <x:v>PHI03 · P11
一手包办动画
难 · 200 分
A/B/C 图片 #11</x:v>
      </x:c>
      <x:c r="J7" s="2"/>
      <x:c r="K7" s="2"/>
      <x:c r="L7" s="2"/>
      <x:c r="M7" s="2"/>
    </x:row>
    <x:row r="8" ht="105" customHeight="1">
      <x:c r="A8" s="86" t="str">
        <x:f>'任务总表'!L21&amp;" · "&amp;'任务总表'!N21&amp;CHAR(10)&amp;'任务总表'!E21&amp;CHAR(10)&amp;'任务总表'!D21&amp;" · "&amp;'任务总表'!H21&amp;" 分"&amp;CHAR(10)&amp;"A/B/C 图片 #4"</x:f>
        <x:v>PHI15 · P04
冷手热谱
难 · 240 分
A/B/C 图片 #4</x:v>
      </x:c>
      <x:c r="B8" s="2"/>
      <x:c r="C8" s="90" t="str">
        <x:f>'任务总表'!L25&amp;" · "&amp;'任务总表'!N25&amp;CHAR(10)&amp;'任务总表'!E25&amp;CHAR(10)&amp;'任务总表'!D25&amp;" · "&amp;'任务总表'!H25&amp;" 分"&amp;CHAR(10)&amp;"A/B/C 图片 #17"</x:f>
        <x:v>PHI19 · P17
左右护法
中 · 150 分
A/B/C 图片 #17</x:v>
      </x:c>
      <x:c r="D8" s="2"/>
      <x:c r="E8" s="82" t="str">
        <x:f>'任务总表'!L30&amp;" · "&amp;'任务总表'!N30&amp;CHAR(10)&amp;'任务总表'!E30&amp;CHAR(10)&amp;'任务总表'!D30&amp;" · "&amp;'任务总表'!H30&amp;" 分"&amp;CHAR(10)&amp;"直接完成，无需图片"</x:f>
        <x:v>PHI24 · D02
零零五说的道理
易 · 80 分
直接完成，无需图片</x:v>
      </x:c>
      <x:c r="F8" s="2"/>
      <x:c r="G8" s="90" t="str">
        <x:f>'任务总表'!L16&amp;" · "&amp;'任务总表'!N16&amp;CHAR(10)&amp;'任务总表'!E16&amp;CHAR(10)&amp;'任务总表'!D16&amp;" · "&amp;'任务总表'!H16&amp;" 分"&amp;CHAR(10)&amp;"A/B/C 图片 #12"</x:f>
        <x:v>PHI10 · P12
人形平板支架
中 · 160 分
A/B/C 图片 #12</x:v>
      </x:c>
      <x:c r="H8" s="2"/>
      <x:c r="I8" s="90" t="str">
        <x:f>'任务总表'!L19&amp;" · "&amp;'任务总表'!N19&amp;CHAR(10)&amp;'任务总表'!E19&amp;CHAR(10)&amp;'任务总表'!D19&amp;" · "&amp;'任务总表'!H19&amp;" 分"&amp;CHAR(10)&amp;"A/B/C 图片 #1"</x:f>
        <x:v>PHI13 · P01
全连低分王
中 · 170 分
A/B/C 图片 #1</x:v>
      </x:c>
      <x:c r="J8" s="2"/>
      <x:c r="K8" s="2"/>
      <x:c r="L8" s="2"/>
      <x:c r="M8" s="2"/>
    </x:row>
    <x:row r="9" ht="105" customHeight="1">
      <x:c r="A9" s="90" t="str">
        <x:f>'任务总表'!L12&amp;" · "&amp;'任务总表'!N12&amp;CHAR(10)&amp;'任务总表'!E12&amp;CHAR(10)&amp;'任务总表'!D12&amp;" · "&amp;'任务总表'!H12&amp;" 分"&amp;CHAR(10)&amp;"A/B/C 图片 #13"</x:f>
        <x:v>PHI06 · P13
IN级查户口
中 · 140 分
A/B/C 图片 #13</x:v>
      </x:c>
      <x:c r="B9" s="2"/>
      <x:c r="C9" s="82" t="str">
        <x:f>'任务总表'!L20&amp;" · "&amp;'任务总表'!N20&amp;CHAR(10)&amp;'任务总表'!E20&amp;CHAR(10)&amp;'任务总表'!D20&amp;" · "&amp;'任务总表'!H20&amp;" 分"&amp;CHAR(10)&amp;"A/B/C 图片 #14"</x:f>
        <x:v>PHI14 · P14
白V断连大师
易 · 110 分
A/B/C 图片 #14</x:v>
      </x:c>
      <x:c r="D9" s="2"/>
      <x:c r="E9" s="95" t="str">
        <x:f>'任务总表'!L15&amp;" · "&amp;'任务总表'!N15&amp;CHAR(10)&amp;'任务总表'!E15&amp;CHAR(10)&amp;'任务总表'!D15&amp;" · "&amp;'任务总表'!H15&amp;" 分"&amp;CHAR(10)&amp;"直接完成，无需图片"</x:f>
        <x:v>PHI09 · D03
蒙眼代打？！
极难 · 400 分
直接完成，无需图片</x:v>
      </x:c>
      <x:c r="F9" s="2"/>
      <x:c r="G9" s="82" t="str">
        <x:f>'任务总表'!L7&amp;" · "&amp;'任务总表'!N7&amp;CHAR(10)&amp;'任务总表'!E7&amp;CHAR(10)&amp;'任务总表'!D7&amp;" · "&amp;'任务总表'!H7&amp;" 分"&amp;CHAR(10)&amp;"A/B/C 图片 #16"</x:f>
        <x:v>PHI01 · P16
板子别动！
易 · 90 分
A/B/C 图片 #16</x:v>
      </x:c>
      <x:c r="H9" s="2"/>
      <x:c r="I9" s="82" t="str">
        <x:f>'任务总表'!L31&amp;" · "&amp;'任务总表'!N31&amp;CHAR(10)&amp;'任务总表'!E31&amp;CHAR(10)&amp;'任务总表'!D31&amp;" · "&amp;'任务总表'!H31&amp;" 分"&amp;CHAR(10)&amp;"直接完成，无需图片"</x:f>
        <x:v>PHI25 · D04
HD一手拿捏
易 · 80 分
直接完成，无需图片</x:v>
      </x:c>
      <x:c r="J9" s="2"/>
      <x:c r="K9" s="2"/>
      <x:c r="L9" s="2"/>
      <x:c r="M9" s="2"/>
    </x:row>
    <x:row r="10" ht="105" customHeight="1">
      <x:c r="A10" s="82" t="str">
        <x:f>'任务总表'!L14&amp;" · "&amp;'任务总表'!N14&amp;CHAR(10)&amp;'任务总表'!E14&amp;CHAR(10)&amp;'任务总表'!D14&amp;" · "&amp;'任务总表'!H14&amp;" 分"&amp;CHAR(10)&amp;"A/B/C 图片 #18"</x:f>
        <x:v>PHI08 · P18
二次元扫书行动
易 · 160 分
A/B/C 图片 #18</x:v>
      </x:c>
      <x:c r="B10" s="2"/>
      <x:c r="C10" s="86" t="str">
        <x:f>'任务总表'!L27&amp;" · "&amp;'任务总表'!N27&amp;CHAR(10)&amp;'任务总表'!E27&amp;CHAR(10)&amp;'任务总表'!D27&amp;" · "&amp;'任务总表'!H27&amp;" 分"&amp;CHAR(10)&amp;"直接完成，无需图片"</x:f>
        <x:v>PHI21 · D05
Random3开盲盒
难 · 230 分
直接完成，无需图片</x:v>
      </x:c>
      <x:c r="D10" s="2"/>
      <x:c r="E10" s="82" t="str">
        <x:f>'任务总表'!L8&amp;" · "&amp;'任务总表'!N8&amp;CHAR(10)&amp;'任务总表'!E8&amp;CHAR(10)&amp;'任务总表'!D8&amp;" · "&amp;'任务总表'!H8&amp;" 分"&amp;CHAR(10)&amp;"A/B/C 图片 #6"</x:f>
        <x:v>PHI02 · P06
红键外包
易 · 110 分
A/B/C 图片 #6</x:v>
      </x:c>
      <x:c r="F10" s="2"/>
      <x:c r="G10" s="82" t="str">
        <x:f>'任务总表'!L18&amp;" · "&amp;'任务总表'!N18&amp;CHAR(10)&amp;'任务总表'!E18&amp;CHAR(10)&amp;'任务总表'!D18&amp;" · "&amp;'任务总表'!H18&amp;" 分"&amp;CHAR(10)&amp;"A/B/C 图片 #8"</x:f>
        <x:v>PHI12 · P08
谷子认亲大会
易 · 140 分
A/B/C 图片 #8</x:v>
      </x:c>
      <x:c r="H10" s="2"/>
      <x:c r="I10" s="82" t="str">
        <x:f>'任务总表'!L10&amp;" · "&amp;'任务总表'!N10&amp;CHAR(10)&amp;'任务总表'!E10&amp;CHAR(10)&amp;'任务总表'!D10&amp;" · "&amp;'任务总表'!H10&amp;" 分"&amp;CHAR(10)&amp;"A/B/C 图片 #10"</x:f>
        <x:v>PHI04 · P10
课题三连红
易 · 150 分
A/B/C 图片 #10</x:v>
      </x:c>
      <x:c r="J10" s="2"/>
      <x:c r="K10" s="2"/>
      <x:c r="L10" s="2"/>
      <x:c r="M10" s="2"/>
    </x:row>
    <x:row r="11" ht="105" customHeight="1">
      <x:c r="A11" s="90" t="str">
        <x:f>'任务总表'!L13&amp;" · "&amp;'任务总表'!N13&amp;CHAR(10)&amp;'任务总表'!E13&amp;CHAR(10)&amp;'任务总表'!D13&amp;" · "&amp;'任务总表'!H13&amp;" 分"&amp;CHAR(10)&amp;"A/B/C 图片 #7"</x:f>
        <x:v>PHI07 · P07
唱打
中 · 180 分
A/B/C 图片 #7</x:v>
      </x:c>
      <x:c r="B11" s="2"/>
      <x:c r="C11" s="90" t="str">
        <x:f>'任务总表'!L26&amp;" · "&amp;'任务总表'!N26&amp;CHAR(10)&amp;'任务总表'!E26&amp;CHAR(10)&amp;'任务总表'!D26&amp;" · "&amp;'任务总表'!H26&amp;" 分"&amp;CHAR(10)&amp;"A/B/C 图片 #3"</x:f>
        <x:v>PHI20 · P03
一指宇宙
中 · 150 分
A/B/C 图片 #3</x:v>
      </x:c>
      <x:c r="D11" s="2"/>
      <x:c r="E11" s="82" t="str">
        <x:f>'任务总表'!L11&amp;" · "&amp;'任务总表'!N11&amp;CHAR(10)&amp;'任务总表'!E11&amp;CHAR(10)&amp;'任务总表'!D11&amp;" · "&amp;'任务总表'!H11&amp;" 分"&amp;CHAR(10)&amp;"A/B/C 图片 #15"</x:f>
        <x:v>PHI05 · P15
曲库统计员
易 · 100 分
A/B/C 图片 #15</x:v>
      </x:c>
      <x:c r="F11" s="2"/>
      <x:c r="G11" s="90" t="str">
        <x:f>'任务总表'!L29&amp;" · "&amp;'任务总表'!N29&amp;CHAR(10)&amp;'任务总表'!E29&amp;CHAR(10)&amp;'任务总表'!D29&amp;" · "&amp;'任务总表'!H29&amp;" 分"&amp;CHAR(10)&amp;"直接完成，无需图片"</x:f>
        <x:v>PHI23 · D06
986000复刻现场
中 · 170 分
直接完成，无需图片</x:v>
      </x:c>
      <x:c r="H11" s="2"/>
      <x:c r="I11" s="86" t="str">
        <x:f>'任务总表'!L22&amp;" · "&amp;'任务总表'!N22&amp;CHAR(10)&amp;'任务总表'!E22&amp;CHAR(10)&amp;'任务总表'!D22&amp;" · "&amp;'任务总表'!H22&amp;" 分"&amp;CHAR(10)&amp;"A/B/C 图片 #9"</x:f>
        <x:v>PHI16 · P09
credits不是片尾？
难 · 200 分
A/B/C 图片 #9</x:v>
      </x:c>
      <x:c r="J11" s="2"/>
      <x:c r="K11" s="2"/>
      <x:c r="L11" s="2"/>
      <x:c r="M11" s="2"/>
    </x:row>
    <x:row r="12">
      <x:c r="A12" s="2"/>
      <x:c r="B12" s="2"/>
      <x:c r="C12" s="2"/>
      <x:c r="D12" s="2"/>
      <x:c r="E12" s="2"/>
      <x:c r="F12" s="2"/>
      <x:c r="G12" s="2"/>
      <x:c r="H12" s="2"/>
      <x:c r="I12" s="2"/>
      <x:c r="J12" s="2"/>
      <x:c r="K12" s="2"/>
      <x:c r="L12" s="2"/>
      <x:c r="M12" s="2"/>
    </x:row>
    <x:row r="13" ht="27" customHeight="1">
      <x:c r="A13" s="2" t="str">
        <x:v>五行基础分：790 / 800 / 820 / 790 / 800；五列：800 / 790 / 820 / 790 / 800。仅为价值分布检查，不发连线奖励。</x:v>
      </x:c>
      <x:c r="B13" s="2"/>
      <x:c r="C13" s="2"/>
      <x:c r="D13" s="2"/>
      <x:c r="E13" s="2"/>
      <x:c r="F13" s="2"/>
      <x:c r="G13" s="2"/>
      <x:c r="H13" s="2"/>
      <x:c r="I13" s="2"/>
      <x:c r="J13" s="2"/>
      <x:c r="K13" s="2"/>
      <x:c r="L13" s="2"/>
      <x:c r="M13" s="2"/>
    </x:row>
    <x:row r="14">
      <x:c r="A14" s="2"/>
      <x:c r="B14" s="2"/>
      <x:c r="C14" s="2"/>
      <x:c r="D14" s="2"/>
      <x:c r="E14" s="2"/>
      <x:c r="F14" s="2"/>
      <x:c r="G14" s="2"/>
      <x:c r="H14" s="2"/>
      <x:c r="I14" s="2"/>
      <x:c r="J14" s="2"/>
      <x:c r="K14" s="2"/>
      <x:c r="L14" s="2"/>
      <x:c r="M14" s="2"/>
    </x:row>
    <x:row r="15">
      <x:c r="A15" s="2"/>
      <x:c r="B15" s="2"/>
      <x:c r="C15" s="2"/>
      <x:c r="D15" s="2"/>
      <x:c r="E15" s="2"/>
      <x:c r="F15" s="2"/>
      <x:c r="G15" s="2"/>
      <x:c r="H15" s="2"/>
      <x:c r="I15" s="2"/>
      <x:c r="J15" s="2"/>
      <x:c r="K15" s="2"/>
      <x:c r="L15" s="2"/>
      <x:c r="M15" s="2"/>
    </x:row>
    <x:row r="16" ht="32" customHeight="1">
      <x:c r="A16" s="78" t="str">
        <x:v>team-2 · Arcaea | 基础分池4000 · 极难400 · 19图寻/6直接</x:v>
      </x:c>
      <x:c r="B16" s="78"/>
      <x:c r="C16" s="78"/>
      <x:c r="D16" s="78"/>
      <x:c r="E16" s="78"/>
      <x:c r="F16" s="78"/>
      <x:c r="G16" s="78"/>
      <x:c r="H16" s="78"/>
      <x:c r="I16" s="78"/>
      <x:c r="J16" s="2"/>
      <x:c r="K16" s="2"/>
      <x:c r="L16" s="2"/>
      <x:c r="M16" s="2"/>
    </x:row>
    <x:row r="17" ht="105" customHeight="1">
      <x:c r="A17" s="82" t="str">
        <x:f>'任务总表'!L47&amp;" · "&amp;'任务总表'!N47&amp;CHAR(10)&amp;'任务总表'!E47&amp;CHAR(10)&amp;'任务总表'!D47&amp;" · "&amp;'任务总表'!H47&amp;" 分"&amp;CHAR(10)&amp;"直接完成，无需图片"</x:f>
        <x:v>ARC16 · D01
质数强迫症
易 · 70 分
直接完成，无需图片</x:v>
      </x:c>
      <x:c r="B17" s="2"/>
      <x:c r="C17" s="86" t="str">
        <x:f>'任务总表'!L33&amp;" · "&amp;'任务总表'!N33&amp;CHAR(10)&amp;'任务总表'!E33&amp;CHAR(10)&amp;'任务总表'!D33&amp;" · "&amp;'任务总表'!H33&amp;" 分"&amp;CHAR(10)&amp;"A/B/C 图片 #2"</x:f>
        <x:v>ARC02 · P02
只能看不能摸
难 · 230 分
A/B/C 图片 #2</x:v>
      </x:c>
      <x:c r="D17" s="2"/>
      <x:c r="E17" s="82" t="str">
        <x:f>'任务总表'!L34&amp;" · "&amp;'任务总表'!N34&amp;CHAR(10)&amp;'任务总表'!E34&amp;CHAR(10)&amp;'任务总表'!D34&amp;" · "&amp;'任务总表'!H34&amp;" 分"&amp;CHAR(10)&amp;"A/B/C 图片 #19"</x:f>
        <x:v>ARC03 · P19
光暗双生
易 · 120 分
A/B/C 图片 #19</x:v>
      </x:c>
      <x:c r="F17" s="2"/>
      <x:c r="G17" s="86" t="str">
        <x:f>'任务总表'!L41&amp;" · "&amp;'任务总表'!N41&amp;CHAR(10)&amp;'任务总表'!E41&amp;CHAR(10)&amp;'任务总表'!D41&amp;" · "&amp;'任务总表'!H41&amp;" 分"&amp;CHAR(10)&amp;"A/B/C 图片 #5"</x:f>
        <x:v>ARC10 · P05
快慢都是你
难 · 220 分
A/B/C 图片 #5</x:v>
      </x:c>
      <x:c r="H17" s="2"/>
      <x:c r="I17" s="90" t="str">
        <x:f>'任务总表'!L49&amp;" · "&amp;'任务总表'!N49&amp;CHAR(10)&amp;'任务总表'!E49&amp;CHAR(10)&amp;'任务总表'!D49&amp;" · "&amp;'任务总表'!H49&amp;" 分"&amp;CHAR(10)&amp;"A/B/C 图片 #11"</x:f>
        <x:v>ARC18 · P11
天翻地覆色号
中 · 150 分
A/B/C 图片 #11</x:v>
      </x:c>
      <x:c r="J17" s="2"/>
      <x:c r="K17" s="2"/>
      <x:c r="L17" s="2"/>
      <x:c r="M17" s="2"/>
    </x:row>
    <x:row r="18" ht="105" customHeight="1">
      <x:c r="A18" s="86" t="str">
        <x:f>'任务总表'!L55&amp;" · "&amp;'任务总表'!N55&amp;CHAR(10)&amp;'任务总表'!E55&amp;CHAR(10)&amp;'任务总表'!D55&amp;" · "&amp;'任务总表'!H55&amp;" 分"&amp;CHAR(10)&amp;"A/B/C 图片 #4"</x:f>
        <x:v>ARC24 · P04
猫猫喘口气
难 · 220 分
A/B/C 图片 #4</x:v>
      </x:c>
      <x:c r="B18" s="2"/>
      <x:c r="C18" s="90" t="str">
        <x:f>'任务总表'!L42&amp;" · "&amp;'任务总表'!N42&amp;CHAR(10)&amp;'任务总表'!E42&amp;CHAR(10)&amp;'任务总表'!D42&amp;" · "&amp;'任务总表'!H42&amp;" 分"&amp;CHAR(10)&amp;"A/B/C 图片 #17"</x:f>
        <x:v>ARC11 · P17
曲师连连看
中 · 140 分
A/B/C 图片 #17</x:v>
      </x:c>
      <x:c r="D18" s="2"/>
      <x:c r="E18" s="82" t="str">
        <x:f>'任务总表'!L56&amp;" · "&amp;'任务总表'!N56&amp;CHAR(10)&amp;'任务总表'!E56&amp;CHAR(10)&amp;'任务总表'!D56&amp;" · "&amp;'任务总表'!H56&amp;" 分"&amp;CHAR(10)&amp;"直接完成，无需图片"</x:f>
        <x:v>ARC25 · D02
三连批发商
易 · 80 分
直接完成，无需图片</x:v>
      </x:c>
      <x:c r="F18" s="2"/>
      <x:c r="G18" s="90" t="str">
        <x:f>'任务总表'!L39&amp;" · "&amp;'任务总表'!N39&amp;CHAR(10)&amp;'任务总表'!E39&amp;CHAR(10)&amp;'任务总表'!D39&amp;" · "&amp;'任务总表'!H39&amp;" 分"&amp;CHAR(10)&amp;"A/B/C 图片 #12"</x:f>
        <x:v>ARC08 · P12
这歌我会唱
中 · 150 分
A/B/C 图片 #12</x:v>
      </x:c>
      <x:c r="H18" s="2"/>
      <x:c r="I18" s="86" t="str">
        <x:f>'任务总表'!L36&amp;" · "&amp;'任务总表'!N36&amp;CHAR(10)&amp;'任务总表'!E36&amp;CHAR(10)&amp;'任务总表'!D36&amp;" · "&amp;'任务总表'!H36&amp;" 分"&amp;CHAR(10)&amp;"A/B/C 图片 #1"</x:f>
        <x:v>ARC05 · P01
困难角色带我飞
难 · 200 分
A/B/C 图片 #1</x:v>
      </x:c>
      <x:c r="J18" s="2"/>
      <x:c r="K18" s="2"/>
      <x:c r="L18" s="2"/>
      <x:c r="M18" s="2"/>
    </x:row>
    <x:row r="19" ht="105" customHeight="1">
      <x:c r="A19" s="82" t="str">
        <x:f>'任务总表'!L48&amp;" · "&amp;'任务总表'!N48&amp;CHAR(10)&amp;'任务总表'!E48&amp;CHAR(10)&amp;'任务总表'!D48&amp;" · "&amp;'任务总表'!H48&amp;" 分"&amp;CHAR(10)&amp;"A/B/C 图片 #13"</x:f>
        <x:v>ARC17 · P13
分数复读机
易 · 130 分
A/B/C 图片 #13</x:v>
      </x:c>
      <x:c r="B19" s="2"/>
      <x:c r="C19" s="82" t="str">
        <x:f>'任务总表'!L50&amp;" · "&amp;'任务总表'!N50&amp;CHAR(10)&amp;'任务总表'!E50&amp;CHAR(10)&amp;'任务总表'!D50&amp;" · "&amp;'任务总表'!H50&amp;" 分"&amp;CHAR(10)&amp;"A/B/C 图片 #14"</x:f>
        <x:v>ARC19 · P14
强碱体验卡
易 · 100 分
A/B/C 图片 #14</x:v>
      </x:c>
      <x:c r="D19" s="2"/>
      <x:c r="E19" s="95" t="str">
        <x:f>'任务总表'!L43&amp;" · "&amp;'任务总表'!N43&amp;CHAR(10)&amp;'任务总表'!E43&amp;CHAR(10)&amp;'任务总表'!D43&amp;" · "&amp;'任务总表'!H43&amp;" 分"&amp;CHAR(10)&amp;"直接完成，无需图片"</x:f>
        <x:v>ARC12 · D03
拆开也要千万
极难 · 400 分
直接完成，无需图片</x:v>
      </x:c>
      <x:c r="F19" s="2"/>
      <x:c r="G19" s="82" t="str">
        <x:f>'任务总表'!L45&amp;" · "&amp;'任务总表'!N45&amp;CHAR(10)&amp;'任务总表'!E45&amp;CHAR(10)&amp;'任务总表'!D45&amp;" · "&amp;'任务总表'!H45&amp;" 分"&amp;CHAR(10)&amp;"A/B/C 图片 #16"</x:f>
        <x:v>ARC14 · P16
早到也不行
易 · 100 分
A/B/C 图片 #16</x:v>
      </x:c>
      <x:c r="H19" s="2"/>
      <x:c r="I19" s="82" t="str">
        <x:f>'任务总表'!L46&amp;" · "&amp;'任务总表'!N46&amp;CHAR(10)&amp;'任务总表'!E46&amp;CHAR(10)&amp;'任务总表'!D46&amp;" · "&amp;'任务总表'!H46&amp;" 分"&amp;CHAR(10)&amp;"直接完成，无需图片"</x:f>
        <x:v>ARC15 · D04
井水不犯河水
易 · 80 分
直接完成，无需图片</x:v>
      </x:c>
      <x:c r="J19" s="2"/>
      <x:c r="K19" s="2"/>
      <x:c r="L19" s="2"/>
      <x:c r="M19" s="2"/>
    </x:row>
    <x:row r="20" ht="105" customHeight="1">
      <x:c r="A20" s="86" t="str">
        <x:f>'任务总表'!L40&amp;" · "&amp;'任务总表'!N40&amp;CHAR(10)&amp;'任务总表'!E40&amp;CHAR(10)&amp;'任务总表'!D40&amp;" · "&amp;'任务总表'!H40&amp;" 分"&amp;CHAR(10)&amp;"A/B/C 图片 #18"</x:f>
        <x:v>ARC09 · P18
小p收集癖
难 · 220 分
A/B/C 图片 #18</x:v>
      </x:c>
      <x:c r="B20" s="2"/>
      <x:c r="C20" s="86" t="str">
        <x:f>'任务总表'!L54&amp;" · "&amp;'任务总表'!N54&amp;CHAR(10)&amp;'任务总表'!E54&amp;CHAR(10)&amp;'任务总表'!D54&amp;" · "&amp;'任务总表'!H54&amp;" 分"&amp;CHAR(10)&amp;"直接完成，无需图片"</x:f>
        <x:v>ARC23 · D05
卸载冷静一下
难 · 160 分
直接完成，无需图片</x:v>
      </x:c>
      <x:c r="D20" s="2"/>
      <x:c r="E20" s="82" t="str">
        <x:f>'任务总表'!L44&amp;" · "&amp;'任务总表'!N44&amp;CHAR(10)&amp;'任务总表'!E44&amp;CHAR(10)&amp;'任务总表'!D44&amp;" · "&amp;'任务总表'!H44&amp;" 分"&amp;CHAR(10)&amp;"A/B/C 图片 #6"</x:f>
        <x:v>ARC13 · P06
迟到是不可能的
易 · 100 分
A/B/C 图片 #6</x:v>
      </x:c>
      <x:c r="F20" s="2"/>
      <x:c r="G20" s="90" t="str">
        <x:f>'任务总表'!L53&amp;" · "&amp;'任务总表'!N53&amp;CHAR(10)&amp;'任务总表'!E53&amp;CHAR(10)&amp;'任务总表'!D53&amp;" · "&amp;'任务总表'!H53&amp;" 分"&amp;CHAR(10)&amp;"A/B/C 图片 #8"</x:f>
        <x:v>ARC22 · P08
曲绘照进现实
中 · 190 分
A/B/C 图片 #8</x:v>
      </x:c>
      <x:c r="H20" s="2"/>
      <x:c r="I20" s="82" t="str">
        <x:f>'任务总表'!L38&amp;" · "&amp;'任务总表'!N38&amp;CHAR(10)&amp;'任务总表'!E38&amp;CHAR(10)&amp;'任务总表'!D38&amp;" · "&amp;'任务总表'!H38&amp;" 分"&amp;CHAR(10)&amp;"A/B/C 图片 #10"</x:f>
        <x:v>ARC07 · P10
GUY，你干嘛
易 · 140 分
A/B/C 图片 #10</x:v>
      </x:c>
      <x:c r="J20" s="2"/>
      <x:c r="K20" s="2"/>
      <x:c r="L20" s="2"/>
      <x:c r="M20" s="2"/>
    </x:row>
    <x:row r="21" ht="105" customHeight="1">
      <x:c r="A21" s="90" t="str">
        <x:f>'任务总表'!L35&amp;" · "&amp;'任务总表'!N35&amp;CHAR(10)&amp;'任务总表'!E35&amp;CHAR(10)&amp;'任务总表'!D35&amp;" · "&amp;'任务总表'!H35&amp;" 分"&amp;CHAR(10)&amp;"A/B/C 图片 #7"</x:f>
        <x:v>ARC04 · P07
来自隔壁的你
中 · 150 分
A/B/C 图片 #7</x:v>
      </x:c>
      <x:c r="B21" s="2"/>
      <x:c r="C21" s="90" t="str">
        <x:f>'任务总表'!L32&amp;" · "&amp;'任务总表'!N32&amp;CHAR(10)&amp;'任务总表'!E32&amp;CHAR(10)&amp;'任务总表'!D32&amp;" · "&amp;'任务总表'!H32&amp;" 分"&amp;CHAR(10)&amp;"A/B/C 图片 #3"</x:f>
        <x:v>ARC01 · P03
镜中追分
中 · 170 分
A/B/C 图片 #3</x:v>
      </x:c>
      <x:c r="D21" s="2"/>
      <x:c r="E21" s="82" t="str">
        <x:f>'任务总表'!L51&amp;" · "&amp;'任务总表'!N51&amp;CHAR(10)&amp;'任务总表'!E51&amp;CHAR(10)&amp;'任务总表'!D51&amp;" · "&amp;'任务总表'!H51&amp;" 分"&amp;CHAR(10)&amp;"A/B/C 图片 #15"</x:f>
        <x:v>ARC20 · P15
d0ez出来挨打
易 · 110 分
A/B/C 图片 #15</x:v>
      </x:c>
      <x:c r="F21" s="2"/>
      <x:c r="G21" s="90" t="str">
        <x:f>'任务总表'!L52&amp;" · "&amp;'任务总表'!N52&amp;CHAR(10)&amp;'任务总表'!E52&amp;CHAR(10)&amp;'任务总表'!D52&amp;" · "&amp;'任务总表'!H52&amp;" 分"&amp;CHAR(10)&amp;"直接完成，无需图片"</x:f>
        <x:v>ARC21 · D06
风暴二人转
中 · 140 分
直接完成，无需图片</x:v>
      </x:c>
      <x:c r="H21" s="2"/>
      <x:c r="I21" s="86" t="str">
        <x:f>'任务总表'!L37&amp;" · "&amp;'任务总表'!N37&amp;CHAR(10)&amp;'任务总表'!E37&amp;CHAR(10)&amp;'任务总表'!D37&amp;" · "&amp;'任务总表'!H37&amp;" 分"&amp;CHAR(10)&amp;"A/B/C 图片 #9"</x:f>
        <x:v>ARC06 · P09
67，不能再多了
难 · 230 分
A/B/C 图片 #9</x:v>
      </x:c>
      <x:c r="J21" s="2"/>
      <x:c r="K21" s="2"/>
      <x:c r="L21" s="2"/>
      <x:c r="M21" s="2"/>
    </x:row>
    <x:row r="22">
      <x:c r="A22" s="2"/>
      <x:c r="B22" s="2"/>
      <x:c r="C22" s="2"/>
      <x:c r="D22" s="2"/>
      <x:c r="E22" s="2"/>
      <x:c r="F22" s="2"/>
      <x:c r="G22" s="2"/>
      <x:c r="H22" s="2"/>
      <x:c r="I22" s="2"/>
      <x:c r="J22" s="2"/>
      <x:c r="K22" s="2"/>
      <x:c r="L22" s="2"/>
      <x:c r="M22" s="2"/>
    </x:row>
    <x:row r="23" ht="27" customHeight="1">
      <x:c r="A23" s="2" t="str">
        <x:v>五行基础分：790 / 790 / 810 / 810 / 800；五列：790 / 800 / 810 / 800 / 800。仅为价值分布检查，不发连线奖励。</x:v>
      </x:c>
      <x:c r="B23" s="2"/>
      <x:c r="C23" s="2"/>
      <x:c r="D23" s="2"/>
      <x:c r="E23" s="2"/>
      <x:c r="F23" s="2"/>
      <x:c r="G23" s="2"/>
      <x:c r="H23" s="2"/>
      <x:c r="I23" s="2"/>
      <x:c r="J23" s="2"/>
      <x:c r="K23" s="2"/>
      <x:c r="L23" s="2"/>
      <x:c r="M23" s="2"/>
    </x:row>
    <x:row r="24">
      <x:c r="A24" s="2"/>
      <x:c r="B24" s="2"/>
      <x:c r="C24" s="2"/>
      <x:c r="D24" s="2"/>
      <x:c r="E24" s="2"/>
      <x:c r="F24" s="2"/>
      <x:c r="G24" s="2"/>
      <x:c r="H24" s="2"/>
      <x:c r="I24" s="2"/>
      <x:c r="J24" s="2"/>
      <x:c r="K24" s="2"/>
      <x:c r="L24" s="2"/>
      <x:c r="M24" s="2"/>
    </x:row>
    <x:row r="25">
      <x:c r="A25" s="2"/>
      <x:c r="B25" s="2"/>
      <x:c r="C25" s="2"/>
      <x:c r="D25" s="2"/>
      <x:c r="E25" s="2"/>
      <x:c r="F25" s="2"/>
      <x:c r="G25" s="2"/>
      <x:c r="H25" s="2"/>
      <x:c r="I25" s="2"/>
      <x:c r="J25" s="2"/>
      <x:c r="K25" s="2"/>
      <x:c r="L25" s="2"/>
      <x:c r="M25" s="2"/>
    </x:row>
    <x:row r="26" ht="32" customHeight="1">
      <x:c r="A26" s="78" t="str">
        <x:v>team-3 · 范式起源 | 基础分池4000 · 极难400 · 19图寻/6直接</x:v>
      </x:c>
      <x:c r="B26" s="78"/>
      <x:c r="C26" s="78"/>
      <x:c r="D26" s="78"/>
      <x:c r="E26" s="78"/>
      <x:c r="F26" s="78"/>
      <x:c r="G26" s="78"/>
      <x:c r="H26" s="78"/>
      <x:c r="I26" s="78"/>
      <x:c r="J26" s="2"/>
      <x:c r="K26" s="2"/>
      <x:c r="L26" s="2"/>
      <x:c r="M26" s="2"/>
    </x:row>
    <x:row r="27" ht="105" customHeight="1">
      <x:c r="A27" s="82" t="str">
        <x:f>'任务总表'!L87&amp;" · "&amp;'任务总表'!N87&amp;CHAR(10)&amp;'任务总表'!E87&amp;CHAR(10)&amp;'任务总表'!D87&amp;" · "&amp;'任务总表'!H87&amp;" 分"&amp;CHAR(10)&amp;"直接完成，无需图片"</x:f>
        <x:v>PAR06 · D01
bpm=rt达标打卡
易 · 70 分
直接完成，无需图片</x:v>
      </x:c>
      <x:c r="B27" s="2"/>
      <x:c r="C27" s="90" t="str">
        <x:f>'任务总表'!L99&amp;" · "&amp;'任务总表'!N99&amp;CHAR(10)&amp;'任务总表'!E99&amp;CHAR(10)&amp;'任务总表'!D99&amp;" · "&amp;'任务总表'!H99&amp;" 分"&amp;CHAR(10)&amp;"A/B/C 图片 #2"</x:f>
        <x:v>PAR18 · P02
人形街机
中 · 160 分
A/B/C 图片 #2</x:v>
      </x:c>
      <x:c r="D27" s="2"/>
      <x:c r="E27" s="82" t="str">
        <x:f>'任务总表'!L96&amp;" · "&amp;'任务总表'!N96&amp;CHAR(10)&amp;'任务总表'!E96&amp;CHAR(10)&amp;'任务总表'!D96&amp;" · "&amp;'任务总表'!H96&amp;" 分"&amp;CHAR(10)&amp;"A/B/C 图片 #19"</x:f>
        <x:v>PAR15 · P19
曲名何意味
易 · 120 分
A/B/C 图片 #19</x:v>
      </x:c>
      <x:c r="F27" s="2"/>
      <x:c r="G27" s="86" t="str">
        <x:f>'任务总表'!L98&amp;" · "&amp;'任务总表'!N98&amp;CHAR(10)&amp;'任务总表'!E98&amp;CHAR(10)&amp;'任务总表'!D98&amp;" · "&amp;'任务总表'!H98&amp;" 分"&amp;CHAR(10)&amp;"A/B/C 图片 #5"</x:f>
        <x:v>PAR17 · P05
命运交给路人
难 · 230 分
A/B/C 图片 #5</x:v>
      </x:c>
      <x:c r="H27" s="2"/>
      <x:c r="I27" s="86" t="str">
        <x:f>'任务总表'!L101&amp;" · "&amp;'任务总表'!N101&amp;CHAR(10)&amp;'任务总表'!E101&amp;CHAR(10)&amp;'任务总表'!D101&amp;" · "&amp;'任务总表'!H101&amp;" 分"&amp;CHAR(10)&amp;"A/B/C 图片 #11"</x:f>
        <x:v>PAR20 · P11
双小拇指冲百万
难 · 220 分
A/B/C 图片 #11</x:v>
      </x:c>
      <x:c r="J27" s="2"/>
      <x:c r="K27" s="2"/>
      <x:c r="L27" s="2"/>
      <x:c r="M27" s="2"/>
    </x:row>
    <x:row r="28" ht="105" customHeight="1">
      <x:c r="A28" s="86" t="str">
        <x:f>'任务总表'!L105&amp;" · "&amp;'任务总表'!N105&amp;CHAR(10)&amp;'任务总表'!E105&amp;CHAR(10)&amp;'任务总表'!D105&amp;" · "&amp;'任务总表'!H105&amp;" 分"&amp;CHAR(10)&amp;"A/B/C 图片 #4"</x:f>
        <x:v>PAR24 · P04
控速挑战
难 · 230 分
A/B/C 图片 #4</x:v>
      </x:c>
      <x:c r="B28" s="2"/>
      <x:c r="C28" s="90" t="str">
        <x:f>'任务总表'!L94&amp;" · "&amp;'任务总表'!N94&amp;CHAR(10)&amp;'任务总表'!E94&amp;CHAR(10)&amp;'任务总表'!D94&amp;" · "&amp;'任务总表'!H94&amp;" 分"&amp;CHAR(10)&amp;"A/B/C 图片 #17"</x:f>
        <x:v>PAR13 · P17
曲绘找找茬之我爱para
中 · 170 分
A/B/C 图片 #17</x:v>
      </x:c>
      <x:c r="D28" s="2"/>
      <x:c r="E28" s="82" t="str">
        <x:f>'任务总表'!L88&amp;" · "&amp;'任务总表'!N88&amp;CHAR(10)&amp;'任务总表'!E88&amp;CHAR(10)&amp;'任务总表'!D88&amp;" · "&amp;'任务总表'!H88&amp;" 分"&amp;CHAR(10)&amp;"直接完成，无需图片"</x:f>
        <x:v>PAR07 · D02
席替（换座位）
易 · 90 分
直接完成，无需图片</x:v>
      </x:c>
      <x:c r="F28" s="2"/>
      <x:c r="G28" s="90" t="str">
        <x:f>'任务总表'!L83&amp;" · "&amp;'任务总表'!N83&amp;CHAR(10)&amp;'任务总表'!E83&amp;CHAR(10)&amp;'任务总表'!D83&amp;" · "&amp;'任务总表'!H83&amp;" 分"&amp;CHAR(10)&amp;"A/B/C 图片 #12"</x:f>
        <x:v>PAR02 · P12
冬日方块少丢点
中 · 160 分
A/B/C 图片 #12</x:v>
      </x:c>
      <x:c r="H28" s="2"/>
      <x:c r="I28" s="90" t="str">
        <x:f>'任务总表'!L84&amp;" · "&amp;'任务总表'!N84&amp;CHAR(10)&amp;'任务总表'!E84&amp;CHAR(10)&amp;'任务总表'!D84&amp;" · "&amp;'任务总表'!H84&amp;" 分"&amp;CHAR(10)&amp;"A/B/C 图片 #1"</x:f>
        <x:v>PAR03 · P01
时间到了，满分！
中 · 140 分
A/B/C 图片 #1</x:v>
      </x:c>
      <x:c r="J28" s="2"/>
      <x:c r="K28" s="2"/>
      <x:c r="L28" s="2"/>
      <x:c r="M28" s="2"/>
    </x:row>
    <x:row r="29" ht="105" customHeight="1">
      <x:c r="A29" s="82" t="str">
        <x:f>'任务总表'!L82&amp;" · "&amp;'任务总表'!N82&amp;CHAR(10)&amp;'任务总表'!E82&amp;CHAR(10)&amp;'任务总表'!D82&amp;" · "&amp;'任务总表'!H82&amp;" 分"&amp;CHAR(10)&amp;"A/B/C 图片 #13"</x:f>
        <x:v>PAR01 · P13
范式也能Dynamix
易 · 110 分
A/B/C 图片 #13</x:v>
      </x:c>
      <x:c r="B29" s="2"/>
      <x:c r="C29" s="82" t="str">
        <x:f>'任务总表'!L85&amp;" · "&amp;'任务总表'!N85&amp;CHAR(10)&amp;'任务总表'!E85&amp;CHAR(10)&amp;'任务总表'!D85&amp;" · "&amp;'任务总表'!H85&amp;" 分"&amp;CHAR(10)&amp;"A/B/C 图片 #14"</x:f>
        <x:v>PAR04 · P14
elegante双向奔赴
易 · 90 分
A/B/C 图片 #14</x:v>
      </x:c>
      <x:c r="D29" s="2"/>
      <x:c r="E29" s="95" t="str">
        <x:f>'任务总表'!L104&amp;" · "&amp;'任务总表'!N104&amp;CHAR(10)&amp;'任务总表'!E104&amp;CHAR(10)&amp;'任务总表'!D104&amp;" · "&amp;'任务总表'!H104&amp;" 分"&amp;CHAR(10)&amp;"直接完成，无需图片"</x:f>
        <x:v>PAR23 · D03
数据乱流
极难 · 400 分
直接完成，无需图片</x:v>
      </x:c>
      <x:c r="F29" s="2"/>
      <x:c r="G29" s="90" t="str">
        <x:f>'任务总表'!L97&amp;" · "&amp;'任务总表'!N97&amp;CHAR(10)&amp;'任务总表'!E97&amp;CHAR(10)&amp;'任务总表'!D97&amp;" · "&amp;'任务总表'!H97&amp;" 分"&amp;CHAR(10)&amp;"A/B/C 图片 #16"</x:f>
        <x:v>PAR16 · P16
谁笑谁重开
中 · 140 分
A/B/C 图片 #16</x:v>
      </x:c>
      <x:c r="H29" s="2"/>
      <x:c r="I29" s="82" t="str">
        <x:f>'任务总表'!L102&amp;" · "&amp;'任务总表'!N102&amp;CHAR(10)&amp;'任务总表'!E102&amp;CHAR(10)&amp;'任务总表'!D102&amp;" · "&amp;'任务总表'!H102&amp;" 分"&amp;CHAR(10)&amp;"直接完成，无需图片"</x:f>
        <x:v>PAR21 · D04
零号车单手司机
易 · 80 分
直接完成，无需图片</x:v>
      </x:c>
      <x:c r="J29" s="2"/>
      <x:c r="K29" s="2"/>
      <x:c r="L29" s="2"/>
      <x:c r="M29" s="2"/>
    </x:row>
    <x:row r="30" ht="105" customHeight="1">
      <x:c r="A30" s="90" t="str">
        <x:f>'任务总表'!L93&amp;" · "&amp;'任务总表'!N93&amp;CHAR(10)&amp;'任务总表'!E93&amp;CHAR(10)&amp;'任务总表'!D93&amp;" · "&amp;'任务总表'!H93&amp;" 分"&amp;CHAR(10)&amp;"A/B/C 图片 #18"</x:f>
        <x:v>PAR12 · P18
曲师猜猜乐
中 · 160 分
A/B/C 图片 #18</x:v>
      </x:c>
      <x:c r="B30" s="2"/>
      <x:c r="C30" s="86" t="str">
        <x:f>'任务总表'!L106&amp;" · "&amp;'任务总表'!N106&amp;CHAR(10)&amp;'任务总表'!E106&amp;CHAR(10)&amp;'任务总表'!D106&amp;" · "&amp;'任务总表'!H106&amp;" 分"&amp;CHAR(10)&amp;"直接完成，无需图片"</x:f>
        <x:v>PAR25 · D05
大麻烦！！！
难 · 210 分
直接完成，无需图片</x:v>
      </x:c>
      <x:c r="D30" s="2"/>
      <x:c r="E30" s="82" t="str">
        <x:f>'任务总表'!L90&amp;" · "&amp;'任务总表'!N90&amp;CHAR(10)&amp;'任务总表'!E90&amp;CHAR(10)&amp;'任务总表'!D90&amp;" · "&amp;'任务总表'!H90&amp;" 分"&amp;CHAR(10)&amp;"A/B/C 图片 #6"</x:f>
        <x:v>PAR09 · P06
ternion三道关
易 · 130 分
A/B/C 图片 #6</x:v>
      </x:c>
      <x:c r="F30" s="2"/>
      <x:c r="G30" s="90" t="str">
        <x:f>'任务总表'!L95&amp;" · "&amp;'任务总表'!N95&amp;CHAR(10)&amp;'任务总表'!E95&amp;CHAR(10)&amp;'任务总表'!D95&amp;" · "&amp;'任务总表'!H95&amp;" 分"&amp;CHAR(10)&amp;"A/B/C 图片 #8"</x:f>
        <x:v>PAR14 · P08
纵连打信者
中 · 150 分
A/B/C 图片 #8</x:v>
      </x:c>
      <x:c r="H30" s="2"/>
      <x:c r="I30" s="90" t="str">
        <x:f>'任务总表'!L92&amp;" · "&amp;'任务总表'!N92&amp;CHAR(10)&amp;'任务总表'!E92&amp;CHAR(10)&amp;'任务总表'!D92&amp;" · "&amp;'任务总表'!H92&amp;" 分"&amp;CHAR(10)&amp;"A/B/C 图片 #10"</x:f>
        <x:v>PAR11 · P10
入侵二选一
中 · 140 分
A/B/C 图片 #10</x:v>
      </x:c>
      <x:c r="J30" s="2"/>
      <x:c r="K30" s="2"/>
      <x:c r="L30" s="2"/>
      <x:c r="M30" s="2"/>
    </x:row>
    <x:row r="31" ht="105" customHeight="1">
      <x:c r="A31" s="86" t="str">
        <x:f>'任务总表'!L91&amp;" · "&amp;'任务总表'!N91&amp;CHAR(10)&amp;'任务总表'!E91&amp;CHAR(10)&amp;'任务总表'!D91&amp;" · "&amp;'任务总表'!H91&amp;" 分"&amp;CHAR(10)&amp;"A/B/C 图片 #7"</x:f>
        <x:v>PAR10 · P07
慢速带师
难 · 220 分
A/B/C 图片 #7</x:v>
      </x:c>
      <x:c r="B31" s="2"/>
      <x:c r="C31" s="90" t="str">
        <x:f>'任务总表'!L89&amp;" · "&amp;'任务总表'!N89&amp;CHAR(10)&amp;'任务总表'!E89&amp;CHAR(10)&amp;'任务总表'!D89&amp;" · "&amp;'任务总表'!H89&amp;" 分"&amp;CHAR(10)&amp;"A/B/C 图片 #3"</x:f>
        <x:v>PAR08 · P03
重返新手村
中 · 160 分
A/B/C 图片 #3</x:v>
      </x:c>
      <x:c r="D31" s="2"/>
      <x:c r="E31" s="82" t="str">
        <x:f>'任务总表'!L86&amp;" · "&amp;'任务总表'!N86&amp;CHAR(10)&amp;'任务总表'!E86&amp;CHAR(10)&amp;'任务总表'!D86&amp;" · "&amp;'任务总表'!H86&amp;" 分"&amp;CHAR(10)&amp;"A/B/C 图片 #15"</x:f>
        <x:v>PAR05 · P15
inner norm侧面出击
易 · 90 分
A/B/C 图片 #15</x:v>
      </x:c>
      <x:c r="F31" s="2"/>
      <x:c r="G31" s="90" t="str">
        <x:f>'任务总表'!L103&amp;" · "&amp;'任务总表'!N103&amp;CHAR(10)&amp;'任务总表'!E103&amp;CHAR(10)&amp;'任务总表'!D103&amp;" · "&amp;'任务总表'!H103&amp;" 分"&amp;CHAR(10)&amp;"直接完成，无需图片"</x:f>
        <x:v>PAR22 · D06
十六级全收
中 · 120 分
直接完成，无需图片</x:v>
      </x:c>
      <x:c r="H31" s="2"/>
      <x:c r="I31" s="86" t="str">
        <x:f>'任务总表'!L100&amp;" · "&amp;'任务总表'!N100&amp;CHAR(10)&amp;'任务总表'!E100&amp;CHAR(10)&amp;'任务总表'!D100&amp;" · "&amp;'任务总表'!H100&amp;" 分"&amp;CHAR(10)&amp;"A/B/C 图片 #9"</x:f>
        <x:v>PAR19 · P09
倒转脑回路
难 · 210 分
A/B/C 图片 #9</x:v>
      </x:c>
      <x:c r="J31" s="2"/>
      <x:c r="K31" s="2"/>
      <x:c r="L31" s="2"/>
      <x:c r="M31" s="2"/>
    </x:row>
    <x:row r="32">
      <x:c r="A32" s="2"/>
      <x:c r="B32" s="2"/>
      <x:c r="C32" s="2"/>
      <x:c r="D32" s="2"/>
      <x:c r="E32" s="2"/>
      <x:c r="F32" s="2"/>
      <x:c r="G32" s="2"/>
      <x:c r="H32" s="2"/>
      <x:c r="I32" s="2"/>
      <x:c r="J32" s="2"/>
      <x:c r="K32" s="2"/>
      <x:c r="L32" s="2"/>
      <x:c r="M32" s="2"/>
    </x:row>
    <x:row r="33" ht="27" customHeight="1">
      <x:c r="A33" s="2" t="str">
        <x:v>五行基础分：800 / 790 / 820 / 790 / 800；五列：790 / 790 / 830 / 800 / 790。仅为价值分布检查，不发连线奖励。</x:v>
      </x:c>
      <x:c r="B33" s="2"/>
      <x:c r="C33" s="2"/>
      <x:c r="D33" s="2"/>
      <x:c r="E33" s="2"/>
      <x:c r="F33" s="2"/>
      <x:c r="G33" s="2"/>
      <x:c r="H33" s="2"/>
      <x:c r="I33" s="2"/>
      <x:c r="J33" s="2"/>
      <x:c r="K33" s="2"/>
      <x:c r="L33" s="2"/>
      <x:c r="M33" s="2"/>
    </x:row>
    <x:row r="34">
      <x:c r="A34" s="2"/>
      <x:c r="B34" s="2"/>
      <x:c r="C34" s="2"/>
      <x:c r="D34" s="2"/>
      <x:c r="E34" s="2"/>
      <x:c r="F34" s="2"/>
      <x:c r="G34" s="2"/>
      <x:c r="H34" s="2"/>
      <x:c r="I34" s="2"/>
      <x:c r="J34" s="2"/>
      <x:c r="K34" s="2"/>
      <x:c r="L34" s="2"/>
      <x:c r="M34" s="2"/>
    </x:row>
    <x:row r="35">
      <x:c r="A35" s="2"/>
      <x:c r="B35" s="2"/>
      <x:c r="C35" s="2"/>
      <x:c r="D35" s="2"/>
      <x:c r="E35" s="2"/>
      <x:c r="F35" s="2"/>
      <x:c r="G35" s="2"/>
      <x:c r="H35" s="2"/>
      <x:c r="I35" s="2"/>
      <x:c r="J35" s="2"/>
      <x:c r="K35" s="2"/>
      <x:c r="L35" s="2"/>
      <x:c r="M35" s="2"/>
    </x:row>
    <x:row r="36" ht="32" customHeight="1">
      <x:c r="A36" s="78" t="str">
        <x:v>team-4 · maimai | 基础分池4000 · 极难400 · 19图寻/6直接</x:v>
      </x:c>
      <x:c r="B36" s="78"/>
      <x:c r="C36" s="78"/>
      <x:c r="D36" s="78"/>
      <x:c r="E36" s="78"/>
      <x:c r="F36" s="78"/>
      <x:c r="G36" s="78"/>
      <x:c r="H36" s="78"/>
      <x:c r="I36" s="78"/>
      <x:c r="J36" s="2"/>
      <x:c r="K36" s="2"/>
      <x:c r="L36" s="2"/>
      <x:c r="M36" s="2"/>
    </x:row>
    <x:row r="37" ht="105" customHeight="1">
      <x:c r="A37" s="82" t="str">
        <x:f>'任务总表'!L57&amp;" · "&amp;'任务总表'!N57&amp;CHAR(10)&amp;'任务总表'!E57&amp;CHAR(10)&amp;'任务总表'!D57&amp;" · "&amp;'任务总表'!H57&amp;" 分"&amp;CHAR(10)&amp;"直接完成，无需图片"</x:f>
        <x:v>MAI01 · D01
？！初见！？
易 · 80 分
直接完成，无需图片</x:v>
      </x:c>
      <x:c r="B37" s="2"/>
      <x:c r="C37" s="86" t="str">
        <x:f>'任务总表'!L60&amp;" · "&amp;'任务总表'!N60&amp;CHAR(10)&amp;'任务总表'!E60&amp;CHAR(10)&amp;'任务总表'!D60&amp;" · "&amp;'任务总表'!H60&amp;" 分"&amp;CHAR(10)&amp;"A/B/C 图片 #2"</x:f>
        <x:v>MAI04 · P02
键盘大师？
难 · 220 分
A/B/C 图片 #2</x:v>
      </x:c>
      <x:c r="D37" s="2"/>
      <x:c r="E37" s="82" t="str">
        <x:f>'任务总表'!L66&amp;" · "&amp;'任务总表'!N66&amp;CHAR(10)&amp;'任务总表'!E66&amp;CHAR(10)&amp;'任务总表'!D66&amp;" · "&amp;'任务总表'!H66&amp;" 分"&amp;CHAR(10)&amp;"A/B/C 图片 #19"</x:f>
        <x:v>MAI10 · P19
路人夺权
易 · 120 分
A/B/C 图片 #19</x:v>
      </x:c>
      <x:c r="F37" s="2"/>
      <x:c r="G37" s="90" t="str">
        <x:f>'任务总表'!L71&amp;" · "&amp;'任务总表'!N71&amp;CHAR(10)&amp;'任务总表'!E71&amp;CHAR(10)&amp;'任务总表'!D71&amp;" · "&amp;'任务总表'!H71&amp;" 分"&amp;CHAR(10)&amp;"A/B/C 图片 #5"</x:f>
        <x:v>MAI15 · P05
极极？！
中 · 160 分
A/B/C 图片 #5</x:v>
      </x:c>
      <x:c r="H37" s="2"/>
      <x:c r="I37" s="86" t="str">
        <x:f>'任务总表'!L59&amp;" · "&amp;'任务总表'!N59&amp;CHAR(10)&amp;'任务总表'!E59&amp;CHAR(10)&amp;'任务总表'!D59&amp;" · "&amp;'任务总表'!H59&amp;" 分"&amp;CHAR(10)&amp;"A/B/C 图片 #11"</x:f>
        <x:v>MAI03 · P11
长条绝缘体
难 · 210 分
A/B/C 图片 #11</x:v>
      </x:c>
      <x:c r="J37" s="2"/>
      <x:c r="K37" s="2"/>
      <x:c r="L37" s="2"/>
      <x:c r="M37" s="2"/>
    </x:row>
    <x:row r="38" ht="105" customHeight="1">
      <x:c r="A38" s="86" t="str">
        <x:f>'任务总表'!L79&amp;" · "&amp;'任务总表'!N79&amp;CHAR(10)&amp;'任务总表'!E79&amp;CHAR(10)&amp;'任务总表'!D79&amp;" · "&amp;'任务总表'!H79&amp;" 分"&amp;CHAR(10)&amp;"A/B/C 图片 #4"</x:f>
        <x:v>MAI23 · P04
乌冬面上分套餐
难 · 240 分
A/B/C 图片 #4</x:v>
      </x:c>
      <x:c r="B38" s="2"/>
      <x:c r="C38" s="90" t="str">
        <x:f>'任务总表'!L75&amp;" · "&amp;'任务总表'!N75&amp;CHAR(10)&amp;'任务总表'!E75&amp;CHAR(10)&amp;'任务总表'!D75&amp;" · "&amp;'任务总表'!H75&amp;" 分"&amp;CHAR(10)&amp;"A/B/C 图片 #17"</x:f>
        <x:v>MAI19 · P17
彩虹提前报到
中 · 140 分
A/B/C 图片 #17</x:v>
      </x:c>
      <x:c r="D38" s="2"/>
      <x:c r="E38" s="82" t="str">
        <x:f>'任务总表'!L65&amp;" · "&amp;'任务总表'!N65&amp;CHAR(10)&amp;'任务总表'!E65&amp;CHAR(10)&amp;'任务总表'!D65&amp;" · "&amp;'任务总表'!H65&amp;" 分"&amp;CHAR(10)&amp;"直接完成，无需图片"</x:f>
        <x:v>MAI09 · D02
单手挑战
易 · 70 分
直接完成，无需图片</x:v>
      </x:c>
      <x:c r="F38" s="2"/>
      <x:c r="G38" s="90" t="str">
        <x:f>'任务总表'!L68&amp;" · "&amp;'任务总表'!N68&amp;CHAR(10)&amp;'任务总表'!E68&amp;CHAR(10)&amp;'任务总表'!D68&amp;" · "&amp;'任务总表'!H68&amp;" 分"&amp;CHAR(10)&amp;"A/B/C 图片 #12"</x:f>
        <x:v>MAI12 · P12
首字母捉迷藏
中 · 140 分
A/B/C 图片 #12</x:v>
      </x:c>
      <x:c r="H38" s="2"/>
      <x:c r="I38" s="86" t="str">
        <x:f>'任务总表'!L70&amp;" · "&amp;'任务总表'!N70&amp;CHAR(10)&amp;'任务总表'!E70&amp;CHAR(10)&amp;'任务总表'!D70&amp;" · "&amp;'任务总表'!H70&amp;" 分"&amp;CHAR(10)&amp;"A/B/C 图片 #1"</x:f>
        <x:v>MAI14 · P01
全程解说
难 · 200 分
A/B/C 图片 #1</x:v>
      </x:c>
      <x:c r="J38" s="2"/>
      <x:c r="K38" s="2"/>
      <x:c r="L38" s="2"/>
      <x:c r="M38" s="2"/>
    </x:row>
    <x:row r="39" ht="105" customHeight="1">
      <x:c r="A39" s="82" t="str">
        <x:f>'任务总表'!L77&amp;" · "&amp;'任务总表'!N77&amp;CHAR(10)&amp;'任务总表'!E77&amp;CHAR(10)&amp;'任务总表'!D77&amp;" · "&amp;'任务总表'!H77&amp;" 分"&amp;CHAR(10)&amp;"A/B/C 图片 #13"</x:f>
        <x:v>MAI21 · P13
GDP精准扶贫
易 · 120 分
A/B/C 图片 #13</x:v>
      </x:c>
      <x:c r="B39" s="2"/>
      <x:c r="C39" s="82" t="str">
        <x:f>'任务总表'!L62&amp;" · "&amp;'任务总表'!N62&amp;CHAR(10)&amp;'任务总表'!E62&amp;CHAR(10)&amp;'任务总表'!D62&amp;" · "&amp;'任务总表'!H62&amp;" 分"&amp;CHAR(10)&amp;"A/B/C 图片 #14"</x:f>
        <x:v>MAI06 · P14
福瑞？！
易 · 90 分
A/B/C 图片 #14</x:v>
      </x:c>
      <x:c r="D39" s="2"/>
      <x:c r="E39" s="95" t="str">
        <x:f>'任务总表'!L72&amp;" · "&amp;'任务总表'!N72&amp;CHAR(10)&amp;'任务总表'!E72&amp;CHAR(10)&amp;'任务总表'!D72&amp;" · "&amp;'任务总表'!H72&amp;" 分"&amp;CHAR(10)&amp;"直接完成，无需图片"</x:f>
        <x:v>MAI16 · D03
小拇指也要上分
极难 · 400 分
直接完成，无需图片</x:v>
      </x:c>
      <x:c r="F39" s="2"/>
      <x:c r="G39" s="90" t="str">
        <x:f>'任务总表'!L69&amp;" · "&amp;'任务总表'!N69&amp;CHAR(10)&amp;'任务总表'!E69&amp;CHAR(10)&amp;'任务总表'!D69&amp;" · "&amp;'任务总表'!H69&amp;" 分"&amp;CHAR(10)&amp;"A/B/C 图片 #16"</x:f>
        <x:v>MAI13 · P16
交叉手挑战
中 · 130 分
A/B/C 图片 #16</x:v>
      </x:c>
      <x:c r="H39" s="2"/>
      <x:c r="I39" s="82" t="str">
        <x:f>'任务总表'!L80&amp;" · "&amp;'任务总表'!N80&amp;CHAR(10)&amp;'任务总表'!E80&amp;CHAR(10)&amp;'任务总表'!D80&amp;" · "&amp;'任务总表'!H80&amp;" 分"&amp;CHAR(10)&amp;"直接完成，无需图片"</x:f>
        <x:v>MAI24 · D04
废物三项
易 · 110 分
直接完成，无需图片</x:v>
      </x:c>
      <x:c r="J39" s="2"/>
      <x:c r="K39" s="2"/>
      <x:c r="L39" s="2"/>
      <x:c r="M39" s="2"/>
    </x:row>
    <x:row r="40" ht="105" customHeight="1">
      <x:c r="A40" s="90" t="str">
        <x:f>'任务总表'!L73&amp;" · "&amp;'任务总表'!N73&amp;CHAR(10)&amp;'任务总表'!E73&amp;CHAR(10)&amp;'任务总表'!D73&amp;" · "&amp;'任务总表'!H73&amp;" 分"&amp;CHAR(10)&amp;"A/B/C 图片 #18"</x:f>
        <x:v>MAI17 · P18
深海闭嘴挑战
中 · 160 分
A/B/C 图片 #18</x:v>
      </x:c>
      <x:c r="B40" s="2"/>
      <x:c r="C40" s="86" t="str">
        <x:f>'任务总表'!L78&amp;" · "&amp;'任务总表'!N78&amp;CHAR(10)&amp;'任务总表'!E78&amp;CHAR(10)&amp;'任务总表'!D78&amp;" · "&amp;'任务总表'!H78&amp;" 分"&amp;CHAR(10)&amp;"直接完成，无需图片"</x:f>
        <x:v>MAI22 · D05
致敬传奇心态王
难 · 200 分
直接完成，无需图片</x:v>
      </x:c>
      <x:c r="D40" s="2"/>
      <x:c r="E40" s="82" t="str">
        <x:f>'任务总表'!L61&amp;" · "&amp;'任务总表'!N61&amp;CHAR(10)&amp;'任务总表'!E61&amp;CHAR(10)&amp;'任务总表'!D61&amp;" · "&amp;'任务总表'!H61&amp;" 分"&amp;CHAR(10)&amp;"A/B/C 图片 #6"</x:f>
        <x:v>MAI05 · P06
每日325
易 · 130 分
A/B/C 图片 #6</x:v>
      </x:c>
      <x:c r="F40" s="2"/>
      <x:c r="G40" s="90" t="str">
        <x:f>'任务总表'!L64&amp;" · "&amp;'任务总表'!N64&amp;CHAR(10)&amp;'任务总表'!E64&amp;CHAR(10)&amp;'任务总表'!D64&amp;" · "&amp;'任务总表'!H64&amp;" 分"&amp;CHAR(10)&amp;"A/B/C 图片 #8"</x:f>
        <x:v>MAI08 · P08
长跑冠军
中 · 150 分
A/B/C 图片 #8</x:v>
      </x:c>
      <x:c r="H40" s="2"/>
      <x:c r="I40" s="90" t="str">
        <x:f>'任务总表'!L67&amp;" · "&amp;'任务总表'!N67&amp;CHAR(10)&amp;'任务总表'!E67&amp;CHAR(10)&amp;'任务总表'!D67&amp;" · "&amp;'任务总表'!H67&amp;" 分"&amp;CHAR(10)&amp;"A/B/C 图片 #10"</x:f>
        <x:v>MAI11 · P10
高速狂飙
中 · 140 分
A/B/C 图片 #10</x:v>
      </x:c>
      <x:c r="J40" s="2"/>
      <x:c r="K40" s="2"/>
      <x:c r="L40" s="2"/>
      <x:c r="M40" s="2"/>
    </x:row>
    <x:row r="41" ht="105" customHeight="1">
      <x:c r="A41" s="90" t="str">
        <x:f>'任务总表'!L63&amp;" · "&amp;'任务总表'!N63&amp;CHAR(10)&amp;'任务总表'!E63&amp;CHAR(10)&amp;'任务总表'!D63&amp;" · "&amp;'任务总表'!H63&amp;" 分"&amp;CHAR(10)&amp;"A/B/C 图片 #7"</x:f>
        <x:v>MAI07 · P07
张雪峰
中 · 180 分
A/B/C 图片 #7</x:v>
      </x:c>
      <x:c r="B41" s="2"/>
      <x:c r="C41" s="90" t="str">
        <x:f>'任务总表'!L74&amp;" · "&amp;'任务总表'!N74&amp;CHAR(10)&amp;'任务总表'!E74&amp;CHAR(10)&amp;'任务总表'!D74&amp;" · "&amp;'任务总表'!H74&amp;" 分"&amp;CHAR(10)&amp;"A/B/C 图片 #3"</x:f>
        <x:v>MAI18 · P03
星星单手承包
中 · 140 分
A/B/C 图片 #3</x:v>
      </x:c>
      <x:c r="D41" s="2"/>
      <x:c r="E41" s="82" t="str">
        <x:f>'任务总表'!L81&amp;" · "&amp;'任务总表'!N81&amp;CHAR(10)&amp;'任务总表'!E81&amp;CHAR(10)&amp;'任务总表'!D81&amp;" · "&amp;'任务总表'!H81&amp;" 分"&amp;CHAR(10)&amp;"A/B/C 图片 #15"</x:f>
        <x:v>MAI25 · P15
这不是我们屁屁肉的歌吗
易 · 130 分
A/B/C 图片 #15</x:v>
      </x:c>
      <x:c r="F41" s="2"/>
      <x:c r="G41" s="86" t="str">
        <x:f>'任务总表'!L76&amp;" · "&amp;'任务总表'!N76&amp;CHAR(10)&amp;'任务总表'!E76&amp;CHAR(10)&amp;'任务总表'!D76&amp;" · "&amp;'任务总表'!H76&amp;" 分"&amp;CHAR(10)&amp;"直接完成，无需图片"</x:f>
        <x:v>MAI20 · D06
边打边建王国
难 · 200 分
直接完成，无需图片</x:v>
      </x:c>
      <x:c r="H41" s="2"/>
      <x:c r="I41" s="90" t="str">
        <x:f>'任务总表'!L58&amp;" · "&amp;'任务总表'!N58&amp;CHAR(10)&amp;'任务总表'!E58&amp;CHAR(10)&amp;'任务总表'!D58&amp;" · "&amp;'任务总表'!H58&amp;" 分"&amp;CHAR(10)&amp;"A/B/C 图片 #9"</x:f>
        <x:v>MAI02 · P09
不许爆G
中 · 140 分
A/B/C 图片 #9</x:v>
      </x:c>
      <x:c r="J41" s="2"/>
      <x:c r="K41" s="2"/>
      <x:c r="L41" s="2"/>
      <x:c r="M41" s="2"/>
    </x:row>
    <x:row r="42">
      <x:c r="A42" s="2"/>
      <x:c r="B42" s="2"/>
      <x:c r="C42" s="2"/>
      <x:c r="D42" s="2"/>
      <x:c r="E42" s="2"/>
      <x:c r="F42" s="2"/>
      <x:c r="G42" s="2"/>
      <x:c r="H42" s="2"/>
      <x:c r="I42" s="2"/>
      <x:c r="J42" s="2"/>
      <x:c r="K42" s="2"/>
      <x:c r="L42" s="2"/>
      <x:c r="M42" s="2"/>
    </x:row>
    <x:row r="43" ht="27" customHeight="1">
      <x:c r="A43" s="2" t="str">
        <x:v>五行基础分：790 / 790 / 850 / 780 / 790；五列：780 / 790 / 850 / 780 / 800。仅为价值分布检查，不发连线奖励。</x:v>
      </x:c>
      <x:c r="B43" s="2"/>
      <x:c r="C43" s="2"/>
      <x:c r="D43" s="2"/>
      <x:c r="E43" s="2"/>
      <x:c r="F43" s="2"/>
      <x:c r="G43" s="2"/>
      <x:c r="H43" s="2"/>
      <x:c r="I43" s="2"/>
      <x:c r="J43" s="2"/>
      <x:c r="K43" s="2"/>
      <x:c r="L43" s="2"/>
      <x:c r="M43" s="2"/>
    </x:row>
    <x:row r="44">
      <x:c r="A44" s="2"/>
      <x:c r="B44" s="2"/>
      <x:c r="C44" s="2"/>
      <x:c r="D44" s="2"/>
      <x:c r="E44" s="2"/>
      <x:c r="F44" s="2"/>
      <x:c r="G44" s="2"/>
      <x:c r="H44" s="2"/>
      <x:c r="I44" s="2"/>
      <x:c r="J44" s="2"/>
      <x:c r="K44" s="2"/>
      <x:c r="L44" s="2"/>
      <x:c r="M44" s="2"/>
    </x:row>
    <x:row r="45">
      <x:c r="A45" s="2"/>
      <x:c r="B45" s="2"/>
      <x:c r="C45" s="2"/>
      <x:c r="D45" s="2"/>
      <x:c r="E45" s="2"/>
      <x:c r="F45" s="2"/>
      <x:c r="G45" s="2"/>
      <x:c r="H45" s="2"/>
      <x:c r="I45" s="2"/>
      <x:c r="J45" s="2"/>
      <x:c r="K45" s="2"/>
      <x:c r="L45" s="2"/>
      <x:c r="M45" s="2"/>
    </x:row>
    <x:row r="46" ht="32" customHeight="1">
      <x:c r="A46" s="78" t="str">
        <x:v>team-5 · 通用 | 基础分池4000 · 极难400 · 19图寻/6直接</x:v>
      </x:c>
      <x:c r="B46" s="78"/>
      <x:c r="C46" s="78"/>
      <x:c r="D46" s="78"/>
      <x:c r="E46" s="78"/>
      <x:c r="F46" s="78"/>
      <x:c r="G46" s="78"/>
      <x:c r="H46" s="78"/>
      <x:c r="I46" s="78"/>
      <x:c r="J46" s="2"/>
      <x:c r="K46" s="2"/>
      <x:c r="L46" s="2"/>
      <x:c r="M46" s="2"/>
    </x:row>
    <x:row r="47" ht="105" customHeight="1">
      <x:c r="A47" s="82" t="str">
        <x:f>'任务总表'!L112&amp;" · "&amp;'任务总表'!N112&amp;CHAR(10)&amp;'任务总表'!E112&amp;CHAR(10)&amp;'任务总表'!D112&amp;" · "&amp;'任务总表'!H112&amp;" 分"&amp;CHAR(10)&amp;"直接完成，无需图片"</x:f>
        <x:v>ALL06 · D01
柠檬水补给站
易 · 70 分
直接完成，无需图片</x:v>
      </x:c>
      <x:c r="B47" s="2"/>
      <x:c r="C47" s="86" t="str">
        <x:f>'任务总表'!L113&amp;" · "&amp;'任务总表'!N113&amp;CHAR(10)&amp;'任务总表'!E113&amp;CHAR(10)&amp;'任务总表'!D113&amp;" · "&amp;'任务总表'!H113&amp;" 分"&amp;CHAR(10)&amp;"A/B/C 图片 #2"</x:f>
        <x:v>ALL07 · P02
慢到怀疑人生
难 · 190 分
A/B/C 图片 #2</x:v>
      </x:c>
      <x:c r="D47" s="2"/>
      <x:c r="E47" s="90" t="str">
        <x:f>'任务总表'!L117&amp;" · "&amp;'任务总表'!N117&amp;CHAR(10)&amp;'任务总表'!E117&amp;CHAR(10)&amp;'任务总表'!D117&amp;" · "&amp;'任务总表'!H117&amp;" 分"&amp;CHAR(10)&amp;"A/B/C 图片 #19"</x:f>
        <x:v>ALL11 · P19
曲师点名册
中 · 110 分
A/B/C 图片 #19</x:v>
      </x:c>
      <x:c r="F47" s="2"/>
      <x:c r="G47" s="86" t="str">
        <x:f>'任务总表'!L124&amp;" · "&amp;'任务总表'!N124&amp;CHAR(10)&amp;'任务总表'!E124&amp;CHAR(10)&amp;'任务总表'!D124&amp;" · "&amp;'任务总表'!H124&amp;" 分"&amp;CHAR(10)&amp;"A/B/C 图片 #5"</x:f>
        <x:v>ALL18 · P05
冰手挑战
难 · 200 分
A/B/C 图片 #5</x:v>
      </x:c>
      <x:c r="H47" s="2"/>
      <x:c r="I47" s="86" t="str">
        <x:f>'任务总表'!L129&amp;" · "&amp;'任务总表'!N129&amp;CHAR(10)&amp;'任务总表'!E129&amp;CHAR(10)&amp;'任务总表'!D129&amp;" · "&amp;'任务总表'!H129&amp;" 分"&amp;CHAR(10)&amp;"A/B/C 图片 #11"</x:f>
        <x:v>ALL23 · P11
曲绘团建
难 · 200 分
A/B/C 图片 #11</x:v>
      </x:c>
      <x:c r="J47" s="2"/>
      <x:c r="K47" s="2"/>
      <x:c r="L47" s="2"/>
      <x:c r="M47" s="2"/>
    </x:row>
    <x:row r="48" ht="105" customHeight="1">
      <x:c r="A48" s="90" t="str">
        <x:f>'任务总表'!L121&amp;" · "&amp;'任务总表'!N121&amp;CHAR(10)&amp;'任务总表'!E121&amp;CHAR(10)&amp;'任务总表'!D121&amp;" · "&amp;'任务总表'!H121&amp;" 分"&amp;CHAR(10)&amp;"A/B/C 图片 #4"</x:f>
        <x:v>ALL15 · P04
旁白正在加载
中 · 150 分
A/B/C 图片 #4</x:v>
      </x:c>
      <x:c r="B48" s="2"/>
      <x:c r="C48" s="90" t="str">
        <x:f>'任务总表'!L110&amp;" · "&amp;'任务总表'!N110&amp;CHAR(10)&amp;'任务总表'!E110&amp;CHAR(10)&amp;'任务总表'!D110&amp;" · "&amp;'任务总表'!H110&amp;" 分"&amp;CHAR(10)&amp;"A/B/C 图片 #17"</x:f>
        <x:v>ALL04 · P17
走着也能AP
中 · 150 分
A/B/C 图片 #17</x:v>
      </x:c>
      <x:c r="D48" s="2"/>
      <x:c r="E48" s="82" t="str">
        <x:f>'任务总表'!L123&amp;" · "&amp;'任务总表'!N123&amp;CHAR(10)&amp;'任务总表'!E123&amp;CHAR(10)&amp;'任务总表'!D123&amp;" · "&amp;'任务总表'!H123&amp;" 分"&amp;CHAR(10)&amp;"直接完成，无需图片"</x:f>
        <x:v>ALL17 · D02
事已至此，先吃饭吧
易 · 110 分
直接完成，无需图片</x:v>
      </x:c>
      <x:c r="F48" s="2"/>
      <x:c r="G48" s="86" t="str">
        <x:f>'任务总表'!L108&amp;" · "&amp;'任务总表'!N108&amp;CHAR(10)&amp;'任务总表'!E108&amp;CHAR(10)&amp;'任务总表'!D108&amp;" · "&amp;'任务总表'!H108&amp;" 分"&amp;CHAR(10)&amp;"A/B/C 图片 #12"</x:f>
        <x:v>ALL02 · P12
双手打结
难 · 190 分
A/B/C 图片 #12</x:v>
      </x:c>
      <x:c r="H48" s="2"/>
      <x:c r="I48" s="90" t="str">
        <x:f>'任务总表'!L118&amp;" · "&amp;'任务总表'!N118&amp;CHAR(10)&amp;'任务总表'!E118&amp;CHAR(10)&amp;'任务总表'!D118&amp;" · "&amp;'任务总表'!H118&amp;" 分"&amp;CHAR(10)&amp;"A/B/C 图片 #1"</x:f>
        <x:v>ALL12 · P01
跨游爬楼梯
中 · 180 分
A/B/C 图片 #1</x:v>
      </x:c>
      <x:c r="J48" s="2"/>
      <x:c r="K48" s="2"/>
      <x:c r="L48" s="2"/>
      <x:c r="M48" s="2"/>
    </x:row>
    <x:row r="49" ht="105" customHeight="1">
      <x:c r="A49" s="90" t="str">
        <x:f>'任务总表'!L126&amp;" · "&amp;'任务总表'!N126&amp;CHAR(10)&amp;'任务总表'!E126&amp;CHAR(10)&amp;'任务总表'!D126&amp;" · "&amp;'任务总表'!H126&amp;" 分"&amp;CHAR(10)&amp;"A/B/C 图片 #13"</x:f>
        <x:v>ALL20 · P13
这口水不能吐
中 · 150 分
A/B/C 图片 #13</x:v>
      </x:c>
      <x:c r="B49" s="2"/>
      <x:c r="C49" s="90" t="str">
        <x:f>'任务总表'!L116&amp;" · "&amp;'任务总表'!N116&amp;CHAR(10)&amp;'任务总表'!E116&amp;CHAR(10)&amp;'任务总表'!D116&amp;" · "&amp;'任务总表'!H116&amp;" 分"&amp;CHAR(10)&amp;"A/B/C 图片 #14"</x:f>
        <x:v>ALL10 · P14
音游字母表
中 · 110 分
A/B/C 图片 #14</x:v>
      </x:c>
      <x:c r="D49" s="2"/>
      <x:c r="E49" s="95" t="str">
        <x:f>'任务总表'!L127&amp;" · "&amp;'任务总表'!N127&amp;CHAR(10)&amp;'任务总表'!E127&amp;CHAR(10)&amp;'任务总表'!D127&amp;" · "&amp;'任务总表'!H127&amp;" 分"&amp;CHAR(10)&amp;"直接完成，无需图片"</x:f>
        <x:v>ALL21 · D03
镜像倒打二人转
极难 · 400 分
直接完成，无需图片</x:v>
      </x:c>
      <x:c r="F49" s="2"/>
      <x:c r="G49" s="82" t="str">
        <x:f>'任务总表'!L109&amp;" · "&amp;'任务总表'!N109&amp;CHAR(10)&amp;'任务总表'!E109&amp;CHAR(10)&amp;'任务总表'!D109&amp;" · "&amp;'任务总表'!H109&amp;" 分"&amp;CHAR(10)&amp;"A/B/C 图片 #16"</x:f>
        <x:v>ALL03 · P16
边打边画
易 · 120 分
A/B/C 图片 #16</x:v>
      </x:c>
      <x:c r="H49" s="2"/>
      <x:c r="I49" s="90" t="str">
        <x:f>'任务总表'!L130&amp;" · "&amp;'任务总表'!N130&amp;CHAR(10)&amp;'任务总表'!E130&amp;CHAR(10)&amp;'任务总表'!D130&amp;" · "&amp;'任务总表'!H130&amp;" 分"&amp;CHAR(10)&amp;"直接完成，无需图片"</x:f>
        <x:v>ALL24 · D04
325在哪里
中 · 110 分
直接完成，无需图片</x:v>
      </x:c>
      <x:c r="J49" s="2"/>
      <x:c r="K49" s="2"/>
      <x:c r="L49" s="2"/>
      <x:c r="M49" s="2"/>
    </x:row>
    <x:row r="50" ht="105" customHeight="1">
      <x:c r="A50" s="86" t="str">
        <x:f>'任务总表'!L114&amp;" · "&amp;'任务总表'!N114&amp;CHAR(10)&amp;'任务总表'!E114&amp;CHAR(10)&amp;'任务总表'!D114&amp;" · "&amp;'任务总表'!H114&amp;" 分"&amp;CHAR(10)&amp;"A/B/C 图片 #18"</x:f>
        <x:v>ALL08 · P18
反面教材
难 · 200 分
A/B/C 图片 #18</x:v>
      </x:c>
      <x:c r="B50" s="2"/>
      <x:c r="C50" s="86" t="str">
        <x:f>'任务总表'!L128&amp;" · "&amp;'任务总表'!N128&amp;CHAR(10)&amp;'任务总表'!E128&amp;CHAR(10)&amp;'任务总表'!D128&amp;" · "&amp;'任务总表'!H128&amp;" 分"&amp;CHAR(10)&amp;"直接完成，无需图片"</x:f>
        <x:v>ALL22 · D05
音游减法
难 · 130 分
直接完成，无需图片</x:v>
      </x:c>
      <x:c r="D50" s="2"/>
      <x:c r="E50" s="90" t="str">
        <x:f>'任务总表'!L107&amp;" · "&amp;'任务总表'!N107&amp;CHAR(10)&amp;'任务总表'!E107&amp;CHAR(10)&amp;'任务总表'!D107&amp;" · "&amp;'任务总表'!H107&amp;" 分"&amp;CHAR(10)&amp;"A/B/C 图片 #6"</x:f>
        <x:v>ALL01 · P06
空中音游
中 · 150 分
A/B/C 图片 #6</x:v>
      </x:c>
      <x:c r="F50" s="2"/>
      <x:c r="G50" s="90" t="str">
        <x:f>'任务总表'!L125&amp;" · "&amp;'任务总表'!N125&amp;CHAR(10)&amp;'任务总表'!E125&amp;CHAR(10)&amp;'任务总表'!D125&amp;" · "&amp;'任务总表'!H125&amp;" 分"&amp;CHAR(10)&amp;"A/B/C 图片 #8"</x:f>
        <x:v>ALL19 · P08
你打歌我平板
中 · 150 分
A/B/C 图片 #8</x:v>
      </x:c>
      <x:c r="H50" s="2"/>
      <x:c r="I50" s="90" t="str">
        <x:f>'任务总表'!L115&amp;" · "&amp;'任务总表'!N115&amp;CHAR(10)&amp;'任务总表'!E115&amp;CHAR(10)&amp;'任务总表'!D115&amp;" · "&amp;'任务总表'!H115&amp;" 分"&amp;CHAR(10)&amp;"A/B/C 图片 #10"</x:f>
        <x:v>ALL09 · P10
地板音游
中 · 150 分
A/B/C 图片 #10</x:v>
      </x:c>
      <x:c r="J50" s="2"/>
      <x:c r="K50" s="2"/>
      <x:c r="L50" s="2"/>
      <x:c r="M50" s="2"/>
    </x:row>
    <x:row r="51" ht="105" customHeight="1">
      <x:c r="A51" s="86" t="str">
        <x:f>'任务总表'!L119&amp;" · "&amp;'任务总表'!N119&amp;CHAR(10)&amp;'任务总表'!E119&amp;CHAR(10)&amp;'任务总表'!D119&amp;" · "&amp;'任务总表'!H119&amp;" 分"&amp;CHAR(10)&amp;"A/B/C 图片 #7"</x:f>
        <x:v>ALL13 · P07
b键加班中
难 · 200 分
A/B/C 图片 #7</x:v>
      </x:c>
      <x:c r="B51" s="2"/>
      <x:c r="C51" s="86" t="str">
        <x:f>'任务总表'!L120&amp;" · "&amp;'任务总表'!N120&amp;CHAR(10)&amp;'任务总表'!E120&amp;CHAR(10)&amp;'任务总表'!D120&amp;" · "&amp;'任务总表'!H120&amp;" 分"&amp;CHAR(10)&amp;"A/B/C 图片 #3"</x:f>
        <x:v>ALL14 · P03
你打歌我跳一跳
难 · 200 分
A/B/C 图片 #3</x:v>
      </x:c>
      <x:c r="D51" s="2"/>
      <x:c r="E51" s="82" t="str">
        <x:f>'任务总表'!L111&amp;" · "&amp;'任务总表'!N111&amp;CHAR(10)&amp;'任务总表'!E111&amp;CHAR(10)&amp;'任务总表'!D111&amp;" · "&amp;'任务总表'!H111&amp;" 分"&amp;CHAR(10)&amp;"A/B/C 图片 #15"</x:f>
        <x:v>ALL05 · P15
初音巡回打卡
易 · 130 分
A/B/C 图片 #15</x:v>
      </x:c>
      <x:c r="F51" s="2"/>
      <x:c r="G51" s="82" t="str">
        <x:f>'任务总表'!L131&amp;" · "&amp;'任务总表'!N131&amp;CHAR(10)&amp;'任务总表'!E131&amp;CHAR(10)&amp;'任务总表'!D131&amp;" · "&amp;'任务总表'!H131&amp;" 分"&amp;CHAR(10)&amp;"直接完成，无需图片"</x:f>
        <x:v>ALL25 · D06
名场面返场
易 · 100 分
直接完成，无需图片</x:v>
      </x:c>
      <x:c r="H51" s="2"/>
      <x:c r="I51" s="90" t="str">
        <x:f>'任务总表'!L122&amp;" · "&amp;'任务总表'!N122&amp;CHAR(10)&amp;'任务总表'!E122&amp;CHAR(10)&amp;'任务总表'!D122&amp;" · "&amp;'任务总表'!H122&amp;" 分"&amp;CHAR(10)&amp;"A/B/C 图片 #9"</x:f>
        <x:v>ALL16 · P09
板子三周转
中 · 150 分
A/B/C 图片 #9</x:v>
      </x:c>
      <x:c r="J51" s="2"/>
      <x:c r="K51" s="2"/>
      <x:c r="L51" s="2"/>
      <x:c r="M51" s="2"/>
    </x:row>
    <x:row r="52">
      <x:c r="A52" s="2"/>
      <x:c r="B52" s="2"/>
      <x:c r="C52" s="2"/>
      <x:c r="D52" s="2"/>
      <x:c r="E52" s="2"/>
      <x:c r="F52" s="2"/>
      <x:c r="G52" s="2"/>
      <x:c r="H52" s="2"/>
      <x:c r="I52" s="2"/>
      <x:c r="J52" s="2"/>
      <x:c r="K52" s="2"/>
      <x:c r="L52" s="2"/>
      <x:c r="M52" s="2"/>
    </x:row>
    <x:row r="53" ht="27" customHeight="1">
      <x:c r="A53" s="2" t="str">
        <x:v>五行基础分：770 / 780 / 890 / 780 / 780；五列：770 / 780 / 900 / 760 / 790。仅为价值分布检查，不发连线奖励。</x:v>
      </x:c>
      <x:c r="B53" s="2"/>
      <x:c r="C53" s="2"/>
      <x:c r="D53" s="2"/>
      <x:c r="E53" s="2"/>
      <x:c r="F53" s="2"/>
      <x:c r="G53" s="2"/>
      <x:c r="H53" s="2"/>
      <x:c r="I53" s="2"/>
      <x:c r="J53" s="2"/>
      <x:c r="K53" s="2"/>
      <x:c r="L53" s="2"/>
      <x:c r="M53" s="2"/>
    </x:row>
    <x:row r="54">
      <x:c r="A54" s="2"/>
      <x:c r="B54" s="2"/>
      <x:c r="C54" s="2"/>
      <x:c r="D54" s="2"/>
      <x:c r="E54" s="2"/>
      <x:c r="F54" s="2"/>
      <x:c r="G54" s="2"/>
      <x:c r="H54" s="2"/>
      <x:c r="I54" s="2"/>
      <x:c r="J54" s="2"/>
      <x:c r="K54" s="2"/>
      <x:c r="L54" s="2"/>
      <x:c r="M54" s="2"/>
    </x:row>
    <x:row r="55">
      <x:c r="A55" s="2"/>
      <x:c r="B55" s="2"/>
      <x:c r="C55" s="2"/>
      <x:c r="D55" s="2"/>
      <x:c r="E55" s="2"/>
      <x:c r="F55" s="2"/>
      <x:c r="G55" s="2"/>
      <x:c r="H55" s="2"/>
      <x:c r="I55" s="2"/>
      <x:c r="J55" s="2"/>
      <x:c r="K55" s="2"/>
      <x:c r="L55" s="2"/>
      <x:c r="M55" s="2"/>
    </x:row>
    <x:row r="56">
      <x:c r="A56" s="2"/>
      <x:c r="B56" s="2"/>
      <x:c r="C56" s="2"/>
      <x:c r="D56" s="2"/>
      <x:c r="E56" s="2"/>
      <x:c r="F56" s="2"/>
      <x:c r="G56" s="2"/>
      <x:c r="H56" s="2"/>
      <x:c r="I56" s="2"/>
      <x:c r="J56" s="2"/>
      <x:c r="K56" s="2"/>
      <x:c r="L56" s="2"/>
      <x:c r="M56" s="2"/>
    </x:row>
    <x:row r="57">
      <x:c r="A57" s="2"/>
      <x:c r="B57" s="2"/>
      <x:c r="C57" s="2"/>
      <x:c r="D57" s="2"/>
      <x:c r="E57" s="2"/>
      <x:c r="F57" s="2"/>
      <x:c r="G57" s="2"/>
      <x:c r="H57" s="2"/>
      <x:c r="I57" s="2"/>
      <x:c r="J57" s="2"/>
      <x:c r="K57" s="2"/>
      <x:c r="L57" s="2"/>
      <x:c r="M57" s="2"/>
    </x:row>
    <x:row r="58">
      <x:c r="A58" s="2"/>
      <x:c r="B58" s="2"/>
      <x:c r="C58" s="2"/>
      <x:c r="D58" s="2"/>
      <x:c r="E58" s="2"/>
      <x:c r="F58" s="2"/>
      <x:c r="G58" s="2"/>
      <x:c r="H58" s="2"/>
      <x:c r="I58" s="2"/>
      <x:c r="J58" s="2"/>
      <x:c r="K58" s="2"/>
      <x:c r="L58" s="2"/>
      <x:c r="M58" s="2"/>
    </x:row>
    <x:row r="59">
      <x:c r="A59" s="2"/>
      <x:c r="B59" s="2"/>
      <x:c r="C59" s="2"/>
      <x:c r="D59" s="2"/>
      <x:c r="E59" s="2"/>
      <x:c r="F59" s="2"/>
      <x:c r="G59" s="2"/>
      <x:c r="H59" s="2"/>
      <x:c r="I59" s="2"/>
      <x:c r="J59" s="2"/>
      <x:c r="K59" s="2"/>
      <x:c r="L59" s="2"/>
      <x:c r="M59" s="2"/>
    </x:row>
    <x:row r="60">
      <x:c r="A60" s="2"/>
      <x:c r="B60" s="2"/>
      <x:c r="C60" s="2"/>
      <x:c r="D60" s="2"/>
      <x:c r="E60" s="2"/>
      <x:c r="F60" s="2"/>
      <x:c r="G60" s="2"/>
      <x:c r="H60" s="2"/>
      <x:c r="I60" s="2"/>
      <x:c r="J60" s="2"/>
      <x:c r="K60" s="2"/>
      <x:c r="L60" s="2"/>
      <x:c r="M60" s="2"/>
    </x:row>
    <x:row r="61">
      <x:c r="A61" s="2"/>
      <x:c r="B61" s="2"/>
      <x:c r="C61" s="2"/>
      <x:c r="D61" s="2"/>
      <x:c r="E61" s="2"/>
      <x:c r="F61" s="2"/>
      <x:c r="G61" s="2"/>
      <x:c r="H61" s="2"/>
      <x:c r="I61" s="2"/>
      <x:c r="J61" s="2"/>
      <x:c r="K61" s="2"/>
      <x:c r="L61" s="2"/>
      <x:c r="M61" s="2"/>
    </x:row>
    <x:row r="62">
      <x:c r="A62" s="2"/>
      <x:c r="B62" s="2"/>
      <x:c r="C62" s="2"/>
      <x:c r="D62" s="2"/>
      <x:c r="E62" s="2"/>
      <x:c r="F62" s="2"/>
      <x:c r="G62" s="2"/>
      <x:c r="H62" s="2"/>
      <x:c r="I62" s="2"/>
      <x:c r="J62" s="2"/>
      <x:c r="K62" s="2"/>
      <x:c r="L62" s="2"/>
      <x:c r="M62" s="2"/>
    </x:row>
    <x:row r="63">
      <x:c r="A63" s="2"/>
      <x:c r="B63" s="2"/>
      <x:c r="C63" s="2"/>
      <x:c r="D63" s="2"/>
      <x:c r="E63" s="2"/>
      <x:c r="F63" s="2"/>
      <x:c r="G63" s="2"/>
      <x:c r="H63" s="2"/>
      <x:c r="I63" s="2"/>
      <x:c r="J63" s="2"/>
      <x:c r="K63" s="2"/>
      <x:c r="L63" s="2"/>
      <x:c r="M63" s="2"/>
    </x:row>
    <x:row r="64">
      <x:c r="A64" s="2"/>
      <x:c r="B64" s="2"/>
      <x:c r="C64" s="2"/>
      <x:c r="D64" s="2"/>
      <x:c r="E64" s="2"/>
      <x:c r="F64" s="2"/>
      <x:c r="G64" s="2"/>
      <x:c r="H64" s="2"/>
      <x:c r="I64" s="2"/>
      <x:c r="J64" s="2"/>
      <x:c r="K64" s="2"/>
      <x:c r="L64" s="2"/>
      <x:c r="M64" s="2"/>
    </x:row>
    <x:row r="65">
      <x:c r="A65" s="2"/>
      <x:c r="B65" s="2"/>
      <x:c r="C65" s="2"/>
      <x:c r="D65" s="2"/>
      <x:c r="E65" s="2"/>
      <x:c r="F65" s="2"/>
      <x:c r="G65" s="2"/>
      <x:c r="H65" s="2"/>
      <x:c r="I65" s="2"/>
      <x:c r="J65" s="2"/>
      <x:c r="K65" s="2"/>
      <x:c r="L65" s="2"/>
      <x:c r="M65" s="2"/>
    </x:row>
    <x:row r="66">
      <x:c r="A66" s="2"/>
      <x:c r="B66" s="2"/>
      <x:c r="C66" s="2"/>
      <x:c r="D66" s="2"/>
      <x:c r="E66" s="2"/>
      <x:c r="F66" s="2"/>
      <x:c r="G66" s="2"/>
      <x:c r="H66" s="2"/>
      <x:c r="I66" s="2"/>
      <x:c r="J66" s="2"/>
      <x:c r="K66" s="2"/>
      <x:c r="L66" s="2"/>
      <x:c r="M66" s="2"/>
    </x:row>
    <x:row r="67">
      <x:c r="A67" s="2"/>
      <x:c r="B67" s="2"/>
      <x:c r="C67" s="2"/>
      <x:c r="D67" s="2"/>
      <x:c r="E67" s="2"/>
      <x:c r="F67" s="2"/>
      <x:c r="G67" s="2"/>
      <x:c r="H67" s="2"/>
      <x:c r="I67" s="2"/>
      <x:c r="J67" s="2"/>
      <x:c r="K67" s="2"/>
      <x:c r="L67" s="2"/>
      <x:c r="M67" s="2"/>
    </x:row>
    <x:row r="68">
      <x:c r="A68" s="2"/>
      <x:c r="B68" s="2"/>
      <x:c r="C68" s="2"/>
      <x:c r="D68" s="2"/>
      <x:c r="E68" s="2"/>
      <x:c r="F68" s="2"/>
      <x:c r="G68" s="2"/>
      <x:c r="H68" s="2"/>
      <x:c r="I68" s="2"/>
      <x:c r="J68" s="2"/>
      <x:c r="K68" s="2"/>
      <x:c r="L68" s="2"/>
      <x:c r="M68" s="2"/>
    </x:row>
    <x:row r="69">
      <x:c r="A69" s="2"/>
      <x:c r="B69" s="2"/>
      <x:c r="C69" s="2"/>
      <x:c r="D69" s="2"/>
      <x:c r="E69" s="2"/>
      <x:c r="F69" s="2"/>
      <x:c r="G69" s="2"/>
      <x:c r="H69" s="2"/>
      <x:c r="I69" s="2"/>
      <x:c r="J69" s="2"/>
      <x:c r="K69" s="2"/>
      <x:c r="L69" s="2"/>
      <x:c r="M69" s="2"/>
    </x:row>
    <x:row r="70">
      <x:c r="A70" s="2"/>
      <x:c r="B70" s="2"/>
      <x:c r="C70" s="2"/>
      <x:c r="D70" s="2"/>
      <x:c r="E70" s="2"/>
      <x:c r="F70" s="2"/>
      <x:c r="G70" s="2"/>
      <x:c r="H70" s="2"/>
      <x:c r="I70" s="2"/>
      <x:c r="J70" s="2"/>
      <x:c r="K70" s="2"/>
      <x:c r="L70" s="2"/>
      <x:c r="M70" s="2"/>
    </x:row>
    <x:row r="71">
      <x:c r="A71" s="2"/>
      <x:c r="B71" s="2"/>
      <x:c r="C71" s="2"/>
      <x:c r="D71" s="2"/>
      <x:c r="E71" s="2"/>
      <x:c r="F71" s="2"/>
      <x:c r="G71" s="2"/>
      <x:c r="H71" s="2"/>
      <x:c r="I71" s="2"/>
      <x:c r="J71" s="2"/>
      <x:c r="K71" s="2"/>
      <x:c r="L71" s="2"/>
      <x:c r="M71" s="2"/>
    </x:row>
    <x:row r="72">
      <x:c r="A72" s="2"/>
      <x:c r="B72" s="2"/>
      <x:c r="C72" s="2"/>
      <x:c r="D72" s="2"/>
      <x:c r="E72" s="2"/>
      <x:c r="F72" s="2"/>
      <x:c r="G72" s="2"/>
      <x:c r="H72" s="2"/>
      <x:c r="I72" s="2"/>
      <x:c r="J72" s="2"/>
      <x:c r="K72" s="2"/>
      <x:c r="L72" s="2"/>
      <x:c r="M72" s="2"/>
    </x:row>
    <x:row r="73">
      <x:c r="A73" s="2"/>
      <x:c r="B73" s="2"/>
      <x:c r="C73" s="2"/>
      <x:c r="D73" s="2"/>
      <x:c r="E73" s="2"/>
      <x:c r="F73" s="2"/>
      <x:c r="G73" s="2"/>
      <x:c r="H73" s="2"/>
      <x:c r="I73" s="2"/>
      <x:c r="J73" s="2"/>
      <x:c r="K73" s="2"/>
      <x:c r="L73" s="2"/>
      <x:c r="M73" s="2"/>
    </x:row>
    <x:row r="74">
      <x:c r="A74" s="2"/>
      <x:c r="B74" s="2"/>
      <x:c r="C74" s="2"/>
      <x:c r="D74" s="2"/>
      <x:c r="E74" s="2"/>
      <x:c r="F74" s="2"/>
      <x:c r="G74" s="2"/>
      <x:c r="H74" s="2"/>
      <x:c r="I74" s="2"/>
      <x:c r="J74" s="2"/>
      <x:c r="K74" s="2"/>
      <x:c r="L74" s="2"/>
      <x:c r="M74" s="2"/>
    </x:row>
    <x:row r="75">
      <x:c r="A75" s="2"/>
      <x:c r="B75" s="2"/>
      <x:c r="C75" s="2"/>
      <x:c r="D75" s="2"/>
      <x:c r="E75" s="2"/>
      <x:c r="F75" s="2"/>
      <x:c r="G75" s="2"/>
      <x:c r="H75" s="2"/>
      <x:c r="I75" s="2"/>
      <x:c r="J75" s="2"/>
      <x:c r="K75" s="2"/>
      <x:c r="L75" s="2"/>
      <x:c r="M75" s="2"/>
    </x:row>
    <x:row r="76">
      <x:c r="A76" s="2"/>
      <x:c r="B76" s="2"/>
      <x:c r="C76" s="2"/>
      <x:c r="D76" s="2"/>
      <x:c r="E76" s="2"/>
      <x:c r="F76" s="2"/>
      <x:c r="G76" s="2"/>
      <x:c r="H76" s="2"/>
      <x:c r="I76" s="2"/>
      <x:c r="J76" s="2"/>
      <x:c r="K76" s="2"/>
      <x:c r="L76" s="2"/>
      <x:c r="M76" s="2"/>
    </x:row>
    <x:row r="77">
      <x:c r="A77" s="2"/>
      <x:c r="B77" s="2"/>
      <x:c r="C77" s="2"/>
      <x:c r="D77" s="2"/>
      <x:c r="E77" s="2"/>
      <x:c r="F77" s="2"/>
      <x:c r="G77" s="2"/>
      <x:c r="H77" s="2"/>
      <x:c r="I77" s="2"/>
      <x:c r="J77" s="2"/>
      <x:c r="K77" s="2"/>
      <x:c r="L77" s="2"/>
      <x:c r="M77" s="2"/>
    </x:row>
    <x:row r="78">
      <x:c r="A78" s="2"/>
      <x:c r="B78" s="2"/>
      <x:c r="C78" s="2"/>
      <x:c r="D78" s="2"/>
      <x:c r="E78" s="2"/>
      <x:c r="F78" s="2"/>
      <x:c r="G78" s="2"/>
      <x:c r="H78" s="2"/>
      <x:c r="I78" s="2"/>
      <x:c r="J78" s="2"/>
      <x:c r="K78" s="2"/>
      <x:c r="L78" s="2"/>
      <x:c r="M78" s="2"/>
    </x:row>
    <x:row r="79">
      <x:c r="A79" s="2"/>
      <x:c r="B79" s="2"/>
      <x:c r="C79" s="2"/>
      <x:c r="D79" s="2"/>
      <x:c r="E79" s="2"/>
      <x:c r="F79" s="2"/>
      <x:c r="G79" s="2"/>
      <x:c r="H79" s="2"/>
      <x:c r="I79" s="2"/>
      <x:c r="J79" s="2"/>
      <x:c r="K79" s="2"/>
      <x:c r="L79" s="2"/>
      <x:c r="M79" s="2"/>
    </x:row>
    <x:row r="80">
      <x:c r="A80" s="2"/>
      <x:c r="B80" s="2"/>
      <x:c r="C80" s="2"/>
      <x:c r="D80" s="2"/>
      <x:c r="E80" s="2"/>
      <x:c r="F80" s="2"/>
      <x:c r="G80" s="2"/>
      <x:c r="H80" s="2"/>
      <x:c r="I80" s="2"/>
      <x:c r="J80" s="2"/>
      <x:c r="K80" s="2"/>
      <x:c r="L80" s="2"/>
      <x:c r="M80" s="2"/>
    </x:row>
    <x:row r="81">
      <x:c r="A81" s="2"/>
      <x:c r="B81" s="2"/>
      <x:c r="C81" s="2"/>
      <x:c r="D81" s="2"/>
      <x:c r="E81" s="2"/>
      <x:c r="F81" s="2"/>
      <x:c r="G81" s="2"/>
      <x:c r="H81" s="2"/>
      <x:c r="I81" s="2"/>
      <x:c r="J81" s="2"/>
      <x:c r="K81" s="2"/>
      <x:c r="L81" s="2"/>
      <x:c r="M81" s="2"/>
    </x:row>
    <x:row r="82">
      <x:c r="A82" s="2"/>
      <x:c r="B82" s="2"/>
      <x:c r="C82" s="2"/>
      <x:c r="D82" s="2"/>
      <x:c r="E82" s="2"/>
      <x:c r="F82" s="2"/>
      <x:c r="G82" s="2"/>
      <x:c r="H82" s="2"/>
      <x:c r="I82" s="2"/>
      <x:c r="J82" s="2"/>
      <x:c r="K82" s="2"/>
      <x:c r="L82" s="2"/>
      <x:c r="M82" s="2"/>
    </x:row>
    <x:row r="83">
      <x:c r="A83" s="2"/>
      <x:c r="B83" s="2"/>
      <x:c r="C83" s="2"/>
      <x:c r="D83" s="2"/>
      <x:c r="E83" s="2"/>
      <x:c r="F83" s="2"/>
      <x:c r="G83" s="2"/>
      <x:c r="H83" s="2"/>
      <x:c r="I83" s="2"/>
      <x:c r="J83" s="2"/>
      <x:c r="K83" s="2"/>
      <x:c r="L83" s="2"/>
      <x:c r="M83" s="2"/>
    </x:row>
    <x:row r="84">
      <x:c r="A84" s="2"/>
      <x:c r="B84" s="2"/>
      <x:c r="C84" s="2"/>
      <x:c r="D84" s="2"/>
      <x:c r="E84" s="2"/>
      <x:c r="F84" s="2"/>
      <x:c r="G84" s="2"/>
      <x:c r="H84" s="2"/>
      <x:c r="I84" s="2"/>
      <x:c r="J84" s="2"/>
      <x:c r="K84" s="2"/>
      <x:c r="L84" s="2"/>
      <x:c r="M84" s="2"/>
    </x:row>
    <x:row r="85">
      <x:c r="A85" s="2"/>
      <x:c r="B85" s="2"/>
      <x:c r="C85" s="2"/>
      <x:c r="D85" s="2"/>
      <x:c r="E85" s="2"/>
      <x:c r="F85" s="2"/>
      <x:c r="G85" s="2"/>
      <x:c r="H85" s="2"/>
      <x:c r="I85" s="2"/>
      <x:c r="J85" s="2"/>
      <x:c r="K85" s="2"/>
      <x:c r="L85" s="2"/>
      <x:c r="M85" s="2"/>
    </x:row>
    <x:row r="86">
      <x:c r="A86" s="2"/>
      <x:c r="B86" s="2"/>
      <x:c r="C86" s="2"/>
      <x:c r="D86" s="2"/>
      <x:c r="E86" s="2"/>
      <x:c r="F86" s="2"/>
      <x:c r="G86" s="2"/>
      <x:c r="H86" s="2"/>
      <x:c r="I86" s="2"/>
      <x:c r="J86" s="2"/>
      <x:c r="K86" s="2"/>
      <x:c r="L86" s="2"/>
      <x:c r="M86" s="2"/>
    </x:row>
    <x:row r="87">
      <x:c r="A87" s="2"/>
      <x:c r="B87" s="2"/>
      <x:c r="C87" s="2"/>
      <x:c r="D87" s="2"/>
      <x:c r="E87" s="2"/>
      <x:c r="F87" s="2"/>
      <x:c r="G87" s="2"/>
      <x:c r="H87" s="2"/>
      <x:c r="I87" s="2"/>
      <x:c r="J87" s="2"/>
      <x:c r="K87" s="2"/>
      <x:c r="L87" s="2"/>
      <x:c r="M87" s="2"/>
    </x:row>
    <x:row r="88">
      <x:c r="A88" s="2"/>
      <x:c r="B88" s="2"/>
      <x:c r="C88" s="2"/>
      <x:c r="D88" s="2"/>
      <x:c r="E88" s="2"/>
      <x:c r="F88" s="2"/>
      <x:c r="G88" s="2"/>
      <x:c r="H88" s="2"/>
      <x:c r="I88" s="2"/>
      <x:c r="J88" s="2"/>
      <x:c r="K88" s="2"/>
      <x:c r="L88" s="2"/>
      <x:c r="M88" s="2"/>
    </x:row>
    <x:row r="89">
      <x:c r="A89" s="2"/>
      <x:c r="B89" s="2"/>
      <x:c r="C89" s="2"/>
      <x:c r="D89" s="2"/>
      <x:c r="E89" s="2"/>
      <x:c r="F89" s="2"/>
      <x:c r="G89" s="2"/>
      <x:c r="H89" s="2"/>
      <x:c r="I89" s="2"/>
      <x:c r="J89" s="2"/>
      <x:c r="K89" s="2"/>
      <x:c r="L89" s="2"/>
      <x:c r="M89" s="2"/>
    </x:row>
    <x:row r="90">
      <x:c r="A90" s="2"/>
      <x:c r="B90" s="2"/>
      <x:c r="C90" s="2"/>
      <x:c r="D90" s="2"/>
      <x:c r="E90" s="2"/>
      <x:c r="F90" s="2"/>
      <x:c r="G90" s="2"/>
      <x:c r="H90" s="2"/>
      <x:c r="I90" s="2"/>
      <x:c r="J90" s="2"/>
      <x:c r="K90" s="2"/>
      <x:c r="L90" s="2"/>
      <x:c r="M90" s="2"/>
    </x:row>
    <x:row r="91">
      <x:c r="A91" s="2"/>
      <x:c r="B91" s="2"/>
      <x:c r="C91" s="2"/>
      <x:c r="D91" s="2"/>
      <x:c r="E91" s="2"/>
      <x:c r="F91" s="2"/>
      <x:c r="G91" s="2"/>
      <x:c r="H91" s="2"/>
      <x:c r="I91" s="2"/>
      <x:c r="J91" s="2"/>
      <x:c r="K91" s="2"/>
      <x:c r="L91" s="2"/>
      <x:c r="M91" s="2"/>
    </x:row>
    <x:row r="92">
      <x:c r="A92" s="2"/>
      <x:c r="B92" s="2"/>
      <x:c r="C92" s="2"/>
      <x:c r="D92" s="2"/>
      <x:c r="E92" s="2"/>
      <x:c r="F92" s="2"/>
      <x:c r="G92" s="2"/>
      <x:c r="H92" s="2"/>
      <x:c r="I92" s="2"/>
      <x:c r="J92" s="2"/>
      <x:c r="K92" s="2"/>
      <x:c r="L92" s="2"/>
      <x:c r="M92" s="2"/>
    </x:row>
    <x:row r="93">
      <x:c r="A93" s="2"/>
      <x:c r="B93" s="2"/>
      <x:c r="C93" s="2"/>
      <x:c r="D93" s="2"/>
      <x:c r="E93" s="2"/>
      <x:c r="F93" s="2"/>
      <x:c r="G93" s="2"/>
      <x:c r="H93" s="2"/>
      <x:c r="I93" s="2"/>
      <x:c r="J93" s="2"/>
      <x:c r="K93" s="2"/>
      <x:c r="L93" s="2"/>
      <x:c r="M93" s="2"/>
    </x:row>
    <x:row r="94">
      <x:c r="A94" s="2"/>
      <x:c r="B94" s="2"/>
      <x:c r="C94" s="2"/>
      <x:c r="D94" s="2"/>
      <x:c r="E94" s="2"/>
      <x:c r="F94" s="2"/>
      <x:c r="G94" s="2"/>
      <x:c r="H94" s="2"/>
      <x:c r="I94" s="2"/>
      <x:c r="J94" s="2"/>
      <x:c r="K94" s="2"/>
      <x:c r="L94" s="2"/>
      <x:c r="M94" s="2"/>
    </x:row>
    <x:row r="95">
      <x:c r="A95" s="2"/>
      <x:c r="B95" s="2"/>
      <x:c r="C95" s="2"/>
      <x:c r="D95" s="2"/>
      <x:c r="E95" s="2"/>
      <x:c r="F95" s="2"/>
      <x:c r="G95" s="2"/>
      <x:c r="H95" s="2"/>
      <x:c r="I95" s="2"/>
      <x:c r="J95" s="2"/>
      <x:c r="K95" s="2"/>
      <x:c r="L95" s="2"/>
      <x:c r="M95" s="2"/>
    </x:row>
    <x:row r="96">
      <x:c r="A96" s="2"/>
      <x:c r="B96" s="2"/>
      <x:c r="C96" s="2"/>
      <x:c r="D96" s="2"/>
      <x:c r="E96" s="2"/>
      <x:c r="F96" s="2"/>
      <x:c r="G96" s="2"/>
      <x:c r="H96" s="2"/>
      <x:c r="I96" s="2"/>
      <x:c r="J96" s="2"/>
      <x:c r="K96" s="2"/>
      <x:c r="L96" s="2"/>
      <x:c r="M96" s="2"/>
    </x:row>
    <x:row r="97">
      <x:c r="A97" s="2"/>
      <x:c r="B97" s="2"/>
      <x:c r="C97" s="2"/>
      <x:c r="D97" s="2"/>
      <x:c r="E97" s="2"/>
      <x:c r="F97" s="2"/>
      <x:c r="G97" s="2"/>
      <x:c r="H97" s="2"/>
      <x:c r="I97" s="2"/>
      <x:c r="J97" s="2"/>
      <x:c r="K97" s="2"/>
      <x:c r="L97" s="2"/>
      <x:c r="M97" s="2"/>
    </x:row>
    <x:row r="98">
      <x:c r="A98" s="2"/>
      <x:c r="B98" s="2"/>
      <x:c r="C98" s="2"/>
      <x:c r="D98" s="2"/>
      <x:c r="E98" s="2"/>
      <x:c r="F98" s="2"/>
      <x:c r="G98" s="2"/>
      <x:c r="H98" s="2"/>
      <x:c r="I98" s="2"/>
      <x:c r="J98" s="2"/>
      <x:c r="K98" s="2"/>
      <x:c r="L98" s="2"/>
      <x:c r="M98" s="2"/>
    </x:row>
    <x:row r="99">
      <x:c r="A99" s="2"/>
      <x:c r="B99" s="2"/>
      <x:c r="C99" s="2"/>
      <x:c r="D99" s="2"/>
      <x:c r="E99" s="2"/>
      <x:c r="F99" s="2"/>
      <x:c r="G99" s="2"/>
      <x:c r="H99" s="2"/>
      <x:c r="I99" s="2"/>
      <x:c r="J99" s="2"/>
      <x:c r="K99" s="2"/>
      <x:c r="L99" s="2"/>
      <x:c r="M99" s="2"/>
    </x:row>
    <x:row r="100">
      <x:c r="A100" s="2"/>
      <x:c r="B100" s="2"/>
      <x:c r="C100" s="2"/>
      <x:c r="D100" s="2"/>
      <x:c r="E100" s="2"/>
      <x:c r="F100" s="2"/>
      <x:c r="G100" s="2"/>
      <x:c r="H100" s="2"/>
      <x:c r="I100" s="2"/>
      <x:c r="J100" s="2"/>
      <x:c r="K100" s="2"/>
      <x:c r="L100" s="2"/>
      <x:c r="M100" s="2"/>
    </x:row>
    <x:row r="101">
      <x:c r="A101" s="2"/>
      <x:c r="B101" s="2"/>
      <x:c r="C101" s="2"/>
      <x:c r="D101" s="2"/>
      <x:c r="E101" s="2"/>
      <x:c r="F101" s="2"/>
      <x:c r="G101" s="2"/>
      <x:c r="H101" s="2"/>
      <x:c r="I101" s="2"/>
      <x:c r="J101" s="2"/>
      <x:c r="K101" s="2"/>
      <x:c r="L101" s="2"/>
      <x:c r="M101" s="2"/>
    </x:row>
    <x:row r="102">
      <x:c r="A102" s="2"/>
      <x:c r="B102" s="2"/>
      <x:c r="C102" s="2"/>
      <x:c r="D102" s="2"/>
      <x:c r="E102" s="2"/>
      <x:c r="F102" s="2"/>
      <x:c r="G102" s="2"/>
      <x:c r="H102" s="2"/>
      <x:c r="I102" s="2"/>
      <x:c r="J102" s="2"/>
      <x:c r="K102" s="2"/>
      <x:c r="L102" s="2"/>
      <x:c r="M102" s="2"/>
    </x:row>
    <x:row r="103">
      <x:c r="A103" s="2"/>
      <x:c r="B103" s="2"/>
      <x:c r="C103" s="2"/>
      <x:c r="D103" s="2"/>
      <x:c r="E103" s="2"/>
      <x:c r="F103" s="2"/>
      <x:c r="G103" s="2"/>
      <x:c r="H103" s="2"/>
      <x:c r="I103" s="2"/>
      <x:c r="J103" s="2"/>
      <x:c r="K103" s="2"/>
      <x:c r="L103" s="2"/>
      <x:c r="M103" s="2"/>
    </x:row>
    <x:row r="104">
      <x:c r="A104" s="2"/>
      <x:c r="B104" s="2"/>
      <x:c r="C104" s="2"/>
      <x:c r="D104" s="2"/>
      <x:c r="E104" s="2"/>
      <x:c r="F104" s="2"/>
      <x:c r="G104" s="2"/>
      <x:c r="H104" s="2"/>
      <x:c r="I104" s="2"/>
      <x:c r="J104" s="2"/>
      <x:c r="K104" s="2"/>
      <x:c r="L104" s="2"/>
      <x:c r="M104" s="2"/>
    </x:row>
    <x:row r="105">
      <x:c r="A105" s="2"/>
      <x:c r="B105" s="2"/>
      <x:c r="C105" s="2"/>
      <x:c r="D105" s="2"/>
      <x:c r="E105" s="2"/>
      <x:c r="F105" s="2"/>
      <x:c r="G105" s="2"/>
      <x:c r="H105" s="2"/>
      <x:c r="I105" s="2"/>
      <x:c r="J105" s="2"/>
      <x:c r="K105" s="2"/>
      <x:c r="L105" s="2"/>
      <x:c r="M105" s="2"/>
    </x:row>
    <x:row r="106">
      <x:c r="A106" s="2"/>
      <x:c r="B106" s="2"/>
      <x:c r="C106" s="2"/>
      <x:c r="D106" s="2"/>
      <x:c r="E106" s="2"/>
      <x:c r="F106" s="2"/>
      <x:c r="G106" s="2"/>
      <x:c r="H106" s="2"/>
      <x:c r="I106" s="2"/>
      <x:c r="J106" s="2"/>
      <x:c r="K106" s="2"/>
      <x:c r="L106" s="2"/>
      <x:c r="M106" s="2"/>
    </x:row>
    <x:row r="107">
      <x:c r="A107" s="2"/>
      <x:c r="B107" s="2"/>
      <x:c r="C107" s="2"/>
      <x:c r="D107" s="2"/>
      <x:c r="E107" s="2"/>
      <x:c r="F107" s="2"/>
      <x:c r="G107" s="2"/>
      <x:c r="H107" s="2"/>
      <x:c r="I107" s="2"/>
      <x:c r="J107" s="2"/>
      <x:c r="K107" s="2"/>
      <x:c r="L107" s="2"/>
      <x:c r="M107" s="2"/>
    </x:row>
    <x:row r="108">
      <x:c r="A108" s="2"/>
      <x:c r="B108" s="2"/>
      <x:c r="C108" s="2"/>
      <x:c r="D108" s="2"/>
      <x:c r="E108" s="2"/>
      <x:c r="F108" s="2"/>
      <x:c r="G108" s="2"/>
      <x:c r="H108" s="2"/>
      <x:c r="I108" s="2"/>
      <x:c r="J108" s="2"/>
      <x:c r="K108" s="2"/>
      <x:c r="L108" s="2"/>
      <x:c r="M108" s="2"/>
    </x:row>
    <x:row r="109">
      <x:c r="A109" s="2"/>
      <x:c r="B109" s="2"/>
      <x:c r="C109" s="2"/>
      <x:c r="D109" s="2"/>
      <x:c r="E109" s="2"/>
      <x:c r="F109" s="2"/>
      <x:c r="G109" s="2"/>
      <x:c r="H109" s="2"/>
      <x:c r="I109" s="2"/>
      <x:c r="J109" s="2"/>
      <x:c r="K109" s="2"/>
      <x:c r="L109" s="2"/>
      <x:c r="M109" s="2"/>
    </x:row>
    <x:row r="110">
      <x:c r="A110" s="2"/>
      <x:c r="B110" s="2"/>
      <x:c r="C110" s="2"/>
      <x:c r="D110" s="2"/>
      <x:c r="E110" s="2"/>
      <x:c r="F110" s="2"/>
      <x:c r="G110" s="2"/>
      <x:c r="H110" s="2"/>
      <x:c r="I110" s="2"/>
      <x:c r="J110" s="2"/>
      <x:c r="K110" s="2"/>
      <x:c r="L110" s="2"/>
      <x:c r="M110" s="2"/>
    </x:row>
    <x:row r="111">
      <x:c r="A111" s="2"/>
      <x:c r="B111" s="2"/>
      <x:c r="C111" s="2"/>
      <x:c r="D111" s="2"/>
      <x:c r="E111" s="2"/>
      <x:c r="F111" s="2"/>
      <x:c r="G111" s="2"/>
      <x:c r="H111" s="2"/>
      <x:c r="I111" s="2"/>
      <x:c r="J111" s="2"/>
      <x:c r="K111" s="2"/>
      <x:c r="L111" s="2"/>
      <x:c r="M111" s="2"/>
    </x:row>
    <x:row r="112">
      <x:c r="A112" s="2"/>
      <x:c r="B112" s="2"/>
      <x:c r="C112" s="2"/>
      <x:c r="D112" s="2"/>
      <x:c r="E112" s="2"/>
      <x:c r="F112" s="2"/>
      <x:c r="G112" s="2"/>
      <x:c r="H112" s="2"/>
      <x:c r="I112" s="2"/>
      <x:c r="J112" s="2"/>
      <x:c r="K112" s="2"/>
      <x:c r="L112" s="2"/>
      <x:c r="M112" s="2"/>
    </x:row>
    <x:row r="113">
      <x:c r="A113" s="2"/>
      <x:c r="B113" s="2"/>
      <x:c r="C113" s="2"/>
      <x:c r="D113" s="2"/>
      <x:c r="E113" s="2"/>
      <x:c r="F113" s="2"/>
      <x:c r="G113" s="2"/>
      <x:c r="H113" s="2"/>
      <x:c r="I113" s="2"/>
      <x:c r="J113" s="2"/>
      <x:c r="K113" s="2"/>
      <x:c r="L113" s="2"/>
      <x:c r="M113" s="2"/>
    </x:row>
    <x:row r="114">
      <x:c r="A114" s="2"/>
      <x:c r="B114" s="2"/>
      <x:c r="C114" s="2"/>
      <x:c r="D114" s="2"/>
      <x:c r="E114" s="2"/>
      <x:c r="F114" s="2"/>
      <x:c r="G114" s="2"/>
      <x:c r="H114" s="2"/>
      <x:c r="I114" s="2"/>
      <x:c r="J114" s="2"/>
      <x:c r="K114" s="2"/>
      <x:c r="L114" s="2"/>
      <x:c r="M114" s="2"/>
    </x:row>
    <x:row r="115">
      <x:c r="A115" s="2"/>
      <x:c r="B115" s="2"/>
      <x:c r="C115" s="2"/>
      <x:c r="D115" s="2"/>
      <x:c r="E115" s="2"/>
      <x:c r="F115" s="2"/>
      <x:c r="G115" s="2"/>
      <x:c r="H115" s="2"/>
      <x:c r="I115" s="2"/>
      <x:c r="J115" s="2"/>
      <x:c r="K115" s="2"/>
      <x:c r="L115" s="2"/>
      <x:c r="M115" s="2"/>
    </x:row>
    <x:row r="116">
      <x:c r="A116" s="2"/>
      <x:c r="B116" s="2"/>
      <x:c r="C116" s="2"/>
      <x:c r="D116" s="2"/>
      <x:c r="E116" s="2"/>
      <x:c r="F116" s="2"/>
      <x:c r="G116" s="2"/>
      <x:c r="H116" s="2"/>
      <x:c r="I116" s="2"/>
      <x:c r="J116" s="2"/>
      <x:c r="K116" s="2"/>
      <x:c r="L116" s="2"/>
      <x:c r="M116" s="2"/>
    </x:row>
    <x:row r="117">
      <x:c r="A117" s="2"/>
      <x:c r="B117" s="2"/>
      <x:c r="C117" s="2"/>
      <x:c r="D117" s="2"/>
      <x:c r="E117" s="2"/>
      <x:c r="F117" s="2"/>
      <x:c r="G117" s="2"/>
      <x:c r="H117" s="2"/>
      <x:c r="I117" s="2"/>
      <x:c r="J117" s="2"/>
      <x:c r="K117" s="2"/>
      <x:c r="L117" s="2"/>
      <x:c r="M117" s="2"/>
    </x:row>
    <x:row r="118">
      <x:c r="A118" s="2"/>
      <x:c r="B118" s="2"/>
      <x:c r="C118" s="2"/>
      <x:c r="D118" s="2"/>
      <x:c r="E118" s="2"/>
      <x:c r="F118" s="2"/>
      <x:c r="G118" s="2"/>
      <x:c r="H118" s="2"/>
      <x:c r="I118" s="2"/>
      <x:c r="J118" s="2"/>
      <x:c r="K118" s="2"/>
      <x:c r="L118" s="2"/>
      <x:c r="M118" s="2"/>
    </x:row>
    <x:row r="119">
      <x:c r="A119" s="2"/>
      <x:c r="B119" s="2"/>
      <x:c r="C119" s="2"/>
      <x:c r="D119" s="2"/>
      <x:c r="E119" s="2"/>
      <x:c r="F119" s="2"/>
      <x:c r="G119" s="2"/>
      <x:c r="H119" s="2"/>
      <x:c r="I119" s="2"/>
      <x:c r="J119" s="2"/>
      <x:c r="K119" s="2"/>
      <x:c r="L119" s="2"/>
      <x:c r="M119" s="2"/>
    </x:row>
    <x:row r="120">
      <x:c r="A120" s="2"/>
      <x:c r="B120" s="2"/>
      <x:c r="C120" s="2"/>
      <x:c r="D120" s="2"/>
      <x:c r="E120" s="2"/>
      <x:c r="F120" s="2"/>
      <x:c r="G120" s="2"/>
      <x:c r="H120" s="2"/>
      <x:c r="I120" s="2"/>
      <x:c r="J120" s="2"/>
      <x:c r="K120" s="2"/>
      <x:c r="L120" s="2"/>
      <x:c r="M120" s="2"/>
    </x:row>
    <x:row r="121">
      <x:c r="A121" s="2"/>
      <x:c r="B121" s="2"/>
      <x:c r="C121" s="2"/>
      <x:c r="D121" s="2"/>
      <x:c r="E121" s="2"/>
      <x:c r="F121" s="2"/>
      <x:c r="G121" s="2"/>
      <x:c r="H121" s="2"/>
      <x:c r="I121" s="2"/>
      <x:c r="J121" s="2"/>
      <x:c r="K121" s="2"/>
      <x:c r="L121" s="2"/>
      <x:c r="M121" s="2"/>
    </x:row>
    <x:row r="122">
      <x:c r="A122" s="2"/>
      <x:c r="B122" s="2"/>
      <x:c r="C122" s="2"/>
      <x:c r="D122" s="2"/>
      <x:c r="E122" s="2"/>
      <x:c r="F122" s="2"/>
      <x:c r="G122" s="2"/>
      <x:c r="H122" s="2"/>
      <x:c r="I122" s="2"/>
      <x:c r="J122" s="2"/>
      <x:c r="K122" s="2"/>
      <x:c r="L122" s="2"/>
      <x:c r="M122" s="2"/>
    </x:row>
    <x:row r="123">
      <x:c r="A123" s="2"/>
      <x:c r="B123" s="2"/>
      <x:c r="C123" s="2"/>
      <x:c r="D123" s="2"/>
      <x:c r="E123" s="2"/>
      <x:c r="F123" s="2"/>
      <x:c r="G123" s="2"/>
      <x:c r="H123" s="2"/>
      <x:c r="I123" s="2"/>
      <x:c r="J123" s="2"/>
      <x:c r="K123" s="2"/>
      <x:c r="L123" s="2"/>
      <x:c r="M123" s="2"/>
    </x:row>
    <x:row r="124">
      <x:c r="A124" s="2"/>
      <x:c r="B124" s="2"/>
      <x:c r="C124" s="2"/>
      <x:c r="D124" s="2"/>
      <x:c r="E124" s="2"/>
      <x:c r="F124" s="2"/>
      <x:c r="G124" s="2"/>
      <x:c r="H124" s="2"/>
      <x:c r="I124" s="2"/>
      <x:c r="J124" s="2"/>
      <x:c r="K124" s="2"/>
      <x:c r="L124" s="2"/>
      <x:c r="M124" s="2"/>
    </x:row>
    <x:row r="125">
      <x:c r="A125" s="2"/>
      <x:c r="B125" s="2"/>
      <x:c r="C125" s="2"/>
      <x:c r="D125" s="2"/>
      <x:c r="E125" s="2"/>
      <x:c r="F125" s="2"/>
      <x:c r="G125" s="2"/>
      <x:c r="H125" s="2"/>
      <x:c r="I125" s="2"/>
      <x:c r="J125" s="2"/>
      <x:c r="K125" s="2"/>
      <x:c r="L125" s="2"/>
      <x:c r="M125" s="2"/>
    </x:row>
    <x:row r="126">
      <x:c r="A126" s="2"/>
      <x:c r="B126" s="2"/>
      <x:c r="C126" s="2"/>
      <x:c r="D126" s="2"/>
      <x:c r="E126" s="2"/>
      <x:c r="F126" s="2"/>
      <x:c r="G126" s="2"/>
      <x:c r="H126" s="2"/>
      <x:c r="I126" s="2"/>
      <x:c r="J126" s="2"/>
      <x:c r="K126" s="2"/>
      <x:c r="L126" s="2"/>
      <x:c r="M126" s="2"/>
    </x:row>
    <x:row r="127">
      <x:c r="A127" s="2"/>
      <x:c r="B127" s="2"/>
      <x:c r="C127" s="2"/>
      <x:c r="D127" s="2"/>
      <x:c r="E127" s="2"/>
      <x:c r="F127" s="2"/>
      <x:c r="G127" s="2"/>
      <x:c r="H127" s="2"/>
      <x:c r="I127" s="2"/>
      <x:c r="J127" s="2"/>
      <x:c r="K127" s="2"/>
      <x:c r="L127" s="2"/>
      <x:c r="M127" s="2"/>
    </x:row>
    <x:row r="128">
      <x:c r="A128" s="2"/>
      <x:c r="B128" s="2"/>
      <x:c r="C128" s="2"/>
      <x:c r="D128" s="2"/>
      <x:c r="E128" s="2"/>
      <x:c r="F128" s="2"/>
      <x:c r="G128" s="2"/>
      <x:c r="H128" s="2"/>
      <x:c r="I128" s="2"/>
      <x:c r="J128" s="2"/>
      <x:c r="K128" s="2"/>
      <x:c r="L128" s="2"/>
      <x:c r="M128" s="2"/>
    </x:row>
    <x:row r="129">
      <x:c r="A129" s="2"/>
      <x:c r="B129" s="2"/>
      <x:c r="C129" s="2"/>
      <x:c r="D129" s="2"/>
      <x:c r="E129" s="2"/>
      <x:c r="F129" s="2"/>
      <x:c r="G129" s="2"/>
      <x:c r="H129" s="2"/>
      <x:c r="I129" s="2"/>
      <x:c r="J129" s="2"/>
      <x:c r="K129" s="2"/>
      <x:c r="L129" s="2"/>
      <x:c r="M129" s="2"/>
    </x:row>
    <x:row r="130">
      <x:c r="A130" s="2"/>
      <x:c r="B130" s="2"/>
      <x:c r="C130" s="2"/>
      <x:c r="D130" s="2"/>
      <x:c r="E130" s="2"/>
      <x:c r="F130" s="2"/>
      <x:c r="G130" s="2"/>
      <x:c r="H130" s="2"/>
      <x:c r="I130" s="2"/>
      <x:c r="J130" s="2"/>
      <x:c r="K130" s="2"/>
      <x:c r="L130" s="2"/>
      <x:c r="M130" s="2"/>
    </x:row>
    <x:row r="131">
      <x:c r="A131" s="2"/>
      <x:c r="B131" s="2"/>
      <x:c r="C131" s="2"/>
      <x:c r="D131" s="2"/>
      <x:c r="E131" s="2"/>
      <x:c r="F131" s="2"/>
      <x:c r="G131" s="2"/>
      <x:c r="H131" s="2"/>
      <x:c r="I131" s="2"/>
      <x:c r="J131" s="2"/>
      <x:c r="K131" s="2"/>
      <x:c r="L131" s="2"/>
      <x:c r="M131" s="2"/>
    </x:row>
    <x:row r="132">
      <x:c r="A132" s="2"/>
      <x:c r="B132" s="2"/>
      <x:c r="C132" s="2"/>
      <x:c r="D132" s="2"/>
      <x:c r="E132" s="2"/>
      <x:c r="F132" s="2"/>
      <x:c r="G132" s="2"/>
      <x:c r="H132" s="2"/>
      <x:c r="I132" s="2"/>
      <x:c r="J132" s="2"/>
      <x:c r="K132" s="2"/>
      <x:c r="L132" s="2"/>
      <x:c r="M132" s="2"/>
    </x:row>
    <x:row r="133">
      <x:c r="A133" s="2"/>
      <x:c r="B133" s="2"/>
      <x:c r="C133" s="2"/>
      <x:c r="D133" s="2"/>
      <x:c r="E133" s="2"/>
      <x:c r="F133" s="2"/>
      <x:c r="G133" s="2"/>
      <x:c r="H133" s="2"/>
      <x:c r="I133" s="2"/>
      <x:c r="J133" s="2"/>
      <x:c r="K133" s="2"/>
      <x:c r="L133" s="2"/>
      <x:c r="M133" s="2"/>
    </x:row>
    <x:row r="134">
      <x:c r="A134" s="2"/>
      <x:c r="B134" s="2"/>
      <x:c r="C134" s="2"/>
      <x:c r="D134" s="2"/>
      <x:c r="E134" s="2"/>
      <x:c r="F134" s="2"/>
      <x:c r="G134" s="2"/>
      <x:c r="H134" s="2"/>
      <x:c r="I134" s="2"/>
      <x:c r="J134" s="2"/>
      <x:c r="K134" s="2"/>
      <x:c r="L134" s="2"/>
      <x:c r="M134" s="2"/>
    </x:row>
    <x:row r="135">
      <x:c r="A135" s="2"/>
      <x:c r="B135" s="2"/>
      <x:c r="C135" s="2"/>
      <x:c r="D135" s="2"/>
      <x:c r="E135" s="2"/>
      <x:c r="F135" s="2"/>
      <x:c r="G135" s="2"/>
      <x:c r="H135" s="2"/>
      <x:c r="I135" s="2"/>
      <x:c r="J135" s="2"/>
      <x:c r="K135" s="2"/>
      <x:c r="L135" s="2"/>
      <x:c r="M135" s="2"/>
    </x:row>
    <x:row r="136">
      <x:c r="A136" s="2"/>
      <x:c r="B136" s="2"/>
      <x:c r="C136" s="2"/>
      <x:c r="D136" s="2"/>
      <x:c r="E136" s="2"/>
      <x:c r="F136" s="2"/>
      <x:c r="G136" s="2"/>
      <x:c r="H136" s="2"/>
      <x:c r="I136" s="2"/>
      <x:c r="J136" s="2"/>
      <x:c r="K136" s="2"/>
      <x:c r="L136" s="2"/>
      <x:c r="M136" s="2"/>
    </x:row>
    <x:row r="137">
      <x:c r="A137" s="2"/>
      <x:c r="B137" s="2"/>
      <x:c r="C137" s="2"/>
      <x:c r="D137" s="2"/>
      <x:c r="E137" s="2"/>
      <x:c r="F137" s="2"/>
      <x:c r="G137" s="2"/>
      <x:c r="H137" s="2"/>
      <x:c r="I137" s="2"/>
      <x:c r="J137" s="2"/>
      <x:c r="K137" s="2"/>
      <x:c r="L137" s="2"/>
      <x:c r="M137" s="2"/>
    </x:row>
    <x:row r="138">
      <x:c r="A138" s="2"/>
      <x:c r="B138" s="2"/>
      <x:c r="C138" s="2"/>
      <x:c r="D138" s="2"/>
      <x:c r="E138" s="2"/>
      <x:c r="F138" s="2"/>
      <x:c r="G138" s="2"/>
      <x:c r="H138" s="2"/>
      <x:c r="I138" s="2"/>
      <x:c r="J138" s="2"/>
      <x:c r="K138" s="2"/>
      <x:c r="L138" s="2"/>
      <x:c r="M138" s="2"/>
    </x:row>
    <x:row r="139">
      <x:c r="A139" s="2"/>
      <x:c r="B139" s="2"/>
      <x:c r="C139" s="2"/>
      <x:c r="D139" s="2"/>
      <x:c r="E139" s="2"/>
      <x:c r="F139" s="2"/>
      <x:c r="G139" s="2"/>
      <x:c r="H139" s="2"/>
      <x:c r="I139" s="2"/>
      <x:c r="J139" s="2"/>
      <x:c r="K139" s="2"/>
      <x:c r="L139" s="2"/>
      <x:c r="M139" s="2"/>
    </x:row>
    <x:row r="140">
      <x:c r="A140" s="2"/>
      <x:c r="B140" s="2"/>
      <x:c r="C140" s="2"/>
      <x:c r="D140" s="2"/>
      <x:c r="E140" s="2"/>
      <x:c r="F140" s="2"/>
      <x:c r="G140" s="2"/>
      <x:c r="H140" s="2"/>
      <x:c r="I140" s="2"/>
      <x:c r="J140" s="2"/>
      <x:c r="K140" s="2"/>
      <x:c r="L140" s="2"/>
      <x:c r="M140" s="2"/>
    </x:row>
    <x:row r="141">
      <x:c r="A141" s="2"/>
      <x:c r="B141" s="2"/>
      <x:c r="C141" s="2"/>
      <x:c r="D141" s="2"/>
      <x:c r="E141" s="2"/>
      <x:c r="F141" s="2"/>
      <x:c r="G141" s="2"/>
      <x:c r="H141" s="2"/>
      <x:c r="I141" s="2"/>
      <x:c r="J141" s="2"/>
      <x:c r="K141" s="2"/>
      <x:c r="L141" s="2"/>
      <x:c r="M141" s="2"/>
    </x:row>
    <x:row r="142">
      <x:c r="A142" s="2"/>
      <x:c r="B142" s="2"/>
      <x:c r="C142" s="2"/>
      <x:c r="D142" s="2"/>
      <x:c r="E142" s="2"/>
      <x:c r="F142" s="2"/>
      <x:c r="G142" s="2"/>
      <x:c r="H142" s="2"/>
      <x:c r="I142" s="2"/>
      <x:c r="J142" s="2"/>
      <x:c r="K142" s="2"/>
      <x:c r="L142" s="2"/>
      <x:c r="M142" s="2"/>
    </x:row>
    <x:row r="143">
      <x:c r="A143" s="2"/>
      <x:c r="B143" s="2"/>
      <x:c r="C143" s="2"/>
      <x:c r="D143" s="2"/>
      <x:c r="E143" s="2"/>
      <x:c r="F143" s="2"/>
      <x:c r="G143" s="2"/>
      <x:c r="H143" s="2"/>
      <x:c r="I143" s="2"/>
      <x:c r="J143" s="2"/>
      <x:c r="K143" s="2"/>
      <x:c r="L143" s="2"/>
      <x:c r="M143" s="2"/>
    </x:row>
    <x:row r="144">
      <x:c r="A144" s="2"/>
      <x:c r="B144" s="2"/>
      <x:c r="C144" s="2"/>
      <x:c r="D144" s="2"/>
      <x:c r="E144" s="2"/>
      <x:c r="F144" s="2"/>
      <x:c r="G144" s="2"/>
      <x:c r="H144" s="2"/>
      <x:c r="I144" s="2"/>
      <x:c r="J144" s="2"/>
      <x:c r="K144" s="2"/>
      <x:c r="L144" s="2"/>
      <x:c r="M144" s="2"/>
    </x:row>
    <x:row r="145">
      <x:c r="A145" s="2"/>
      <x:c r="B145" s="2"/>
      <x:c r="C145" s="2"/>
      <x:c r="D145" s="2"/>
      <x:c r="E145" s="2"/>
      <x:c r="F145" s="2"/>
      <x:c r="G145" s="2"/>
      <x:c r="H145" s="2"/>
      <x:c r="I145" s="2"/>
      <x:c r="J145" s="2"/>
      <x:c r="K145" s="2"/>
      <x:c r="L145" s="2"/>
      <x:c r="M145" s="2"/>
    </x:row>
    <x:row r="146">
      <x:c r="A146" s="2"/>
      <x:c r="B146" s="2"/>
      <x:c r="C146" s="2"/>
      <x:c r="D146" s="2"/>
      <x:c r="E146" s="2"/>
      <x:c r="F146" s="2"/>
      <x:c r="G146" s="2"/>
      <x:c r="H146" s="2"/>
      <x:c r="I146" s="2"/>
      <x:c r="J146" s="2"/>
      <x:c r="K146" s="2"/>
      <x:c r="L146" s="2"/>
      <x:c r="M146" s="2"/>
    </x:row>
    <x:row r="147">
      <x:c r="A147" s="2"/>
      <x:c r="B147" s="2"/>
      <x:c r="C147" s="2"/>
      <x:c r="D147" s="2"/>
      <x:c r="E147" s="2"/>
      <x:c r="F147" s="2"/>
      <x:c r="G147" s="2"/>
      <x:c r="H147" s="2"/>
      <x:c r="I147" s="2"/>
      <x:c r="J147" s="2"/>
      <x:c r="K147" s="2"/>
      <x:c r="L147" s="2"/>
      <x:c r="M147" s="2"/>
    </x:row>
    <x:row r="148">
      <x:c r="A148" s="2"/>
      <x:c r="B148" s="2"/>
      <x:c r="C148" s="2"/>
      <x:c r="D148" s="2"/>
      <x:c r="E148" s="2"/>
      <x:c r="F148" s="2"/>
      <x:c r="G148" s="2"/>
      <x:c r="H148" s="2"/>
      <x:c r="I148" s="2"/>
      <x:c r="J148" s="2"/>
      <x:c r="K148" s="2"/>
      <x:c r="L148" s="2"/>
      <x:c r="M148" s="2"/>
    </x:row>
    <x:row r="149">
      <x:c r="A149" s="2"/>
      <x:c r="B149" s="2"/>
      <x:c r="C149" s="2"/>
      <x:c r="D149" s="2"/>
      <x:c r="E149" s="2"/>
      <x:c r="F149" s="2"/>
      <x:c r="G149" s="2"/>
      <x:c r="H149" s="2"/>
      <x:c r="I149" s="2"/>
      <x:c r="J149" s="2"/>
      <x:c r="K149" s="2"/>
      <x:c r="L149" s="2"/>
      <x:c r="M149" s="2"/>
    </x:row>
    <x:row r="150">
      <x:c r="A150" s="2"/>
      <x:c r="B150" s="2"/>
      <x:c r="C150" s="2"/>
      <x:c r="D150" s="2"/>
      <x:c r="E150" s="2"/>
      <x:c r="F150" s="2"/>
      <x:c r="G150" s="2"/>
      <x:c r="H150" s="2"/>
      <x:c r="I150" s="2"/>
      <x:c r="J150" s="2"/>
      <x:c r="K150" s="2"/>
      <x:c r="L150" s="2"/>
      <x:c r="M150" s="2"/>
    </x:row>
  </x:sheetData>
  <x:mergeCells>
    <x:mergeCell ref="A2:H2"/>
    <x:mergeCell ref="A3:J4"/>
    <x:mergeCell ref="A6:I6"/>
    <x:mergeCell ref="A13:I13"/>
    <x:mergeCell ref="A16:I16"/>
    <x:mergeCell ref="A23:I23"/>
    <x:mergeCell ref="A26:I26"/>
    <x:mergeCell ref="A33:I33"/>
    <x:mergeCell ref="A36:I36"/>
    <x:mergeCell ref="A43:I43"/>
    <x:mergeCell ref="A46:I46"/>
    <x:mergeCell ref="A53:I53"/>
  </x:mergeCells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Pr>
    <x:tabColor rgb="FF284766"/>
  </x:sheetPr>
  <x:sheetViews>
    <x:sheetView showGridLines="0" workbookViewId="0">
      <x:pane ySplit="6" topLeftCell="A7" activePane="bottomLeft" state="frozen"/>
    </x:sheetView>
  </x:sheetViews>
  <x:sheetFormatPr defaultRowHeight="15"/>
  <x:cols>
    <x:col min="1" max="1" width="19.3799991607666" hidden="0" customWidth="1"/>
    <x:col min="2" max="2" width="17.5" hidden="0" customWidth="1"/>
    <x:col min="3" max="3" width="11.25" hidden="0" customWidth="1"/>
    <x:col min="4" max="4" width="6.880000114440918" hidden="0" customWidth="1"/>
    <x:col min="5" max="5" width="20" hidden="0" customWidth="1"/>
    <x:col min="6" max="6" width="46.880001068115234" hidden="0" customWidth="1"/>
    <x:col min="7" max="7" width="37.5" hidden="0" customWidth="1"/>
  </x:cols>
  <x:sheetData>
    <x:row r="1">
      <x:c r="A1" s="2"/>
      <x:c r="B1" s="2"/>
      <x:c r="C1" s="2"/>
      <x:c r="D1" s="2"/>
      <x:c r="E1" s="2"/>
      <x:c r="F1" s="2"/>
      <x:c r="G1" s="2"/>
      <x:c r="H1" s="2"/>
      <x:c r="I1" s="2"/>
      <x:c r="J1" s="2"/>
      <x:c r="K1" s="2"/>
      <x:c r="L1" s="2"/>
      <x:c r="M1" s="2"/>
    </x:row>
    <x:row r="2" ht="36" customHeight="1">
      <x:c r="A2" s="71" t="str">
        <x:v>57 张地区图片索引</x:v>
      </x:c>
      <x:c r="B2" s="2"/>
      <x:c r="C2" s="2"/>
      <x:c r="D2" s="2"/>
      <x:c r="E2" s="2"/>
      <x:c r="F2" s="2"/>
      <x:c r="G2" s="2"/>
      <x:c r="H2" s="2"/>
      <x:c r="I2" s="2"/>
      <x:c r="J2" s="2"/>
      <x:c r="K2" s="2"/>
      <x:c r="L2" s="2"/>
      <x:c r="M2" s="2"/>
    </x:row>
    <x:row r="3" ht="30" customHeight="1">
      <x:c r="A3" s="13" t="str">
        <x:v>每个P格在三个地区各对应一张图片；五队共享图片编号，任务ID独立。图中缩略图来自项目预览图，仅作识别；原图路径见F列。D格不在此索引。</x:v>
      </x:c>
      <x:c r="B3" s="13"/>
      <x:c r="C3" s="13"/>
      <x:c r="D3" s="13"/>
      <x:c r="E3" s="13"/>
      <x:c r="F3" s="13"/>
      <x:c r="G3" s="13"/>
      <x:c r="H3" s="2"/>
      <x:c r="I3" s="2"/>
      <x:c r="J3" s="2"/>
      <x:c r="K3" s="2"/>
      <x:c r="L3" s="2"/>
      <x:c r="M3" s="2"/>
    </x:row>
    <x:row r="4" ht="30" customHeight="1">
      <x:c r="A4" s="13"/>
      <x:c r="B4" s="13"/>
      <x:c r="C4" s="13"/>
      <x:c r="D4" s="13"/>
      <x:c r="E4" s="13"/>
      <x:c r="F4" s="13"/>
      <x:c r="G4" s="13"/>
      <x:c r="H4" s="2"/>
      <x:c r="I4" s="2"/>
      <x:c r="J4" s="2"/>
      <x:c r="K4" s="2"/>
      <x:c r="L4" s="2"/>
      <x:c r="M4" s="2"/>
    </x:row>
    <x:row r="5">
      <x:c r="A5" s="2"/>
      <x:c r="B5" s="2"/>
      <x:c r="C5" s="2"/>
      <x:c r="D5" s="2"/>
      <x:c r="E5" s="2"/>
      <x:c r="F5" s="2"/>
      <x:c r="G5" s="2"/>
      <x:c r="H5" s="2"/>
      <x:c r="I5" s="2"/>
      <x:c r="J5" s="2"/>
      <x:c r="K5" s="2"/>
      <x:c r="L5" s="2"/>
      <x:c r="M5" s="2"/>
    </x:row>
    <x:row r="6" ht="32" customHeight="1">
      <x:c r="A6" s="74" t="str">
        <x:v>地区图键</x:v>
      </x:c>
      <x:c r="B6" s="74" t="str">
        <x:v>区域</x:v>
      </x:c>
      <x:c r="C6" s="74" t="str">
        <x:v>共享格位</x:v>
      </x:c>
      <x:c r="D6" s="74" t="str">
        <x:v>图号</x:v>
      </x:c>
      <x:c r="E6" s="74" t="str">
        <x:v>缩略图</x:v>
      </x:c>
      <x:c r="F6" s="74" t="str">
        <x:v>项目原图路径</x:v>
      </x:c>
      <x:c r="G6" s="74" t="str">
        <x:v>可辨认线索</x:v>
      </x:c>
      <x:c r="H6" s="2"/>
      <x:c r="I6" s="2"/>
      <x:c r="J6" s="2"/>
      <x:c r="K6" s="2"/>
      <x:c r="L6" s="2"/>
      <x:c r="M6" s="2"/>
    </x:row>
    <x:row r="7" ht="95" customHeight="1">
      <x:c r="A7" s="13" t="str">
        <x:v>stage-a:P01</x:v>
      </x:c>
      <x:c r="B7" s="13" t="str">
        <x:v>西湖文化广场</x:v>
      </x:c>
      <x:c r="C7" s="13" t="str">
        <x:v>P01</x:v>
      </x:c>
      <x:c r="D7" s="13" t="n">
        <x:v>1</x:v>
      </x:c>
      <x:c r="E7" s="13" t="str"/>
      <x:c r="F7" s="13" t="str">
        <x:v>public/images/photo-clues/region-1/01.png</x:v>
      </x:c>
      <x:c r="G7" s="13" t="str">
        <x:v>博物馆文字、立柱、入口关系</x:v>
      </x:c>
      <x:c r="H7" s="2"/>
      <x:c r="I7" s="2"/>
      <x:c r="J7" s="2"/>
      <x:c r="K7" s="2"/>
      <x:c r="L7" s="2"/>
      <x:c r="M7" s="2"/>
    </x:row>
    <x:row r="8" ht="95" customHeight="1">
      <x:c r="A8" s="13" t="str">
        <x:v>stage-a:P02</x:v>
      </x:c>
      <x:c r="B8" s="13" t="str">
        <x:v>西湖文化广场</x:v>
      </x:c>
      <x:c r="C8" s="13" t="str">
        <x:v>P02</x:v>
      </x:c>
      <x:c r="D8" s="13" t="n">
        <x:v>2</x:v>
      </x:c>
      <x:c r="E8" s="13" t="str"/>
      <x:c r="F8" s="13" t="str">
        <x:v>public/images/photo-clues/region-1/02.png</x:v>
      </x:c>
      <x:c r="G8" s="13" t="str">
        <x:v>两家相邻门面、台阶和扶手</x:v>
      </x:c>
      <x:c r="H8" s="2"/>
      <x:c r="I8" s="2"/>
      <x:c r="J8" s="2"/>
      <x:c r="K8" s="2"/>
      <x:c r="L8" s="2"/>
      <x:c r="M8" s="2"/>
    </x:row>
    <x:row r="9" ht="95" customHeight="1">
      <x:c r="A9" s="13" t="str">
        <x:v>stage-a:P03</x:v>
      </x:c>
      <x:c r="B9" s="13" t="str">
        <x:v>西湖文化广场</x:v>
      </x:c>
      <x:c r="C9" s="13" t="str">
        <x:v>P03</x:v>
      </x:c>
      <x:c r="D9" s="13" t="n">
        <x:v>3</x:v>
      </x:c>
      <x:c r="E9" s="13" t="str"/>
      <x:c r="F9" s="13" t="str">
        <x:v>public/images/photo-clues/region-1/03.png</x:v>
      </x:c>
      <x:c r="G9" s="13" t="str">
        <x:v>入口顶棚、世纪联华文字、下行空间</x:v>
      </x:c>
      <x:c r="H9" s="2"/>
      <x:c r="I9" s="2"/>
      <x:c r="J9" s="2"/>
      <x:c r="K9" s="2"/>
      <x:c r="L9" s="2"/>
      <x:c r="M9" s="2"/>
    </x:row>
    <x:row r="10" ht="95" customHeight="1">
      <x:c r="A10" s="13" t="str">
        <x:v>stage-a:P04</x:v>
      </x:c>
      <x:c r="B10" s="13" t="str">
        <x:v>西湖文化广场</x:v>
      </x:c>
      <x:c r="C10" s="13" t="str">
        <x:v>P04</x:v>
      </x:c>
      <x:c r="D10" s="13" t="n">
        <x:v>4</x:v>
      </x:c>
      <x:c r="E10" s="13" t="str"/>
      <x:c r="F10" s="13" t="str">
        <x:v>public/images/photo-clues/region-1/04.png</x:v>
      </x:c>
      <x:c r="G10" s="13" t="str">
        <x:v>码头文字、台阶、河岸及背景大楼</x:v>
      </x:c>
      <x:c r="H10" s="2"/>
      <x:c r="I10" s="2"/>
      <x:c r="J10" s="2"/>
      <x:c r="K10" s="2"/>
      <x:c r="L10" s="2"/>
      <x:c r="M10" s="2"/>
    </x:row>
    <x:row r="11" ht="95" customHeight="1">
      <x:c r="A11" s="13" t="str">
        <x:v>stage-a:P05</x:v>
      </x:c>
      <x:c r="B11" s="13" t="str">
        <x:v>西湖文化广场</x:v>
      </x:c>
      <x:c r="C11" s="13" t="str">
        <x:v>P05</x:v>
      </x:c>
      <x:c r="D11" s="13" t="n">
        <x:v>5</x:v>
      </x:c>
      <x:c r="E11" s="13" t="str"/>
      <x:c r="F11" s="13" t="str">
        <x:v>public/images/photo-clues/region-1/05.png</x:v>
      </x:c>
      <x:c r="G11" s="13" t="str">
        <x:v>馆名字样、石砖墙及大楼关系</x:v>
      </x:c>
      <x:c r="H11" s="2"/>
      <x:c r="I11" s="2"/>
      <x:c r="J11" s="2"/>
      <x:c r="K11" s="2"/>
      <x:c r="L11" s="2"/>
      <x:c r="M11" s="2"/>
    </x:row>
    <x:row r="12" ht="95" customHeight="1">
      <x:c r="A12" s="13" t="str">
        <x:v>stage-a:P06</x:v>
      </x:c>
      <x:c r="B12" s="13" t="str">
        <x:v>西湖文化广场</x:v>
      </x:c>
      <x:c r="C12" s="13" t="str">
        <x:v>P06</x:v>
      </x:c>
      <x:c r="D12" s="13" t="n">
        <x:v>6</x:v>
      </x:c>
      <x:c r="E12" s="13" t="str"/>
      <x:c r="F12" s="13" t="str">
        <x:v>public/images/photo-clues/region-1/06.png</x:v>
      </x:c>
      <x:c r="G12" s="13" t="str">
        <x:v>店名、木色柜台转角与相邻门面</x:v>
      </x:c>
      <x:c r="H12" s="2"/>
      <x:c r="I12" s="2"/>
      <x:c r="J12" s="2"/>
      <x:c r="K12" s="2"/>
      <x:c r="L12" s="2"/>
      <x:c r="M12" s="2"/>
    </x:row>
    <x:row r="13" ht="95" customHeight="1">
      <x:c r="A13" s="13" t="str">
        <x:v>stage-a:P07</x:v>
      </x:c>
      <x:c r="B13" s="13" t="str">
        <x:v>西湖文化广场</x:v>
      </x:c>
      <x:c r="C13" s="13" t="str">
        <x:v>P07</x:v>
      </x:c>
      <x:c r="D13" s="13" t="n">
        <x:v>7</x:v>
      </x:c>
      <x:c r="E13" s="13" t="str"/>
      <x:c r="F13" s="13" t="str">
        <x:v>public/images/photo-clues/region-1/07.png</x:v>
      </x:c>
      <x:c r="G13" s="13" t="str">
        <x:v>玻璃电梯竖向结构、对侧门面与栏杆</x:v>
      </x:c>
      <x:c r="H13" s="2"/>
      <x:c r="I13" s="2"/>
      <x:c r="J13" s="2"/>
      <x:c r="K13" s="2"/>
      <x:c r="L13" s="2"/>
      <x:c r="M13" s="2"/>
    </x:row>
    <x:row r="14" ht="95" customHeight="1">
      <x:c r="A14" s="13" t="str">
        <x:v>stage-a:P08</x:v>
      </x:c>
      <x:c r="B14" s="13" t="str">
        <x:v>西湖文化广场</x:v>
      </x:c>
      <x:c r="C14" s="13" t="str">
        <x:v>P08</x:v>
      </x:c>
      <x:c r="D14" s="13" t="n">
        <x:v>8</x:v>
      </x:c>
      <x:c r="E14" s="13" t="str"/>
      <x:c r="F14" s="13" t="str">
        <x:v>public/images/photo-clues/region-1/08.png</x:v>
      </x:c>
      <x:c r="G14" s="13" t="str">
        <x:v>塔顶轮廓、建筑折线、底部入口</x:v>
      </x:c>
      <x:c r="H14" s="2"/>
      <x:c r="I14" s="2"/>
      <x:c r="J14" s="2"/>
      <x:c r="K14" s="2"/>
      <x:c r="L14" s="2"/>
      <x:c r="M14" s="2"/>
    </x:row>
    <x:row r="15" ht="95" customHeight="1">
      <x:c r="A15" s="13" t="str">
        <x:v>stage-a:P09</x:v>
      </x:c>
      <x:c r="B15" s="13" t="str">
        <x:v>西湖文化广场</x:v>
      </x:c>
      <x:c r="C15" s="13" t="str">
        <x:v>P09</x:v>
      </x:c>
      <x:c r="D15" s="13" t="n">
        <x:v>9</x:v>
      </x:c>
      <x:c r="E15" s="13" t="str"/>
      <x:c r="F15" s="13" t="str">
        <x:v>public/images/photo-clues/region-1/09.png</x:v>
      </x:c>
      <x:c r="G15" s="13" t="str">
        <x:v>球体分格、底部支撑及影院文字</x:v>
      </x:c>
      <x:c r="H15" s="2"/>
      <x:c r="I15" s="2"/>
      <x:c r="J15" s="2"/>
      <x:c r="K15" s="2"/>
      <x:c r="L15" s="2"/>
      <x:c r="M15" s="2"/>
    </x:row>
    <x:row r="16" ht="95" customHeight="1">
      <x:c r="A16" s="13" t="str">
        <x:v>stage-a:P10</x:v>
      </x:c>
      <x:c r="B16" s="13" t="str">
        <x:v>西湖文化广场</x:v>
      </x:c>
      <x:c r="C16" s="13" t="str">
        <x:v>P10</x:v>
      </x:c>
      <x:c r="D16" s="13" t="n">
        <x:v>10</x:v>
      </x:c>
      <x:c r="E16" s="13" t="str"/>
      <x:c r="F16" s="13" t="str">
        <x:v>public/images/photo-clues/region-1/10.png</x:v>
      </x:c>
      <x:c r="G16" s="13" t="str">
        <x:v>下行台阶、左右墙体、底部门面</x:v>
      </x:c>
      <x:c r="H16" s="2"/>
      <x:c r="I16" s="2"/>
      <x:c r="J16" s="2"/>
      <x:c r="K16" s="2"/>
      <x:c r="L16" s="2"/>
      <x:c r="M16" s="2"/>
    </x:row>
    <x:row r="17" ht="95" customHeight="1">
      <x:c r="A17" s="13" t="str">
        <x:v>stage-a:P11</x:v>
      </x:c>
      <x:c r="B17" s="13" t="str">
        <x:v>西湖文化广场</x:v>
      </x:c>
      <x:c r="C17" s="13" t="str">
        <x:v>P11</x:v>
      </x:c>
      <x:c r="D17" s="13" t="n">
        <x:v>11</x:v>
      </x:c>
      <x:c r="E17" s="13" t="str"/>
      <x:c r="F17" s="13" t="str">
        <x:v>public/images/photo-clues/region-1/11.png</x:v>
      </x:c>
      <x:c r="G17" s="13" t="str">
        <x:v>蓝色拱形梁、海洋壁画、下行阶梯</x:v>
      </x:c>
      <x:c r="H17" s="2"/>
      <x:c r="I17" s="2"/>
      <x:c r="J17" s="2"/>
      <x:c r="K17" s="2"/>
      <x:c r="L17" s="2"/>
      <x:c r="M17" s="2"/>
    </x:row>
    <x:row r="18" ht="95" customHeight="1">
      <x:c r="A18" s="13" t="str">
        <x:v>stage-a:P12</x:v>
      </x:c>
      <x:c r="B18" s="13" t="str">
        <x:v>西湖文化广场</x:v>
      </x:c>
      <x:c r="C18" s="13" t="str">
        <x:v>P12</x:v>
      </x:c>
      <x:c r="D18" s="13" t="n">
        <x:v>12</x:v>
      </x:c>
      <x:c r="E18" s="13" t="str"/>
      <x:c r="F18" s="13" t="str">
        <x:v>public/images/photo-clues/region-1/12.png</x:v>
      </x:c>
      <x:c r="G18" s="13" t="str">
        <x:v>黄色球头柱、三角拼色地面、玻璃和桌椅</x:v>
      </x:c>
      <x:c r="H18" s="2"/>
      <x:c r="I18" s="2"/>
      <x:c r="J18" s="2"/>
      <x:c r="K18" s="2"/>
      <x:c r="L18" s="2"/>
      <x:c r="M18" s="2"/>
    </x:row>
    <x:row r="19" ht="95" customHeight="1">
      <x:c r="A19" s="13" t="str">
        <x:v>stage-a:P13</x:v>
      </x:c>
      <x:c r="B19" s="13" t="str">
        <x:v>西湖文化广场</x:v>
      </x:c>
      <x:c r="C19" s="13" t="str">
        <x:v>P13</x:v>
      </x:c>
      <x:c r="D19" s="13" t="n">
        <x:v>13</x:v>
      </x:c>
      <x:c r="E19" s="13" t="str"/>
      <x:c r="F19" s="13" t="str">
        <x:v>public/images/photo-clues/region-1/13.png</x:v>
      </x:c>
      <x:c r="G19" s="13" t="str">
        <x:v>天窗横梁、左侧外墙、底部弧线</x:v>
      </x:c>
      <x:c r="H19" s="2"/>
      <x:c r="I19" s="2"/>
      <x:c r="J19" s="2"/>
      <x:c r="K19" s="2"/>
      <x:c r="L19" s="2"/>
      <x:c r="M19" s="2"/>
    </x:row>
    <x:row r="20" ht="95" customHeight="1">
      <x:c r="A20" s="13" t="str">
        <x:v>stage-a:P14</x:v>
      </x:c>
      <x:c r="B20" s="13" t="str">
        <x:v>西湖文化广场</x:v>
      </x:c>
      <x:c r="C20" s="13" t="str">
        <x:v>P14</x:v>
      </x:c>
      <x:c r="D20" s="13" t="n">
        <x:v>14</x:v>
      </x:c>
      <x:c r="E20" s="13" t="str"/>
      <x:c r="F20" s="13" t="str">
        <x:v>public/images/photo-clues/region-1/14.png</x:v>
      </x:c>
      <x:c r="G20" s="13" t="str">
        <x:v>左右灯具、中央轴线和楼群</x:v>
      </x:c>
      <x:c r="H20" s="2"/>
      <x:c r="I20" s="2"/>
      <x:c r="J20" s="2"/>
      <x:c r="K20" s="2"/>
      <x:c r="L20" s="2"/>
      <x:c r="M20" s="2"/>
    </x:row>
    <x:row r="21" ht="95" customHeight="1">
      <x:c r="A21" s="13" t="str">
        <x:v>stage-a:P15</x:v>
      </x:c>
      <x:c r="B21" s="13" t="str">
        <x:v>西湖文化广场</x:v>
      </x:c>
      <x:c r="C21" s="13" t="str">
        <x:v>P15</x:v>
      </x:c>
      <x:c r="D21" s="13" t="n">
        <x:v>15</x:v>
      </x:c>
      <x:c r="E21" s="13" t="str"/>
      <x:c r="F21" s="13" t="str">
        <x:v>public/images/photo-clues/region-1/15.png</x:v>
      </x:c>
      <x:c r="G21" s="13" t="str">
        <x:v>扭转立柱、入口顶棚、两者相邻关系</x:v>
      </x:c>
      <x:c r="H21" s="2"/>
      <x:c r="I21" s="2"/>
      <x:c r="J21" s="2"/>
      <x:c r="K21" s="2"/>
      <x:c r="L21" s="2"/>
      <x:c r="M21" s="2"/>
    </x:row>
    <x:row r="22" ht="95" customHeight="1">
      <x:c r="A22" s="13" t="str">
        <x:v>stage-a:P16</x:v>
      </x:c>
      <x:c r="B22" s="13" t="str">
        <x:v>西湖文化广场</x:v>
      </x:c>
      <x:c r="C22" s="13" t="str">
        <x:v>P16</x:v>
      </x:c>
      <x:c r="D22" s="13" t="n">
        <x:v>16</x:v>
      </x:c>
      <x:c r="E22" s="13" t="str"/>
      <x:c r="F22" s="13" t="str">
        <x:v>public/images/photo-clues/region-1/16.png</x:v>
      </x:c>
      <x:c r="G22" s="13" t="str">
        <x:v>黑板与陈列架的相邻关系、咖啡主题、木墙</x:v>
      </x:c>
      <x:c r="H22" s="2"/>
      <x:c r="I22" s="2"/>
      <x:c r="J22" s="2"/>
      <x:c r="K22" s="2"/>
      <x:c r="L22" s="2"/>
      <x:c r="M22" s="2"/>
    </x:row>
    <x:row r="23" ht="95" customHeight="1">
      <x:c r="A23" s="13" t="str">
        <x:v>stage-a:P17</x:v>
      </x:c>
      <x:c r="B23" s="13" t="str">
        <x:v>西湖文化广场</x:v>
      </x:c>
      <x:c r="C23" s="13" t="str">
        <x:v>P17</x:v>
      </x:c>
      <x:c r="D23" s="13" t="n">
        <x:v>17</x:v>
      </x:c>
      <x:c r="E23" s="13" t="str"/>
      <x:c r="F23" s="13" t="str">
        <x:v>public/images/photo-clues/region-1/17.png</x:v>
      </x:c>
      <x:c r="G23" s="13" t="str">
        <x:v>小猪与花的形状、后方品牌墙</x:v>
      </x:c>
      <x:c r="H23" s="2"/>
      <x:c r="I23" s="2"/>
      <x:c r="J23" s="2"/>
      <x:c r="K23" s="2"/>
      <x:c r="L23" s="2"/>
      <x:c r="M23" s="2"/>
    </x:row>
    <x:row r="24" ht="95" customHeight="1">
      <x:c r="A24" s="13" t="str">
        <x:v>stage-a:P18</x:v>
      </x:c>
      <x:c r="B24" s="13" t="str">
        <x:v>西湖文化广场</x:v>
      </x:c>
      <x:c r="C24" s="13" t="str">
        <x:v>P18</x:v>
      </x:c>
      <x:c r="D24" s="13" t="n">
        <x:v>18</x:v>
      </x:c>
      <x:c r="E24" s="13" t="str"/>
      <x:c r="F24" s="13" t="str">
        <x:v>public/images/photo-clues/region-1/18.png</x:v>
      </x:c>
      <x:c r="G24" s="13" t="str">
        <x:v>鹿头、红叶墙、店名同时保留</x:v>
      </x:c>
      <x:c r="H24" s="2"/>
      <x:c r="I24" s="2"/>
      <x:c r="J24" s="2"/>
      <x:c r="K24" s="2"/>
      <x:c r="L24" s="2"/>
      <x:c r="M24" s="2"/>
    </x:row>
    <x:row r="25" ht="95" customHeight="1">
      <x:c r="A25" s="13" t="str">
        <x:v>stage-a:P19</x:v>
      </x:c>
      <x:c r="B25" s="13" t="str">
        <x:v>西湖文化广场</x:v>
      </x:c>
      <x:c r="C25" s="13" t="str">
        <x:v>P19</x:v>
      </x:c>
      <x:c r="D25" s="13" t="n">
        <x:v>19</x:v>
      </x:c>
      <x:c r="E25" s="13" t="str"/>
      <x:c r="F25" s="13" t="str">
        <x:v>public/images/photo-clues/region-1/19.png</x:v>
      </x:c>
      <x:c r="G25" s="13" t="str">
        <x:v>奔马壁画、黑扶手、墙面竖条</x:v>
      </x:c>
      <x:c r="H25" s="2"/>
      <x:c r="I25" s="2"/>
      <x:c r="J25" s="2"/>
      <x:c r="K25" s="2"/>
      <x:c r="L25" s="2"/>
      <x:c r="M25" s="2"/>
    </x:row>
    <x:row r="26" ht="95" customHeight="1">
      <x:c r="A26" s="13" t="str">
        <x:v>stage-b:P01</x:v>
      </x:c>
      <x:c r="B26" s="13" t="str">
        <x:v>武林广场</x:v>
      </x:c>
      <x:c r="C26" s="13" t="str">
        <x:v>P01</x:v>
      </x:c>
      <x:c r="D26" s="13" t="n">
        <x:v>1</x:v>
      </x:c>
      <x:c r="E26" s="13" t="str"/>
      <x:c r="F26" s="13" t="str">
        <x:v>public/images/photo-clues/region-2/01.png</x:v>
      </x:c>
      <x:c r="G26" s="13" t="str">
        <x:v>展览馆文字、对称立面、中央旗杆</x:v>
      </x:c>
      <x:c r="H26" s="2"/>
      <x:c r="I26" s="2"/>
      <x:c r="J26" s="2"/>
      <x:c r="K26" s="2"/>
      <x:c r="L26" s="2"/>
      <x:c r="M26" s="2"/>
    </x:row>
    <x:row r="27" ht="95" customHeight="1">
      <x:c r="A27" s="13" t="str">
        <x:v>stage-b:P02</x:v>
      </x:c>
      <x:c r="B27" s="13" t="str">
        <x:v>武林广场</x:v>
      </x:c>
      <x:c r="C27" s="13" t="str">
        <x:v>P02</x:v>
      </x:c>
      <x:c r="D27" s="13" t="n">
        <x:v>2</x:v>
      </x:c>
      <x:c r="E27" s="13" t="str"/>
      <x:c r="F27" s="13" t="str">
        <x:v>public/images/photo-clues/region-2/02.png</x:v>
      </x:c>
      <x:c r="G27" s="13" t="str">
        <x:v>三色门楣、7-Eleven、相邻立面</x:v>
      </x:c>
      <x:c r="H27" s="2"/>
      <x:c r="I27" s="2"/>
      <x:c r="J27" s="2"/>
      <x:c r="K27" s="2"/>
      <x:c r="L27" s="2"/>
      <x:c r="M27" s="2"/>
    </x:row>
    <x:row r="28" ht="95" customHeight="1">
      <x:c r="A28" s="13" t="str">
        <x:v>stage-b:P03</x:v>
      </x:c>
      <x:c r="B28" s="13" t="str">
        <x:v>武林广场</x:v>
      </x:c>
      <x:c r="C28" s="13" t="str">
        <x:v>P03</x:v>
      </x:c>
      <x:c r="D28" s="13" t="n">
        <x:v>3</x:v>
      </x:c>
      <x:c r="E28" s="13" t="str"/>
      <x:c r="F28" s="13" t="str">
        <x:v>public/images/photo-clues/region-2/03.png</x:v>
      </x:c>
      <x:c r="G28" s="13" t="str">
        <x:v>B2、12号电梯、木饰面与门框</x:v>
      </x:c>
      <x:c r="H28" s="2"/>
      <x:c r="I28" s="2"/>
      <x:c r="J28" s="2"/>
      <x:c r="K28" s="2"/>
      <x:c r="L28" s="2"/>
      <x:c r="M28" s="2"/>
    </x:row>
    <x:row r="29" ht="95" customHeight="1">
      <x:c r="A29" s="13" t="str">
        <x:v>stage-b:P04</x:v>
      </x:c>
      <x:c r="B29" s="13" t="str">
        <x:v>武林广场</x:v>
      </x:c>
      <x:c r="C29" s="13" t="str">
        <x:v>P04</x:v>
      </x:c>
      <x:c r="D29" s="13" t="n">
        <x:v>4</x:v>
      </x:c>
      <x:c r="E29" s="13" t="str"/>
      <x:c r="F29" s="13" t="str">
        <x:v>public/images/photo-clues/region-2/04.png</x:v>
      </x:c>
      <x:c r="G29" s="13" t="str">
        <x:v>电信文字、楼体轮廓、前景广场</x:v>
      </x:c>
      <x:c r="H29" s="2"/>
      <x:c r="I29" s="2"/>
      <x:c r="J29" s="2"/>
      <x:c r="K29" s="2"/>
      <x:c r="L29" s="2"/>
      <x:c r="M29" s="2"/>
    </x:row>
    <x:row r="30" ht="95" customHeight="1">
      <x:c r="A30" s="13" t="str">
        <x:v>stage-b:P05</x:v>
      </x:c>
      <x:c r="B30" s="13" t="str">
        <x:v>武林广场</x:v>
      </x:c>
      <x:c r="C30" s="13" t="str">
        <x:v>P05</x:v>
      </x:c>
      <x:c r="D30" s="13" t="n">
        <x:v>5</x:v>
      </x:c>
      <x:c r="E30" s="13" t="str"/>
      <x:c r="F30" s="13" t="str">
        <x:v>public/images/photo-clues/region-2/05.png</x:v>
      </x:c>
      <x:c r="G30" s="13" t="str">
        <x:v>酒店名、高拱、立面结构</x:v>
      </x:c>
      <x:c r="H30" s="2"/>
      <x:c r="I30" s="2"/>
      <x:c r="J30" s="2"/>
      <x:c r="K30" s="2"/>
      <x:c r="L30" s="2"/>
      <x:c r="M30" s="2"/>
    </x:row>
    <x:row r="31" ht="95" customHeight="1">
      <x:c r="A31" s="13" t="str">
        <x:v>stage-b:P06</x:v>
      </x:c>
      <x:c r="B31" s="13" t="str">
        <x:v>武林广场</x:v>
      </x:c>
      <x:c r="C31" s="13" t="str">
        <x:v>P06</x:v>
      </x:c>
      <x:c r="D31" s="13" t="n">
        <x:v>6</x:v>
      </x:c>
      <x:c r="E31" s="13" t="str"/>
      <x:c r="F31" s="13" t="str">
        <x:v>public/images/photo-clues/region-2/06.png</x:v>
      </x:c>
      <x:c r="G31" s="13" t="str">
        <x:v>店招和转角、沙发展示范围</x:v>
      </x:c>
      <x:c r="H31" s="2"/>
      <x:c r="I31" s="2"/>
      <x:c r="J31" s="2"/>
      <x:c r="K31" s="2"/>
      <x:c r="L31" s="2"/>
      <x:c r="M31" s="2"/>
    </x:row>
    <x:row r="32" ht="95" customHeight="1">
      <x:c r="A32" s="13" t="str">
        <x:v>stage-b:P07</x:v>
      </x:c>
      <x:c r="B32" s="13" t="str">
        <x:v>武林广场</x:v>
      </x:c>
      <x:c r="C32" s="13" t="str">
        <x:v>P07</x:v>
      </x:c>
      <x:c r="D32" s="13" t="n">
        <x:v>7</x:v>
      </x:c>
      <x:c r="E32" s="13" t="str"/>
      <x:c r="F32" s="13" t="str">
        <x:v>public/images/photo-clues/region-2/07.png</x:v>
      </x:c>
      <x:c r="G32" s="13" t="str">
        <x:v>鳄鱼轮廓、绿墙、红扶手</x:v>
      </x:c>
      <x:c r="H32" s="2"/>
      <x:c r="I32" s="2"/>
      <x:c r="J32" s="2"/>
      <x:c r="K32" s="2"/>
      <x:c r="L32" s="2"/>
      <x:c r="M32" s="2"/>
    </x:row>
    <x:row r="33" ht="95" customHeight="1">
      <x:c r="A33" s="13" t="str">
        <x:v>stage-b:P08</x:v>
      </x:c>
      <x:c r="B33" s="13" t="str">
        <x:v>武林广场</x:v>
      </x:c>
      <x:c r="C33" s="13" t="str">
        <x:v>P08</x:v>
      </x:c>
      <x:c r="D33" s="13" t="n">
        <x:v>8</x:v>
      </x:c>
      <x:c r="E33" s="13" t="str"/>
      <x:c r="F33" s="13" t="str">
        <x:v>public/images/photo-clues/region-2/08.png</x:v>
      </x:c>
      <x:c r="G33" s="13" t="str">
        <x:v>科协大楼文字、旁边双楼、天桥前景</x:v>
      </x:c>
      <x:c r="H33" s="2"/>
      <x:c r="I33" s="2"/>
      <x:c r="J33" s="2"/>
      <x:c r="K33" s="2"/>
      <x:c r="L33" s="2"/>
      <x:c r="M33" s="2"/>
    </x:row>
    <x:row r="34" ht="95" customHeight="1">
      <x:c r="A34" s="13" t="str">
        <x:v>stage-b:P09</x:v>
      </x:c>
      <x:c r="B34" s="13" t="str">
        <x:v>武林广场</x:v>
      </x:c>
      <x:c r="C34" s="13" t="str">
        <x:v>P09</x:v>
      </x:c>
      <x:c r="D34" s="13" t="n">
        <x:v>9</x:v>
      </x:c>
      <x:c r="E34" s="13" t="str"/>
      <x:c r="F34" s="13" t="str">
        <x:v>public/images/photo-clues/region-2/09.png</x:v>
      </x:c>
      <x:c r="G34" s="13" t="str">
        <x:v>红色镂空主体、所在中庭与附近栏杆</x:v>
      </x:c>
      <x:c r="H34" s="2"/>
      <x:c r="I34" s="2"/>
      <x:c r="J34" s="2"/>
      <x:c r="K34" s="2"/>
      <x:c r="L34" s="2"/>
      <x:c r="M34" s="2"/>
    </x:row>
    <x:row r="35" ht="95" customHeight="1">
      <x:c r="A35" s="13" t="str">
        <x:v>stage-b:P10</x:v>
      </x:c>
      <x:c r="B35" s="13" t="str">
        <x:v>武林广场</x:v>
      </x:c>
      <x:c r="C35" s="13" t="str">
        <x:v>P10</x:v>
      </x:c>
      <x:c r="D35" s="13" t="n">
        <x:v>10</x:v>
      </x:c>
      <x:c r="E35" s="13" t="str"/>
      <x:c r="F35" s="13" t="str">
        <x:v>public/images/photo-clues/region-2/10.png</x:v>
      </x:c>
      <x:c r="G35" s="13" t="str">
        <x:v>大拱、网架、道路箭头与通道关系</x:v>
      </x:c>
      <x:c r="H35" s="2"/>
      <x:c r="I35" s="2"/>
      <x:c r="J35" s="2"/>
      <x:c r="K35" s="2"/>
      <x:c r="L35" s="2"/>
      <x:c r="M35" s="2"/>
    </x:row>
    <x:row r="36" ht="95" customHeight="1">
      <x:c r="A36" s="13" t="str">
        <x:v>stage-b:P11</x:v>
      </x:c>
      <x:c r="B36" s="13" t="str">
        <x:v>武林广场</x:v>
      </x:c>
      <x:c r="C36" s="13" t="str">
        <x:v>P11</x:v>
      </x:c>
      <x:c r="D36" s="13" t="n">
        <x:v>11</x:v>
      </x:c>
      <x:c r="E36" s="13" t="str"/>
      <x:c r="F36" s="13" t="str">
        <x:v>public/images/photo-clues/region-2/11.png</x:v>
      </x:c>
      <x:c r="G36" s="13" t="str">
        <x:v>ZPARK字样、左右箭头、入口结构</x:v>
      </x:c>
      <x:c r="H36" s="2"/>
      <x:c r="I36" s="2"/>
      <x:c r="J36" s="2"/>
      <x:c r="K36" s="2"/>
      <x:c r="L36" s="2"/>
      <x:c r="M36" s="2"/>
    </x:row>
    <x:row r="37" ht="95" customHeight="1">
      <x:c r="A37" s="13" t="str">
        <x:v>stage-b:P12</x:v>
      </x:c>
      <x:c r="B37" s="13" t="str">
        <x:v>武林广场</x:v>
      </x:c>
      <x:c r="C37" s="13" t="str">
        <x:v>P12</x:v>
      </x:c>
      <x:c r="D37" s="13" t="n">
        <x:v>12</x:v>
      </x:c>
      <x:c r="E37" s="13" t="str"/>
      <x:c r="F37" s="13" t="str">
        <x:v>public/images/photo-clues/region-2/12.png</x:v>
      </x:c>
      <x:c r="G37" s="13" t="str">
        <x:v>黄色R、黄色黑色主题门面</x:v>
      </x:c>
      <x:c r="H37" s="2"/>
      <x:c r="I37" s="2"/>
      <x:c r="J37" s="2"/>
      <x:c r="K37" s="2"/>
      <x:c r="L37" s="2"/>
      <x:c r="M37" s="2"/>
    </x:row>
    <x:row r="38" ht="95" customHeight="1">
      <x:c r="A38" s="13" t="str">
        <x:v>stage-b:P13</x:v>
      </x:c>
      <x:c r="B38" s="13" t="str">
        <x:v>武林广场</x:v>
      </x:c>
      <x:c r="C38" s="13" t="str">
        <x:v>P13</x:v>
      </x:c>
      <x:c r="D38" s="13" t="n">
        <x:v>13</x:v>
      </x:c>
      <x:c r="E38" s="13" t="str"/>
      <x:c r="F38" s="13" t="str">
        <x:v>public/images/photo-clues/region-2/13.png</x:v>
      </x:c>
      <x:c r="G38" s="13" t="str">
        <x:v>完整FILLMED文字与字体布局</x:v>
      </x:c>
      <x:c r="H38" s="2"/>
      <x:c r="I38" s="2"/>
      <x:c r="J38" s="2"/>
      <x:c r="K38" s="2"/>
      <x:c r="L38" s="2"/>
      <x:c r="M38" s="2"/>
    </x:row>
    <x:row r="39" ht="95" customHeight="1">
      <x:c r="A39" s="13" t="str">
        <x:v>stage-b:P14</x:v>
      </x:c>
      <x:c r="B39" s="13" t="str">
        <x:v>武林广场</x:v>
      </x:c>
      <x:c r="C39" s="13" t="str">
        <x:v>P14</x:v>
      </x:c>
      <x:c r="D39" s="13" t="n">
        <x:v>14</x:v>
      </x:c>
      <x:c r="E39" s="13" t="str"/>
      <x:c r="F39" s="13" t="str">
        <x:v>public/images/photo-clues/region-2/14.png</x:v>
      </x:c>
      <x:c r="G39" s="13" t="str">
        <x:v>草莓熊、粉色摊位、MINISO附近标识</x:v>
      </x:c>
      <x:c r="H39" s="2"/>
      <x:c r="I39" s="2"/>
      <x:c r="J39" s="2"/>
      <x:c r="K39" s="2"/>
      <x:c r="L39" s="2"/>
      <x:c r="M39" s="2"/>
    </x:row>
    <x:row r="40" ht="95" customHeight="1">
      <x:c r="A40" s="13" t="str">
        <x:v>stage-b:P15</x:v>
      </x:c>
      <x:c r="B40" s="13" t="str">
        <x:v>武林广场</x:v>
      </x:c>
      <x:c r="C40" s="13" t="str">
        <x:v>P15</x:v>
      </x:c>
      <x:c r="D40" s="13" t="n">
        <x:v>15</x:v>
      </x:c>
      <x:c r="E40" s="13" t="str"/>
      <x:c r="F40" s="13" t="str">
        <x:v>public/images/photo-clues/region-2/15.png</x:v>
      </x:c>
      <x:c r="G40" s="13" t="str">
        <x:v>POKECOLOR店名、长段字排、卡片柜</x:v>
      </x:c>
      <x:c r="H40" s="2"/>
      <x:c r="I40" s="2"/>
      <x:c r="J40" s="2"/>
      <x:c r="K40" s="2"/>
      <x:c r="L40" s="2"/>
      <x:c r="M40" s="2"/>
    </x:row>
    <x:row r="41" ht="95" customHeight="1">
      <x:c r="A41" s="13" t="str">
        <x:v>stage-b:P16</x:v>
      </x:c>
      <x:c r="B41" s="13" t="str">
        <x:v>武林广场</x:v>
      </x:c>
      <x:c r="C41" s="13" t="str">
        <x:v>P16</x:v>
      </x:c>
      <x:c r="D41" s="13" t="n">
        <x:v>16</x:v>
      </x:c>
      <x:c r="E41" s="13" t="str"/>
      <x:c r="F41" s="13" t="str">
        <x:v>public/images/photo-clues/region-2/16.png</x:v>
      </x:c>
      <x:c r="G41" s="13" t="str">
        <x:v>三面涂鸦、灰门、地面及拐角</x:v>
      </x:c>
      <x:c r="H41" s="2"/>
      <x:c r="I41" s="2"/>
      <x:c r="J41" s="2"/>
      <x:c r="K41" s="2"/>
      <x:c r="L41" s="2"/>
      <x:c r="M41" s="2"/>
    </x:row>
    <x:row r="42" ht="95" customHeight="1">
      <x:c r="A42" s="13" t="str">
        <x:v>stage-b:P17</x:v>
      </x:c>
      <x:c r="B42" s="13" t="str">
        <x:v>武林广场</x:v>
      </x:c>
      <x:c r="C42" s="13" t="str">
        <x:v>P17</x:v>
      </x:c>
      <x:c r="D42" s="13" t="n">
        <x:v>17</x:v>
      </x:c>
      <x:c r="E42" s="13" t="str"/>
      <x:c r="F42" s="13" t="str">
        <x:v>public/images/photo-clues/region-2/17.png</x:v>
      </x:c>
      <x:c r="G42" s="13" t="str">
        <x:v>两球、玻璃栏杆、中庭上下层关系</x:v>
      </x:c>
      <x:c r="H42" s="2"/>
      <x:c r="I42" s="2"/>
      <x:c r="J42" s="2"/>
      <x:c r="K42" s="2"/>
      <x:c r="L42" s="2"/>
      <x:c r="M42" s="2"/>
    </x:row>
    <x:row r="43" ht="95" customHeight="1">
      <x:c r="A43" s="13" t="str">
        <x:v>stage-b:P18</x:v>
      </x:c>
      <x:c r="B43" s="13" t="str">
        <x:v>武林广场</x:v>
      </x:c>
      <x:c r="C43" s="13" t="str">
        <x:v>P18</x:v>
      </x:c>
      <x:c r="D43" s="13" t="n">
        <x:v>18</x:v>
      </x:c>
      <x:c r="E43" s="13" t="str"/>
      <x:c r="F43" s="13" t="str">
        <x:v>public/images/photo-clues/region-2/18.png</x:v>
      </x:c>
      <x:c r="G43" s="13" t="str">
        <x:v>黑橙场地、蓝横梁、俯拍方向</x:v>
      </x:c>
      <x:c r="H43" s="2"/>
      <x:c r="I43" s="2"/>
      <x:c r="J43" s="2"/>
      <x:c r="K43" s="2"/>
      <x:c r="L43" s="2"/>
      <x:c r="M43" s="2"/>
    </x:row>
    <x:row r="44" ht="95" customHeight="1">
      <x:c r="A44" s="13" t="str">
        <x:v>stage-b:P19</x:v>
      </x:c>
      <x:c r="B44" s="13" t="str">
        <x:v>武林广场</x:v>
      </x:c>
      <x:c r="C44" s="13" t="str">
        <x:v>P19</x:v>
      </x:c>
      <x:c r="D44" s="13" t="n">
        <x:v>19</x:v>
      </x:c>
      <x:c r="E44" s="13" t="str"/>
      <x:c r="F44" s="13" t="str">
        <x:v>public/images/photo-clues/region-2/19.png</x:v>
      </x:c>
      <x:c r="G44" s="13" t="str">
        <x:v>中庭框架、镜面层叠、吊灯整体排列</x:v>
      </x:c>
      <x:c r="H44" s="2"/>
      <x:c r="I44" s="2"/>
      <x:c r="J44" s="2"/>
      <x:c r="K44" s="2"/>
      <x:c r="L44" s="2"/>
      <x:c r="M44" s="2"/>
    </x:row>
    <x:row r="45" ht="95" customHeight="1">
      <x:c r="A45" s="13" t="str">
        <x:v>stage-c:P01</x:v>
      </x:c>
      <x:c r="B45" s="13" t="str">
        <x:v>龙翔桥</x:v>
      </x:c>
      <x:c r="C45" s="13" t="str">
        <x:v>P01</x:v>
      </x:c>
      <x:c r="D45" s="13" t="n">
        <x:v>1</x:v>
      </x:c>
      <x:c r="E45" s="13" t="str"/>
      <x:c r="F45" s="13" t="str">
        <x:v>public/images/photo-clues/region-3/01.png</x:v>
      </x:c>
      <x:c r="G45" s="13" t="str">
        <x:v>店名、柜台、弧形木饰天花</x:v>
      </x:c>
      <x:c r="H45" s="2"/>
      <x:c r="I45" s="2"/>
      <x:c r="J45" s="2"/>
      <x:c r="K45" s="2"/>
      <x:c r="L45" s="2"/>
      <x:c r="M45" s="2"/>
    </x:row>
    <x:row r="46" ht="95" customHeight="1">
      <x:c r="A46" s="13" t="str">
        <x:v>stage-c:P02</x:v>
      </x:c>
      <x:c r="B46" s="13" t="str">
        <x:v>龙翔桥</x:v>
      </x:c>
      <x:c r="C46" s="13" t="str">
        <x:v>P02</x:v>
      </x:c>
      <x:c r="D46" s="13" t="n">
        <x:v>2</x:v>
      </x:c>
      <x:c r="E46" s="13" t="str"/>
      <x:c r="F46" s="13" t="str">
        <x:v>public/images/photo-clues/region-3/02.png</x:v>
      </x:c>
      <x:c r="G46" s="13" t="str">
        <x:v>店名、点心立柱、吊灯与通道</x:v>
      </x:c>
      <x:c r="H46" s="2"/>
      <x:c r="I46" s="2"/>
      <x:c r="J46" s="2"/>
      <x:c r="K46" s="2"/>
      <x:c r="L46" s="2"/>
      <x:c r="M46" s="2"/>
    </x:row>
    <x:row r="47" ht="95" customHeight="1">
      <x:c r="A47" s="13" t="str">
        <x:v>stage-c:P03</x:v>
      </x:c>
      <x:c r="B47" s="13" t="str">
        <x:v>龙翔桥</x:v>
      </x:c>
      <x:c r="C47" s="13" t="str">
        <x:v>P03</x:v>
      </x:c>
      <x:c r="D47" s="13" t="n">
        <x:v>3</x:v>
      </x:c>
      <x:c r="E47" s="13" t="str"/>
      <x:c r="F47" s="13" t="str">
        <x:v>public/images/photo-clues/region-3/03.png</x:v>
      </x:c>
      <x:c r="G47" s="13" t="str">
        <x:v>蕉内招牌、木纹门头、入口陈列</x:v>
      </x:c>
      <x:c r="H47" s="2"/>
      <x:c r="I47" s="2"/>
      <x:c r="J47" s="2"/>
      <x:c r="K47" s="2"/>
      <x:c r="L47" s="2"/>
      <x:c r="M47" s="2"/>
    </x:row>
    <x:row r="48" ht="95" customHeight="1">
      <x:c r="A48" s="13" t="str">
        <x:v>stage-c:P04</x:v>
      </x:c>
      <x:c r="B48" s="13" t="str">
        <x:v>龙翔桥</x:v>
      </x:c>
      <x:c r="C48" s="13" t="str">
        <x:v>P04</x:v>
      </x:c>
      <x:c r="D48" s="13" t="n">
        <x:v>4</x:v>
      </x:c>
      <x:c r="E48" s="13" t="str"/>
      <x:c r="F48" s="13" t="str">
        <x:v>public/images/photo-clues/region-3/04.png</x:v>
      </x:c>
      <x:c r="G48" s="13" t="str">
        <x:v>两台机台及后方城堡装饰组合</x:v>
      </x:c>
      <x:c r="H48" s="2"/>
      <x:c r="I48" s="2"/>
      <x:c r="J48" s="2"/>
      <x:c r="K48" s="2"/>
      <x:c r="L48" s="2"/>
      <x:c r="M48" s="2"/>
    </x:row>
    <x:row r="49" ht="95" customHeight="1">
      <x:c r="A49" s="13" t="str">
        <x:v>stage-c:P05</x:v>
      </x:c>
      <x:c r="B49" s="13" t="str">
        <x:v>龙翔桥</x:v>
      </x:c>
      <x:c r="C49" s="13" t="str">
        <x:v>P05</x:v>
      </x:c>
      <x:c r="D49" s="13" t="n">
        <x:v>5</x:v>
      </x:c>
      <x:c r="E49" s="13" t="str"/>
      <x:c r="F49" s="13" t="str">
        <x:v>public/images/photo-clues/region-3/05.png</x:v>
      </x:c>
      <x:c r="G49" s="13" t="str">
        <x:v>展名、墙面和下行入口结构</x:v>
      </x:c>
      <x:c r="H49" s="2"/>
      <x:c r="I49" s="2"/>
      <x:c r="J49" s="2"/>
      <x:c r="K49" s="2"/>
      <x:c r="L49" s="2"/>
      <x:c r="M49" s="2"/>
    </x:row>
    <x:row r="50" ht="95" customHeight="1">
      <x:c r="A50" s="13" t="str">
        <x:v>stage-c:P06</x:v>
      </x:c>
      <x:c r="B50" s="13" t="str">
        <x:v>龙翔桥</x:v>
      </x:c>
      <x:c r="C50" s="13" t="str">
        <x:v>P06</x:v>
      </x:c>
      <x:c r="D50" s="13" t="n">
        <x:v>6</x:v>
      </x:c>
      <x:c r="E50" s="13" t="str"/>
      <x:c r="F50" s="13" t="str">
        <x:v>public/images/photo-clues/region-3/06.png</x:v>
      </x:c>
      <x:c r="G50" s="13" t="str">
        <x:v>真实萨莉亚招牌、绿色多边形天花、柜台边界</x:v>
      </x:c>
      <x:c r="H50" s="2"/>
      <x:c r="I50" s="2"/>
      <x:c r="J50" s="2"/>
      <x:c r="K50" s="2"/>
      <x:c r="L50" s="2"/>
      <x:c r="M50" s="2"/>
    </x:row>
    <x:row r="51" ht="95" customHeight="1">
      <x:c r="A51" s="13" t="str">
        <x:v>stage-c:P07</x:v>
      </x:c>
      <x:c r="B51" s="13" t="str">
        <x:v>龙翔桥</x:v>
      </x:c>
      <x:c r="C51" s="13" t="str">
        <x:v>P07</x:v>
      </x:c>
      <x:c r="D51" s="13" t="n">
        <x:v>7</x:v>
      </x:c>
      <x:c r="E51" s="13" t="str"/>
      <x:c r="F51" s="13" t="str">
        <x:v>public/images/photo-clues/region-3/07.png</x:v>
      </x:c>
      <x:c r="G51" s="13" t="str">
        <x:v>店名、拱形壁龛、九朵云排列</x:v>
      </x:c>
      <x:c r="H51" s="2"/>
      <x:c r="I51" s="2"/>
      <x:c r="J51" s="2"/>
      <x:c r="K51" s="2"/>
      <x:c r="L51" s="2"/>
      <x:c r="M51" s="2"/>
    </x:row>
    <x:row r="52" ht="95" customHeight="1">
      <x:c r="A52" s="13" t="str">
        <x:v>stage-c:P08</x:v>
      </x:c>
      <x:c r="B52" s="13" t="str">
        <x:v>龙翔桥</x:v>
      </x:c>
      <x:c r="C52" s="13" t="str">
        <x:v>P08</x:v>
      </x:c>
      <x:c r="D52" s="13" t="n">
        <x:v>8</x:v>
      </x:c>
      <x:c r="E52" s="13" t="str"/>
      <x:c r="F52" s="13" t="str">
        <x:v>public/images/photo-clues/region-3/08.png</x:v>
      </x:c>
      <x:c r="G52" s="13" t="str">
        <x:v>HOT CRUSH文字、箭头、墙角与反光地面</x:v>
      </x:c>
      <x:c r="H52" s="2"/>
      <x:c r="I52" s="2"/>
      <x:c r="J52" s="2"/>
      <x:c r="K52" s="2"/>
      <x:c r="L52" s="2"/>
      <x:c r="M52" s="2"/>
    </x:row>
    <x:row r="53" ht="95" customHeight="1">
      <x:c r="A53" s="13" t="str">
        <x:v>stage-c:P09</x:v>
      </x:c>
      <x:c r="B53" s="13" t="str">
        <x:v>龙翔桥</x:v>
      </x:c>
      <x:c r="C53" s="13" t="str">
        <x:v>P09</x:v>
      </x:c>
      <x:c r="D53" s="13" t="n">
        <x:v>9</x:v>
      </x:c>
      <x:c r="E53" s="13" t="str"/>
      <x:c r="F53" s="13" t="str">
        <x:v>public/images/photo-clues/region-3/09.png</x:v>
      </x:c>
      <x:c r="G53" s="13" t="str">
        <x:v>绿色主体、B2柱、天花相邻关系</x:v>
      </x:c>
      <x:c r="H53" s="2"/>
      <x:c r="I53" s="2"/>
      <x:c r="J53" s="2"/>
      <x:c r="K53" s="2"/>
      <x:c r="L53" s="2"/>
      <x:c r="M53" s="2"/>
    </x:row>
    <x:row r="54" ht="95" customHeight="1">
      <x:c r="A54" s="13" t="str">
        <x:v>stage-c:P10</x:v>
      </x:c>
      <x:c r="B54" s="13" t="str">
        <x:v>龙翔桥</x:v>
      </x:c>
      <x:c r="C54" s="13" t="str">
        <x:v>P10</x:v>
      </x:c>
      <x:c r="D54" s="13" t="n">
        <x:v>10</x:v>
      </x:c>
      <x:c r="E54" s="13" t="str"/>
      <x:c r="F54" s="13" t="str">
        <x:v>public/images/photo-clues/region-3/10.png</x:v>
      </x:c>
      <x:c r="G54" s="13" t="str">
        <x:v>完整店名、转角、口号相邻关系</x:v>
      </x:c>
      <x:c r="H54" s="2"/>
      <x:c r="I54" s="2"/>
      <x:c r="J54" s="2"/>
      <x:c r="K54" s="2"/>
      <x:c r="L54" s="2"/>
      <x:c r="M54" s="2"/>
    </x:row>
    <x:row r="55" ht="95" customHeight="1">
      <x:c r="A55" s="13" t="str">
        <x:v>stage-c:P11</x:v>
      </x:c>
      <x:c r="B55" s="13" t="str">
        <x:v>龙翔桥</x:v>
      </x:c>
      <x:c r="C55" s="13" t="str">
        <x:v>P11</x:v>
      </x:c>
      <x:c r="D55" s="13" t="n">
        <x:v>11</x:v>
      </x:c>
      <x:c r="E55" s="13" t="str"/>
      <x:c r="F55" s="13" t="str">
        <x:v>public/images/photo-clues/region-3/11.png</x:v>
      </x:c>
      <x:c r="G55" s="13" t="str">
        <x:v>黑色图腾全貌、黄色灯墙、竹纹和分格</x:v>
      </x:c>
      <x:c r="H55" s="2"/>
      <x:c r="I55" s="2"/>
      <x:c r="J55" s="2"/>
      <x:c r="K55" s="2"/>
      <x:c r="L55" s="2"/>
      <x:c r="M55" s="2"/>
    </x:row>
    <x:row r="56" ht="95" customHeight="1">
      <x:c r="A56" s="13" t="str">
        <x:v>stage-c:P12</x:v>
      </x:c>
      <x:c r="B56" s="13" t="str">
        <x:v>龙翔桥</x:v>
      </x:c>
      <x:c r="C56" s="13" t="str">
        <x:v>P12</x:v>
      </x:c>
      <x:c r="D56" s="13" t="n">
        <x:v>12</x:v>
      </x:c>
      <x:c r="E56" s="13" t="str"/>
      <x:c r="F56" s="13" t="str">
        <x:v>public/images/photo-clues/region-3/12.png</x:v>
      </x:c>
      <x:c r="G56" s="13" t="str">
        <x:v>多层霓虹框、字母方框轮廓、竖纹墙</x:v>
      </x:c>
      <x:c r="H56" s="2"/>
      <x:c r="I56" s="2"/>
      <x:c r="J56" s="2"/>
      <x:c r="K56" s="2"/>
      <x:c r="L56" s="2"/>
      <x:c r="M56" s="2"/>
    </x:row>
    <x:row r="57" ht="95" customHeight="1">
      <x:c r="A57" s="13" t="str">
        <x:v>stage-c:P13</x:v>
      </x:c>
      <x:c r="B57" s="13" t="str">
        <x:v>龙翔桥</x:v>
      </x:c>
      <x:c r="C57" s="13" t="str">
        <x:v>P13</x:v>
      </x:c>
      <x:c r="D57" s="13" t="n">
        <x:v>13</x:v>
      </x:c>
      <x:c r="E57" s="13" t="str"/>
      <x:c r="F57" s="13" t="str">
        <x:v>public/images/photo-clues/region-3/13.png</x:v>
      </x:c>
      <x:c r="G57" s="13" t="str">
        <x:v>店名、标志与产品墙</x:v>
      </x:c>
      <x:c r="H57" s="2"/>
      <x:c r="I57" s="2"/>
      <x:c r="J57" s="2"/>
      <x:c r="K57" s="2"/>
      <x:c r="L57" s="2"/>
      <x:c r="M57" s="2"/>
    </x:row>
    <x:row r="58" ht="95" customHeight="1">
      <x:c r="A58" s="13" t="str">
        <x:v>stage-c:P14</x:v>
      </x:c>
      <x:c r="B58" s="13" t="str">
        <x:v>龙翔桥</x:v>
      </x:c>
      <x:c r="C58" s="13" t="str">
        <x:v>P14</x:v>
      </x:c>
      <x:c r="D58" s="13" t="n">
        <x:v>14</x:v>
      </x:c>
      <x:c r="E58" s="13" t="str"/>
      <x:c r="F58" s="13" t="str">
        <x:v>public/images/photo-clues/region-3/14.png</x:v>
      </x:c>
      <x:c r="G58" s="13" t="str">
        <x:v>店名、红框、腕表形钟</x:v>
      </x:c>
      <x:c r="H58" s="2"/>
      <x:c r="I58" s="2"/>
      <x:c r="J58" s="2"/>
      <x:c r="K58" s="2"/>
      <x:c r="L58" s="2"/>
      <x:c r="M58" s="2"/>
    </x:row>
    <x:row r="59" ht="95" customHeight="1">
      <x:c r="A59" s="13" t="str">
        <x:v>stage-c:P15</x:v>
      </x:c>
      <x:c r="B59" s="13" t="str">
        <x:v>龙翔桥</x:v>
      </x:c>
      <x:c r="C59" s="13" t="str">
        <x:v>P15</x:v>
      </x:c>
      <x:c r="D59" s="13" t="n">
        <x:v>15</x:v>
      </x:c>
      <x:c r="E59" s="13" t="str"/>
      <x:c r="F59" s="13" t="str">
        <x:v>public/images/photo-clues/region-3/15.png</x:v>
      </x:c>
      <x:c r="G59" s="13" t="str">
        <x:v>右侧animate字样、展板固定框架与右侧入口</x:v>
      </x:c>
      <x:c r="H59" s="2"/>
      <x:c r="I59" s="2"/>
      <x:c r="J59" s="2"/>
      <x:c r="K59" s="2"/>
      <x:c r="L59" s="2"/>
      <x:c r="M59" s="2"/>
    </x:row>
    <x:row r="60" ht="95" customHeight="1">
      <x:c r="A60" s="13" t="str">
        <x:v>stage-c:P16</x:v>
      </x:c>
      <x:c r="B60" s="13" t="str">
        <x:v>龙翔桥</x:v>
      </x:c>
      <x:c r="C60" s="13" t="str">
        <x:v>P16</x:v>
      </x:c>
      <x:c r="D60" s="13" t="n">
        <x:v>16</x:v>
      </x:c>
      <x:c r="E60" s="13" t="str"/>
      <x:c r="F60" s="13" t="str">
        <x:v>public/images/photo-clues/region-3/16.png</x:v>
      </x:c>
      <x:c r="G60" s="13" t="str">
        <x:v>右侧固定导视、吊顶与两侧通道关系</x:v>
      </x:c>
      <x:c r="H60" s="2"/>
      <x:c r="I60" s="2"/>
      <x:c r="J60" s="2"/>
      <x:c r="K60" s="2"/>
      <x:c r="L60" s="2"/>
      <x:c r="M60" s="2"/>
    </x:row>
    <x:row r="61" ht="95" customHeight="1">
      <x:c r="A61" s="13" t="str">
        <x:v>stage-c:P17</x:v>
      </x:c>
      <x:c r="B61" s="13" t="str">
        <x:v>龙翔桥</x:v>
      </x:c>
      <x:c r="C61" s="13" t="str">
        <x:v>P17</x:v>
      </x:c>
      <x:c r="D61" s="13" t="n">
        <x:v>17</x:v>
      </x:c>
      <x:c r="E61" s="13" t="str"/>
      <x:c r="F61" s="13" t="str">
        <x:v>public/images/photo-clues/region-3/17.png</x:v>
      </x:c>
      <x:c r="G61" s="13" t="str">
        <x:v>厨师帽形象、粉色展示框、右侧固定陈列</x:v>
      </x:c>
      <x:c r="H61" s="2"/>
      <x:c r="I61" s="2"/>
      <x:c r="J61" s="2"/>
      <x:c r="K61" s="2"/>
      <x:c r="L61" s="2"/>
      <x:c r="M61" s="2"/>
    </x:row>
    <x:row r="62" ht="95" customHeight="1">
      <x:c r="A62" s="13" t="str">
        <x:v>stage-c:P18</x:v>
      </x:c>
      <x:c r="B62" s="13" t="str">
        <x:v>龙翔桥</x:v>
      </x:c>
      <x:c r="C62" s="13" t="str">
        <x:v>P18</x:v>
      </x:c>
      <x:c r="D62" s="13" t="n">
        <x:v>18</x:v>
      </x:c>
      <x:c r="E62" s="13" t="str"/>
      <x:c r="F62" s="13" t="str">
        <x:v>public/images/photo-clues/region-3/18.png</x:v>
      </x:c>
      <x:c r="G62" s="13" t="str">
        <x:v>圆桶阵列、彩色积木、黄色小人牌</x:v>
      </x:c>
      <x:c r="H62" s="2"/>
      <x:c r="I62" s="2"/>
      <x:c r="J62" s="2"/>
      <x:c r="K62" s="2"/>
      <x:c r="L62" s="2"/>
      <x:c r="M62" s="2"/>
    </x:row>
    <x:row r="63" ht="95" customHeight="1">
      <x:c r="A63" s="13" t="str">
        <x:v>stage-c:P19</x:v>
      </x:c>
      <x:c r="B63" s="13" t="str">
        <x:v>龙翔桥</x:v>
      </x:c>
      <x:c r="C63" s="13" t="str">
        <x:v>P19</x:v>
      </x:c>
      <x:c r="D63" s="13" t="n">
        <x:v>19</x:v>
      </x:c>
      <x:c r="E63" s="13" t="str"/>
      <x:c r="F63" s="13" t="str">
        <x:v>public/images/photo-clues/region-3/19.png</x:v>
      </x:c>
      <x:c r="G63" s="13" t="str">
        <x:v>连续拱环、天花结构、通道方向</x:v>
      </x:c>
      <x:c r="H63" s="2"/>
      <x:c r="I63" s="2"/>
      <x:c r="J63" s="2"/>
      <x:c r="K63" s="2"/>
      <x:c r="L63" s="2"/>
      <x:c r="M63" s="2"/>
    </x:row>
    <x:row r="64">
      <x:c r="A64" s="2"/>
      <x:c r="B64" s="2"/>
      <x:c r="C64" s="2"/>
      <x:c r="D64" s="2"/>
      <x:c r="E64" s="2"/>
      <x:c r="F64" s="2"/>
      <x:c r="G64" s="2"/>
      <x:c r="H64" s="2"/>
      <x:c r="I64" s="2"/>
      <x:c r="J64" s="2"/>
      <x:c r="K64" s="2"/>
      <x:c r="L64" s="2"/>
      <x:c r="M64" s="2"/>
    </x:row>
    <x:row r="65">
      <x:c r="A65" s="2"/>
      <x:c r="B65" s="2"/>
      <x:c r="C65" s="2"/>
      <x:c r="D65" s="2"/>
      <x:c r="E65" s="2"/>
      <x:c r="F65" s="2"/>
      <x:c r="G65" s="2"/>
      <x:c r="H65" s="2"/>
      <x:c r="I65" s="2"/>
      <x:c r="J65" s="2"/>
      <x:c r="K65" s="2"/>
      <x:c r="L65" s="2"/>
      <x:c r="M65" s="2"/>
    </x:row>
    <x:row r="66">
      <x:c r="A66" s="2"/>
      <x:c r="B66" s="2"/>
      <x:c r="C66" s="2"/>
      <x:c r="D66" s="2"/>
      <x:c r="E66" s="2"/>
      <x:c r="F66" s="2"/>
      <x:c r="G66" s="2"/>
      <x:c r="H66" s="2"/>
      <x:c r="I66" s="2"/>
      <x:c r="J66" s="2"/>
      <x:c r="K66" s="2"/>
      <x:c r="L66" s="2"/>
      <x:c r="M66" s="2"/>
    </x:row>
    <x:row r="67">
      <x:c r="A67" s="2"/>
      <x:c r="B67" s="2"/>
      <x:c r="C67" s="2"/>
      <x:c r="D67" s="2"/>
      <x:c r="E67" s="2"/>
      <x:c r="F67" s="2"/>
      <x:c r="G67" s="2"/>
      <x:c r="H67" s="2"/>
      <x:c r="I67" s="2"/>
      <x:c r="J67" s="2"/>
      <x:c r="K67" s="2"/>
      <x:c r="L67" s="2"/>
      <x:c r="M67" s="2"/>
    </x:row>
    <x:row r="68">
      <x:c r="A68" s="2"/>
      <x:c r="B68" s="2"/>
      <x:c r="C68" s="2"/>
      <x:c r="D68" s="2"/>
      <x:c r="E68" s="2"/>
      <x:c r="F68" s="2"/>
      <x:c r="G68" s="2"/>
      <x:c r="H68" s="2"/>
      <x:c r="I68" s="2"/>
      <x:c r="J68" s="2"/>
      <x:c r="K68" s="2"/>
      <x:c r="L68" s="2"/>
      <x:c r="M68" s="2"/>
    </x:row>
    <x:row r="69">
      <x:c r="A69" s="2"/>
      <x:c r="B69" s="2"/>
      <x:c r="C69" s="2"/>
      <x:c r="D69" s="2"/>
      <x:c r="E69" s="2"/>
      <x:c r="F69" s="2"/>
      <x:c r="G69" s="2"/>
      <x:c r="H69" s="2"/>
      <x:c r="I69" s="2"/>
      <x:c r="J69" s="2"/>
      <x:c r="K69" s="2"/>
      <x:c r="L69" s="2"/>
      <x:c r="M69" s="2"/>
    </x:row>
    <x:row r="70">
      <x:c r="A70" s="2"/>
      <x:c r="B70" s="2"/>
      <x:c r="C70" s="2"/>
      <x:c r="D70" s="2"/>
      <x:c r="E70" s="2"/>
      <x:c r="F70" s="2"/>
      <x:c r="G70" s="2"/>
      <x:c r="H70" s="2"/>
      <x:c r="I70" s="2"/>
      <x:c r="J70" s="2"/>
      <x:c r="K70" s="2"/>
      <x:c r="L70" s="2"/>
      <x:c r="M70" s="2"/>
    </x:row>
    <x:row r="71">
      <x:c r="A71" s="2"/>
      <x:c r="B71" s="2"/>
      <x:c r="C71" s="2"/>
      <x:c r="D71" s="2"/>
      <x:c r="E71" s="2"/>
      <x:c r="F71" s="2"/>
      <x:c r="G71" s="2"/>
      <x:c r="H71" s="2"/>
      <x:c r="I71" s="2"/>
      <x:c r="J71" s="2"/>
      <x:c r="K71" s="2"/>
      <x:c r="L71" s="2"/>
      <x:c r="M71" s="2"/>
    </x:row>
    <x:row r="72">
      <x:c r="A72" s="2"/>
      <x:c r="B72" s="2"/>
      <x:c r="C72" s="2"/>
      <x:c r="D72" s="2"/>
      <x:c r="E72" s="2"/>
      <x:c r="F72" s="2"/>
      <x:c r="G72" s="2"/>
      <x:c r="H72" s="2"/>
      <x:c r="I72" s="2"/>
      <x:c r="J72" s="2"/>
      <x:c r="K72" s="2"/>
      <x:c r="L72" s="2"/>
      <x:c r="M72" s="2"/>
    </x:row>
    <x:row r="73">
      <x:c r="A73" s="2"/>
      <x:c r="B73" s="2"/>
      <x:c r="C73" s="2"/>
      <x:c r="D73" s="2"/>
      <x:c r="E73" s="2"/>
      <x:c r="F73" s="2"/>
      <x:c r="G73" s="2"/>
      <x:c r="H73" s="2"/>
      <x:c r="I73" s="2"/>
      <x:c r="J73" s="2"/>
      <x:c r="K73" s="2"/>
      <x:c r="L73" s="2"/>
      <x:c r="M73" s="2"/>
    </x:row>
    <x:row r="74">
      <x:c r="A74" s="2"/>
      <x:c r="B74" s="2"/>
      <x:c r="C74" s="2"/>
      <x:c r="D74" s="2"/>
      <x:c r="E74" s="2"/>
      <x:c r="F74" s="2"/>
      <x:c r="G74" s="2"/>
      <x:c r="H74" s="2"/>
      <x:c r="I74" s="2"/>
      <x:c r="J74" s="2"/>
      <x:c r="K74" s="2"/>
      <x:c r="L74" s="2"/>
      <x:c r="M74" s="2"/>
    </x:row>
    <x:row r="75">
      <x:c r="A75" s="2"/>
      <x:c r="B75" s="2"/>
      <x:c r="C75" s="2"/>
      <x:c r="D75" s="2"/>
      <x:c r="E75" s="2"/>
      <x:c r="F75" s="2"/>
      <x:c r="G75" s="2"/>
      <x:c r="H75" s="2"/>
      <x:c r="I75" s="2"/>
      <x:c r="J75" s="2"/>
      <x:c r="K75" s="2"/>
      <x:c r="L75" s="2"/>
      <x:c r="M75" s="2"/>
    </x:row>
    <x:row r="76">
      <x:c r="A76" s="2"/>
      <x:c r="B76" s="2"/>
      <x:c r="C76" s="2"/>
      <x:c r="D76" s="2"/>
      <x:c r="E76" s="2"/>
      <x:c r="F76" s="2"/>
      <x:c r="G76" s="2"/>
      <x:c r="H76" s="2"/>
      <x:c r="I76" s="2"/>
      <x:c r="J76" s="2"/>
      <x:c r="K76" s="2"/>
      <x:c r="L76" s="2"/>
      <x:c r="M76" s="2"/>
    </x:row>
    <x:row r="77">
      <x:c r="A77" s="2"/>
      <x:c r="B77" s="2"/>
      <x:c r="C77" s="2"/>
      <x:c r="D77" s="2"/>
      <x:c r="E77" s="2"/>
      <x:c r="F77" s="2"/>
      <x:c r="G77" s="2"/>
      <x:c r="H77" s="2"/>
      <x:c r="I77" s="2"/>
      <x:c r="J77" s="2"/>
      <x:c r="K77" s="2"/>
      <x:c r="L77" s="2"/>
      <x:c r="M77" s="2"/>
    </x:row>
    <x:row r="78">
      <x:c r="A78" s="2"/>
      <x:c r="B78" s="2"/>
      <x:c r="C78" s="2"/>
      <x:c r="D78" s="2"/>
      <x:c r="E78" s="2"/>
      <x:c r="F78" s="2"/>
      <x:c r="G78" s="2"/>
      <x:c r="H78" s="2"/>
      <x:c r="I78" s="2"/>
      <x:c r="J78" s="2"/>
      <x:c r="K78" s="2"/>
      <x:c r="L78" s="2"/>
      <x:c r="M78" s="2"/>
    </x:row>
    <x:row r="79">
      <x:c r="A79" s="2"/>
      <x:c r="B79" s="2"/>
      <x:c r="C79" s="2"/>
      <x:c r="D79" s="2"/>
      <x:c r="E79" s="2"/>
      <x:c r="F79" s="2"/>
      <x:c r="G79" s="2"/>
      <x:c r="H79" s="2"/>
      <x:c r="I79" s="2"/>
      <x:c r="J79" s="2"/>
      <x:c r="K79" s="2"/>
      <x:c r="L79" s="2"/>
      <x:c r="M79" s="2"/>
    </x:row>
    <x:row r="80">
      <x:c r="A80" s="2"/>
      <x:c r="B80" s="2"/>
      <x:c r="C80" s="2"/>
      <x:c r="D80" s="2"/>
      <x:c r="E80" s="2"/>
      <x:c r="F80" s="2"/>
      <x:c r="G80" s="2"/>
      <x:c r="H80" s="2"/>
      <x:c r="I80" s="2"/>
      <x:c r="J80" s="2"/>
      <x:c r="K80" s="2"/>
      <x:c r="L80" s="2"/>
      <x:c r="M80" s="2"/>
    </x:row>
    <x:row r="81">
      <x:c r="A81" s="2"/>
      <x:c r="B81" s="2"/>
      <x:c r="C81" s="2"/>
      <x:c r="D81" s="2"/>
      <x:c r="E81" s="2"/>
      <x:c r="F81" s="2"/>
      <x:c r="G81" s="2"/>
      <x:c r="H81" s="2"/>
      <x:c r="I81" s="2"/>
      <x:c r="J81" s="2"/>
      <x:c r="K81" s="2"/>
      <x:c r="L81" s="2"/>
      <x:c r="M81" s="2"/>
    </x:row>
    <x:row r="82">
      <x:c r="A82" s="2"/>
      <x:c r="B82" s="2"/>
      <x:c r="C82" s="2"/>
      <x:c r="D82" s="2"/>
      <x:c r="E82" s="2"/>
      <x:c r="F82" s="2"/>
      <x:c r="G82" s="2"/>
      <x:c r="H82" s="2"/>
      <x:c r="I82" s="2"/>
      <x:c r="J82" s="2"/>
      <x:c r="K82" s="2"/>
      <x:c r="L82" s="2"/>
      <x:c r="M82" s="2"/>
    </x:row>
    <x:row r="83">
      <x:c r="A83" s="2"/>
      <x:c r="B83" s="2"/>
      <x:c r="C83" s="2"/>
      <x:c r="D83" s="2"/>
      <x:c r="E83" s="2"/>
      <x:c r="F83" s="2"/>
      <x:c r="G83" s="2"/>
      <x:c r="H83" s="2"/>
      <x:c r="I83" s="2"/>
      <x:c r="J83" s="2"/>
      <x:c r="K83" s="2"/>
      <x:c r="L83" s="2"/>
      <x:c r="M83" s="2"/>
    </x:row>
    <x:row r="84">
      <x:c r="A84" s="2"/>
      <x:c r="B84" s="2"/>
      <x:c r="C84" s="2"/>
      <x:c r="D84" s="2"/>
      <x:c r="E84" s="2"/>
      <x:c r="F84" s="2"/>
      <x:c r="G84" s="2"/>
      <x:c r="H84" s="2"/>
      <x:c r="I84" s="2"/>
      <x:c r="J84" s="2"/>
      <x:c r="K84" s="2"/>
      <x:c r="L84" s="2"/>
      <x:c r="M84" s="2"/>
    </x:row>
    <x:row r="85">
      <x:c r="A85" s="2"/>
      <x:c r="B85" s="2"/>
      <x:c r="C85" s="2"/>
      <x:c r="D85" s="2"/>
      <x:c r="E85" s="2"/>
      <x:c r="F85" s="2"/>
      <x:c r="G85" s="2"/>
      <x:c r="H85" s="2"/>
      <x:c r="I85" s="2"/>
      <x:c r="J85" s="2"/>
      <x:c r="K85" s="2"/>
      <x:c r="L85" s="2"/>
      <x:c r="M85" s="2"/>
    </x:row>
    <x:row r="86">
      <x:c r="A86" s="2"/>
      <x:c r="B86" s="2"/>
      <x:c r="C86" s="2"/>
      <x:c r="D86" s="2"/>
      <x:c r="E86" s="2"/>
      <x:c r="F86" s="2"/>
      <x:c r="G86" s="2"/>
      <x:c r="H86" s="2"/>
      <x:c r="I86" s="2"/>
      <x:c r="J86" s="2"/>
      <x:c r="K86" s="2"/>
      <x:c r="L86" s="2"/>
      <x:c r="M86" s="2"/>
    </x:row>
    <x:row r="87">
      <x:c r="A87" s="2"/>
      <x:c r="B87" s="2"/>
      <x:c r="C87" s="2"/>
      <x:c r="D87" s="2"/>
      <x:c r="E87" s="2"/>
      <x:c r="F87" s="2"/>
      <x:c r="G87" s="2"/>
      <x:c r="H87" s="2"/>
      <x:c r="I87" s="2"/>
      <x:c r="J87" s="2"/>
      <x:c r="K87" s="2"/>
      <x:c r="L87" s="2"/>
      <x:c r="M87" s="2"/>
    </x:row>
    <x:row r="88">
      <x:c r="A88" s="2"/>
      <x:c r="B88" s="2"/>
      <x:c r="C88" s="2"/>
      <x:c r="D88" s="2"/>
      <x:c r="E88" s="2"/>
      <x:c r="F88" s="2"/>
      <x:c r="G88" s="2"/>
      <x:c r="H88" s="2"/>
      <x:c r="I88" s="2"/>
      <x:c r="J88" s="2"/>
      <x:c r="K88" s="2"/>
      <x:c r="L88" s="2"/>
      <x:c r="M88" s="2"/>
    </x:row>
    <x:row r="89">
      <x:c r="A89" s="2"/>
      <x:c r="B89" s="2"/>
      <x:c r="C89" s="2"/>
      <x:c r="D89" s="2"/>
      <x:c r="E89" s="2"/>
      <x:c r="F89" s="2"/>
      <x:c r="G89" s="2"/>
      <x:c r="H89" s="2"/>
      <x:c r="I89" s="2"/>
      <x:c r="J89" s="2"/>
      <x:c r="K89" s="2"/>
      <x:c r="L89" s="2"/>
      <x:c r="M89" s="2"/>
    </x:row>
    <x:row r="90">
      <x:c r="A90" s="2"/>
      <x:c r="B90" s="2"/>
      <x:c r="C90" s="2"/>
      <x:c r="D90" s="2"/>
      <x:c r="E90" s="2"/>
      <x:c r="F90" s="2"/>
      <x:c r="G90" s="2"/>
      <x:c r="H90" s="2"/>
      <x:c r="I90" s="2"/>
      <x:c r="J90" s="2"/>
      <x:c r="K90" s="2"/>
      <x:c r="L90" s="2"/>
      <x:c r="M90" s="2"/>
    </x:row>
    <x:row r="91">
      <x:c r="A91" s="2"/>
      <x:c r="B91" s="2"/>
      <x:c r="C91" s="2"/>
      <x:c r="D91" s="2"/>
      <x:c r="E91" s="2"/>
      <x:c r="F91" s="2"/>
      <x:c r="G91" s="2"/>
      <x:c r="H91" s="2"/>
      <x:c r="I91" s="2"/>
      <x:c r="J91" s="2"/>
      <x:c r="K91" s="2"/>
      <x:c r="L91" s="2"/>
      <x:c r="M91" s="2"/>
    </x:row>
    <x:row r="92">
      <x:c r="A92" s="2"/>
      <x:c r="B92" s="2"/>
      <x:c r="C92" s="2"/>
      <x:c r="D92" s="2"/>
      <x:c r="E92" s="2"/>
      <x:c r="F92" s="2"/>
      <x:c r="G92" s="2"/>
      <x:c r="H92" s="2"/>
      <x:c r="I92" s="2"/>
      <x:c r="J92" s="2"/>
      <x:c r="K92" s="2"/>
      <x:c r="L92" s="2"/>
      <x:c r="M92" s="2"/>
    </x:row>
    <x:row r="93">
      <x:c r="A93" s="2"/>
      <x:c r="B93" s="2"/>
      <x:c r="C93" s="2"/>
      <x:c r="D93" s="2"/>
      <x:c r="E93" s="2"/>
      <x:c r="F93" s="2"/>
      <x:c r="G93" s="2"/>
      <x:c r="H93" s="2"/>
      <x:c r="I93" s="2"/>
      <x:c r="J93" s="2"/>
      <x:c r="K93" s="2"/>
      <x:c r="L93" s="2"/>
      <x:c r="M93" s="2"/>
    </x:row>
    <x:row r="94">
      <x:c r="A94" s="2"/>
      <x:c r="B94" s="2"/>
      <x:c r="C94" s="2"/>
      <x:c r="D94" s="2"/>
      <x:c r="E94" s="2"/>
      <x:c r="F94" s="2"/>
      <x:c r="G94" s="2"/>
      <x:c r="H94" s="2"/>
      <x:c r="I94" s="2"/>
      <x:c r="J94" s="2"/>
      <x:c r="K94" s="2"/>
      <x:c r="L94" s="2"/>
      <x:c r="M94" s="2"/>
    </x:row>
    <x:row r="95">
      <x:c r="A95" s="2"/>
      <x:c r="B95" s="2"/>
      <x:c r="C95" s="2"/>
      <x:c r="D95" s="2"/>
      <x:c r="E95" s="2"/>
      <x:c r="F95" s="2"/>
      <x:c r="G95" s="2"/>
      <x:c r="H95" s="2"/>
      <x:c r="I95" s="2"/>
      <x:c r="J95" s="2"/>
      <x:c r="K95" s="2"/>
      <x:c r="L95" s="2"/>
      <x:c r="M95" s="2"/>
    </x:row>
    <x:row r="96">
      <x:c r="A96" s="2"/>
      <x:c r="B96" s="2"/>
      <x:c r="C96" s="2"/>
      <x:c r="D96" s="2"/>
      <x:c r="E96" s="2"/>
      <x:c r="F96" s="2"/>
      <x:c r="G96" s="2"/>
      <x:c r="H96" s="2"/>
      <x:c r="I96" s="2"/>
      <x:c r="J96" s="2"/>
      <x:c r="K96" s="2"/>
      <x:c r="L96" s="2"/>
      <x:c r="M96" s="2"/>
    </x:row>
    <x:row r="97">
      <x:c r="A97" s="2"/>
      <x:c r="B97" s="2"/>
      <x:c r="C97" s="2"/>
      <x:c r="D97" s="2"/>
      <x:c r="E97" s="2"/>
      <x:c r="F97" s="2"/>
      <x:c r="G97" s="2"/>
      <x:c r="H97" s="2"/>
      <x:c r="I97" s="2"/>
      <x:c r="J97" s="2"/>
      <x:c r="K97" s="2"/>
      <x:c r="L97" s="2"/>
      <x:c r="M97" s="2"/>
    </x:row>
    <x:row r="98">
      <x:c r="A98" s="2"/>
      <x:c r="B98" s="2"/>
      <x:c r="C98" s="2"/>
      <x:c r="D98" s="2"/>
      <x:c r="E98" s="2"/>
      <x:c r="F98" s="2"/>
      <x:c r="G98" s="2"/>
      <x:c r="H98" s="2"/>
      <x:c r="I98" s="2"/>
      <x:c r="J98" s="2"/>
      <x:c r="K98" s="2"/>
      <x:c r="L98" s="2"/>
      <x:c r="M98" s="2"/>
    </x:row>
    <x:row r="99">
      <x:c r="A99" s="2"/>
      <x:c r="B99" s="2"/>
      <x:c r="C99" s="2"/>
      <x:c r="D99" s="2"/>
      <x:c r="E99" s="2"/>
      <x:c r="F99" s="2"/>
      <x:c r="G99" s="2"/>
      <x:c r="H99" s="2"/>
      <x:c r="I99" s="2"/>
      <x:c r="J99" s="2"/>
      <x:c r="K99" s="2"/>
      <x:c r="L99" s="2"/>
      <x:c r="M99" s="2"/>
    </x:row>
    <x:row r="100">
      <x:c r="A100" s="2"/>
      <x:c r="B100" s="2"/>
      <x:c r="C100" s="2"/>
      <x:c r="D100" s="2"/>
      <x:c r="E100" s="2"/>
      <x:c r="F100" s="2"/>
      <x:c r="G100" s="2"/>
      <x:c r="H100" s="2"/>
      <x:c r="I100" s="2"/>
      <x:c r="J100" s="2"/>
      <x:c r="K100" s="2"/>
      <x:c r="L100" s="2"/>
      <x:c r="M100" s="2"/>
    </x:row>
    <x:row r="101">
      <x:c r="A101" s="2"/>
      <x:c r="B101" s="2"/>
      <x:c r="C101" s="2"/>
      <x:c r="D101" s="2"/>
      <x:c r="E101" s="2"/>
      <x:c r="F101" s="2"/>
      <x:c r="G101" s="2"/>
      <x:c r="H101" s="2"/>
      <x:c r="I101" s="2"/>
      <x:c r="J101" s="2"/>
      <x:c r="K101" s="2"/>
      <x:c r="L101" s="2"/>
      <x:c r="M101" s="2"/>
    </x:row>
    <x:row r="102">
      <x:c r="A102" s="2"/>
      <x:c r="B102" s="2"/>
      <x:c r="C102" s="2"/>
      <x:c r="D102" s="2"/>
      <x:c r="E102" s="2"/>
      <x:c r="F102" s="2"/>
      <x:c r="G102" s="2"/>
      <x:c r="H102" s="2"/>
      <x:c r="I102" s="2"/>
      <x:c r="J102" s="2"/>
      <x:c r="K102" s="2"/>
      <x:c r="L102" s="2"/>
      <x:c r="M102" s="2"/>
    </x:row>
    <x:row r="103">
      <x:c r="A103" s="2"/>
      <x:c r="B103" s="2"/>
      <x:c r="C103" s="2"/>
      <x:c r="D103" s="2"/>
      <x:c r="E103" s="2"/>
      <x:c r="F103" s="2"/>
      <x:c r="G103" s="2"/>
      <x:c r="H103" s="2"/>
      <x:c r="I103" s="2"/>
      <x:c r="J103" s="2"/>
      <x:c r="K103" s="2"/>
      <x:c r="L103" s="2"/>
      <x:c r="M103" s="2"/>
    </x:row>
    <x:row r="104">
      <x:c r="A104" s="2"/>
      <x:c r="B104" s="2"/>
      <x:c r="C104" s="2"/>
      <x:c r="D104" s="2"/>
      <x:c r="E104" s="2"/>
      <x:c r="F104" s="2"/>
      <x:c r="G104" s="2"/>
      <x:c r="H104" s="2"/>
      <x:c r="I104" s="2"/>
      <x:c r="J104" s="2"/>
      <x:c r="K104" s="2"/>
      <x:c r="L104" s="2"/>
      <x:c r="M104" s="2"/>
    </x:row>
    <x:row r="105">
      <x:c r="A105" s="2"/>
      <x:c r="B105" s="2"/>
      <x:c r="C105" s="2"/>
      <x:c r="D105" s="2"/>
      <x:c r="E105" s="2"/>
      <x:c r="F105" s="2"/>
      <x:c r="G105" s="2"/>
      <x:c r="H105" s="2"/>
      <x:c r="I105" s="2"/>
      <x:c r="J105" s="2"/>
      <x:c r="K105" s="2"/>
      <x:c r="L105" s="2"/>
      <x:c r="M105" s="2"/>
    </x:row>
    <x:row r="106">
      <x:c r="A106" s="2"/>
      <x:c r="B106" s="2"/>
      <x:c r="C106" s="2"/>
      <x:c r="D106" s="2"/>
      <x:c r="E106" s="2"/>
      <x:c r="F106" s="2"/>
      <x:c r="G106" s="2"/>
      <x:c r="H106" s="2"/>
      <x:c r="I106" s="2"/>
      <x:c r="J106" s="2"/>
      <x:c r="K106" s="2"/>
      <x:c r="L106" s="2"/>
      <x:c r="M106" s="2"/>
    </x:row>
    <x:row r="107">
      <x:c r="A107" s="2"/>
      <x:c r="B107" s="2"/>
      <x:c r="C107" s="2"/>
      <x:c r="D107" s="2"/>
      <x:c r="E107" s="2"/>
      <x:c r="F107" s="2"/>
      <x:c r="G107" s="2"/>
      <x:c r="H107" s="2"/>
      <x:c r="I107" s="2"/>
      <x:c r="J107" s="2"/>
      <x:c r="K107" s="2"/>
      <x:c r="L107" s="2"/>
      <x:c r="M107" s="2"/>
    </x:row>
    <x:row r="108">
      <x:c r="A108" s="2"/>
      <x:c r="B108" s="2"/>
      <x:c r="C108" s="2"/>
      <x:c r="D108" s="2"/>
      <x:c r="E108" s="2"/>
      <x:c r="F108" s="2"/>
      <x:c r="G108" s="2"/>
      <x:c r="H108" s="2"/>
      <x:c r="I108" s="2"/>
      <x:c r="J108" s="2"/>
      <x:c r="K108" s="2"/>
      <x:c r="L108" s="2"/>
      <x:c r="M108" s="2"/>
    </x:row>
    <x:row r="109">
      <x:c r="A109" s="2"/>
      <x:c r="B109" s="2"/>
      <x:c r="C109" s="2"/>
      <x:c r="D109" s="2"/>
      <x:c r="E109" s="2"/>
      <x:c r="F109" s="2"/>
      <x:c r="G109" s="2"/>
      <x:c r="H109" s="2"/>
      <x:c r="I109" s="2"/>
      <x:c r="J109" s="2"/>
      <x:c r="K109" s="2"/>
      <x:c r="L109" s="2"/>
      <x:c r="M109" s="2"/>
    </x:row>
    <x:row r="110">
      <x:c r="A110" s="2"/>
      <x:c r="B110" s="2"/>
      <x:c r="C110" s="2"/>
      <x:c r="D110" s="2"/>
      <x:c r="E110" s="2"/>
      <x:c r="F110" s="2"/>
      <x:c r="G110" s="2"/>
      <x:c r="H110" s="2"/>
      <x:c r="I110" s="2"/>
      <x:c r="J110" s="2"/>
      <x:c r="K110" s="2"/>
      <x:c r="L110" s="2"/>
      <x:c r="M110" s="2"/>
    </x:row>
    <x:row r="111">
      <x:c r="A111" s="2"/>
      <x:c r="B111" s="2"/>
      <x:c r="C111" s="2"/>
      <x:c r="D111" s="2"/>
      <x:c r="E111" s="2"/>
      <x:c r="F111" s="2"/>
      <x:c r="G111" s="2"/>
      <x:c r="H111" s="2"/>
      <x:c r="I111" s="2"/>
      <x:c r="J111" s="2"/>
      <x:c r="K111" s="2"/>
      <x:c r="L111" s="2"/>
      <x:c r="M111" s="2"/>
    </x:row>
    <x:row r="112">
      <x:c r="A112" s="2"/>
      <x:c r="B112" s="2"/>
      <x:c r="C112" s="2"/>
      <x:c r="D112" s="2"/>
      <x:c r="E112" s="2"/>
      <x:c r="F112" s="2"/>
      <x:c r="G112" s="2"/>
      <x:c r="H112" s="2"/>
      <x:c r="I112" s="2"/>
      <x:c r="J112" s="2"/>
      <x:c r="K112" s="2"/>
      <x:c r="L112" s="2"/>
      <x:c r="M112" s="2"/>
    </x:row>
    <x:row r="113">
      <x:c r="A113" s="2"/>
      <x:c r="B113" s="2"/>
      <x:c r="C113" s="2"/>
      <x:c r="D113" s="2"/>
      <x:c r="E113" s="2"/>
      <x:c r="F113" s="2"/>
      <x:c r="G113" s="2"/>
      <x:c r="H113" s="2"/>
      <x:c r="I113" s="2"/>
      <x:c r="J113" s="2"/>
      <x:c r="K113" s="2"/>
      <x:c r="L113" s="2"/>
      <x:c r="M113" s="2"/>
    </x:row>
    <x:row r="114">
      <x:c r="A114" s="2"/>
      <x:c r="B114" s="2"/>
      <x:c r="C114" s="2"/>
      <x:c r="D114" s="2"/>
      <x:c r="E114" s="2"/>
      <x:c r="F114" s="2"/>
      <x:c r="G114" s="2"/>
      <x:c r="H114" s="2"/>
      <x:c r="I114" s="2"/>
      <x:c r="J114" s="2"/>
      <x:c r="K114" s="2"/>
      <x:c r="L114" s="2"/>
      <x:c r="M114" s="2"/>
    </x:row>
    <x:row r="115">
      <x:c r="A115" s="2"/>
      <x:c r="B115" s="2"/>
      <x:c r="C115" s="2"/>
      <x:c r="D115" s="2"/>
      <x:c r="E115" s="2"/>
      <x:c r="F115" s="2"/>
      <x:c r="G115" s="2"/>
      <x:c r="H115" s="2"/>
      <x:c r="I115" s="2"/>
      <x:c r="J115" s="2"/>
      <x:c r="K115" s="2"/>
      <x:c r="L115" s="2"/>
      <x:c r="M115" s="2"/>
    </x:row>
    <x:row r="116">
      <x:c r="A116" s="2"/>
      <x:c r="B116" s="2"/>
      <x:c r="C116" s="2"/>
      <x:c r="D116" s="2"/>
      <x:c r="E116" s="2"/>
      <x:c r="F116" s="2"/>
      <x:c r="G116" s="2"/>
      <x:c r="H116" s="2"/>
      <x:c r="I116" s="2"/>
      <x:c r="J116" s="2"/>
      <x:c r="K116" s="2"/>
      <x:c r="L116" s="2"/>
      <x:c r="M116" s="2"/>
    </x:row>
    <x:row r="117">
      <x:c r="A117" s="2"/>
      <x:c r="B117" s="2"/>
      <x:c r="C117" s="2"/>
      <x:c r="D117" s="2"/>
      <x:c r="E117" s="2"/>
      <x:c r="F117" s="2"/>
      <x:c r="G117" s="2"/>
      <x:c r="H117" s="2"/>
      <x:c r="I117" s="2"/>
      <x:c r="J117" s="2"/>
      <x:c r="K117" s="2"/>
      <x:c r="L117" s="2"/>
      <x:c r="M117" s="2"/>
    </x:row>
    <x:row r="118">
      <x:c r="A118" s="2"/>
      <x:c r="B118" s="2"/>
      <x:c r="C118" s="2"/>
      <x:c r="D118" s="2"/>
      <x:c r="E118" s="2"/>
      <x:c r="F118" s="2"/>
      <x:c r="G118" s="2"/>
      <x:c r="H118" s="2"/>
      <x:c r="I118" s="2"/>
      <x:c r="J118" s="2"/>
      <x:c r="K118" s="2"/>
      <x:c r="L118" s="2"/>
      <x:c r="M118" s="2"/>
    </x:row>
    <x:row r="119">
      <x:c r="A119" s="2"/>
      <x:c r="B119" s="2"/>
      <x:c r="C119" s="2"/>
      <x:c r="D119" s="2"/>
      <x:c r="E119" s="2"/>
      <x:c r="F119" s="2"/>
      <x:c r="G119" s="2"/>
      <x:c r="H119" s="2"/>
      <x:c r="I119" s="2"/>
      <x:c r="J119" s="2"/>
      <x:c r="K119" s="2"/>
      <x:c r="L119" s="2"/>
      <x:c r="M119" s="2"/>
    </x:row>
    <x:row r="120">
      <x:c r="A120" s="2"/>
      <x:c r="B120" s="2"/>
      <x:c r="C120" s="2"/>
      <x:c r="D120" s="2"/>
      <x:c r="E120" s="2"/>
      <x:c r="F120" s="2"/>
      <x:c r="G120" s="2"/>
      <x:c r="H120" s="2"/>
      <x:c r="I120" s="2"/>
      <x:c r="J120" s="2"/>
      <x:c r="K120" s="2"/>
      <x:c r="L120" s="2"/>
      <x:c r="M120" s="2"/>
    </x:row>
    <x:row r="121">
      <x:c r="A121" s="2"/>
      <x:c r="B121" s="2"/>
      <x:c r="C121" s="2"/>
      <x:c r="D121" s="2"/>
      <x:c r="E121" s="2"/>
      <x:c r="F121" s="2"/>
      <x:c r="G121" s="2"/>
      <x:c r="H121" s="2"/>
      <x:c r="I121" s="2"/>
      <x:c r="J121" s="2"/>
      <x:c r="K121" s="2"/>
      <x:c r="L121" s="2"/>
      <x:c r="M121" s="2"/>
    </x:row>
    <x:row r="122">
      <x:c r="A122" s="2"/>
      <x:c r="B122" s="2"/>
      <x:c r="C122" s="2"/>
      <x:c r="D122" s="2"/>
      <x:c r="E122" s="2"/>
      <x:c r="F122" s="2"/>
      <x:c r="G122" s="2"/>
      <x:c r="H122" s="2"/>
      <x:c r="I122" s="2"/>
      <x:c r="J122" s="2"/>
      <x:c r="K122" s="2"/>
      <x:c r="L122" s="2"/>
      <x:c r="M122" s="2"/>
    </x:row>
    <x:row r="123">
      <x:c r="A123" s="2"/>
      <x:c r="B123" s="2"/>
      <x:c r="C123" s="2"/>
      <x:c r="D123" s="2"/>
      <x:c r="E123" s="2"/>
      <x:c r="F123" s="2"/>
      <x:c r="G123" s="2"/>
      <x:c r="H123" s="2"/>
      <x:c r="I123" s="2"/>
      <x:c r="J123" s="2"/>
      <x:c r="K123" s="2"/>
      <x:c r="L123" s="2"/>
      <x:c r="M123" s="2"/>
    </x:row>
    <x:row r="124">
      <x:c r="A124" s="2"/>
      <x:c r="B124" s="2"/>
      <x:c r="C124" s="2"/>
      <x:c r="D124" s="2"/>
      <x:c r="E124" s="2"/>
      <x:c r="F124" s="2"/>
      <x:c r="G124" s="2"/>
      <x:c r="H124" s="2"/>
      <x:c r="I124" s="2"/>
      <x:c r="J124" s="2"/>
      <x:c r="K124" s="2"/>
      <x:c r="L124" s="2"/>
      <x:c r="M124" s="2"/>
    </x:row>
    <x:row r="125">
      <x:c r="A125" s="2"/>
      <x:c r="B125" s="2"/>
      <x:c r="C125" s="2"/>
      <x:c r="D125" s="2"/>
      <x:c r="E125" s="2"/>
      <x:c r="F125" s="2"/>
      <x:c r="G125" s="2"/>
      <x:c r="H125" s="2"/>
      <x:c r="I125" s="2"/>
      <x:c r="J125" s="2"/>
      <x:c r="K125" s="2"/>
      <x:c r="L125" s="2"/>
      <x:c r="M125" s="2"/>
    </x:row>
    <x:row r="126">
      <x:c r="A126" s="2"/>
      <x:c r="B126" s="2"/>
      <x:c r="C126" s="2"/>
      <x:c r="D126" s="2"/>
      <x:c r="E126" s="2"/>
      <x:c r="F126" s="2"/>
      <x:c r="G126" s="2"/>
      <x:c r="H126" s="2"/>
      <x:c r="I126" s="2"/>
      <x:c r="J126" s="2"/>
      <x:c r="K126" s="2"/>
      <x:c r="L126" s="2"/>
      <x:c r="M126" s="2"/>
    </x:row>
    <x:row r="127">
      <x:c r="A127" s="2"/>
      <x:c r="B127" s="2"/>
      <x:c r="C127" s="2"/>
      <x:c r="D127" s="2"/>
      <x:c r="E127" s="2"/>
      <x:c r="F127" s="2"/>
      <x:c r="G127" s="2"/>
      <x:c r="H127" s="2"/>
      <x:c r="I127" s="2"/>
      <x:c r="J127" s="2"/>
      <x:c r="K127" s="2"/>
      <x:c r="L127" s="2"/>
      <x:c r="M127" s="2"/>
    </x:row>
    <x:row r="128">
      <x:c r="A128" s="2"/>
      <x:c r="B128" s="2"/>
      <x:c r="C128" s="2"/>
      <x:c r="D128" s="2"/>
      <x:c r="E128" s="2"/>
      <x:c r="F128" s="2"/>
      <x:c r="G128" s="2"/>
      <x:c r="H128" s="2"/>
      <x:c r="I128" s="2"/>
      <x:c r="J128" s="2"/>
      <x:c r="K128" s="2"/>
      <x:c r="L128" s="2"/>
      <x:c r="M128" s="2"/>
    </x:row>
    <x:row r="129">
      <x:c r="A129" s="2"/>
      <x:c r="B129" s="2"/>
      <x:c r="C129" s="2"/>
      <x:c r="D129" s="2"/>
      <x:c r="E129" s="2"/>
      <x:c r="F129" s="2"/>
      <x:c r="G129" s="2"/>
      <x:c r="H129" s="2"/>
      <x:c r="I129" s="2"/>
      <x:c r="J129" s="2"/>
      <x:c r="K129" s="2"/>
      <x:c r="L129" s="2"/>
      <x:c r="M129" s="2"/>
    </x:row>
    <x:row r="130">
      <x:c r="A130" s="2"/>
      <x:c r="B130" s="2"/>
      <x:c r="C130" s="2"/>
      <x:c r="D130" s="2"/>
      <x:c r="E130" s="2"/>
      <x:c r="F130" s="2"/>
      <x:c r="G130" s="2"/>
      <x:c r="H130" s="2"/>
      <x:c r="I130" s="2"/>
      <x:c r="J130" s="2"/>
      <x:c r="K130" s="2"/>
      <x:c r="L130" s="2"/>
      <x:c r="M130" s="2"/>
    </x:row>
    <x:row r="131">
      <x:c r="A131" s="2"/>
      <x:c r="B131" s="2"/>
      <x:c r="C131" s="2"/>
      <x:c r="D131" s="2"/>
      <x:c r="E131" s="2"/>
      <x:c r="F131" s="2"/>
      <x:c r="G131" s="2"/>
      <x:c r="H131" s="2"/>
      <x:c r="I131" s="2"/>
      <x:c r="J131" s="2"/>
      <x:c r="K131" s="2"/>
      <x:c r="L131" s="2"/>
      <x:c r="M131" s="2"/>
    </x:row>
    <x:row r="132">
      <x:c r="A132" s="2"/>
      <x:c r="B132" s="2"/>
      <x:c r="C132" s="2"/>
      <x:c r="D132" s="2"/>
      <x:c r="E132" s="2"/>
      <x:c r="F132" s="2"/>
      <x:c r="G132" s="2"/>
      <x:c r="H132" s="2"/>
      <x:c r="I132" s="2"/>
      <x:c r="J132" s="2"/>
      <x:c r="K132" s="2"/>
      <x:c r="L132" s="2"/>
      <x:c r="M132" s="2"/>
    </x:row>
    <x:row r="133">
      <x:c r="A133" s="2"/>
      <x:c r="B133" s="2"/>
      <x:c r="C133" s="2"/>
      <x:c r="D133" s="2"/>
      <x:c r="E133" s="2"/>
      <x:c r="F133" s="2"/>
      <x:c r="G133" s="2"/>
      <x:c r="H133" s="2"/>
      <x:c r="I133" s="2"/>
      <x:c r="J133" s="2"/>
      <x:c r="K133" s="2"/>
      <x:c r="L133" s="2"/>
      <x:c r="M133" s="2"/>
    </x:row>
    <x:row r="134">
      <x:c r="A134" s="2"/>
      <x:c r="B134" s="2"/>
      <x:c r="C134" s="2"/>
      <x:c r="D134" s="2"/>
      <x:c r="E134" s="2"/>
      <x:c r="F134" s="2"/>
      <x:c r="G134" s="2"/>
      <x:c r="H134" s="2"/>
      <x:c r="I134" s="2"/>
      <x:c r="J134" s="2"/>
      <x:c r="K134" s="2"/>
      <x:c r="L134" s="2"/>
      <x:c r="M134" s="2"/>
    </x:row>
    <x:row r="135">
      <x:c r="A135" s="2"/>
      <x:c r="B135" s="2"/>
      <x:c r="C135" s="2"/>
      <x:c r="D135" s="2"/>
      <x:c r="E135" s="2"/>
      <x:c r="F135" s="2"/>
      <x:c r="G135" s="2"/>
      <x:c r="H135" s="2"/>
      <x:c r="I135" s="2"/>
      <x:c r="J135" s="2"/>
      <x:c r="K135" s="2"/>
      <x:c r="L135" s="2"/>
      <x:c r="M135" s="2"/>
    </x:row>
    <x:row r="136">
      <x:c r="A136" s="2"/>
      <x:c r="B136" s="2"/>
      <x:c r="C136" s="2"/>
      <x:c r="D136" s="2"/>
      <x:c r="E136" s="2"/>
      <x:c r="F136" s="2"/>
      <x:c r="G136" s="2"/>
      <x:c r="H136" s="2"/>
      <x:c r="I136" s="2"/>
      <x:c r="J136" s="2"/>
      <x:c r="K136" s="2"/>
      <x:c r="L136" s="2"/>
      <x:c r="M136" s="2"/>
    </x:row>
    <x:row r="137">
      <x:c r="A137" s="2"/>
      <x:c r="B137" s="2"/>
      <x:c r="C137" s="2"/>
      <x:c r="D137" s="2"/>
      <x:c r="E137" s="2"/>
      <x:c r="F137" s="2"/>
      <x:c r="G137" s="2"/>
      <x:c r="H137" s="2"/>
      <x:c r="I137" s="2"/>
      <x:c r="J137" s="2"/>
      <x:c r="K137" s="2"/>
      <x:c r="L137" s="2"/>
      <x:c r="M137" s="2"/>
    </x:row>
    <x:row r="138">
      <x:c r="A138" s="2"/>
      <x:c r="B138" s="2"/>
      <x:c r="C138" s="2"/>
      <x:c r="D138" s="2"/>
      <x:c r="E138" s="2"/>
      <x:c r="F138" s="2"/>
      <x:c r="G138" s="2"/>
      <x:c r="H138" s="2"/>
      <x:c r="I138" s="2"/>
      <x:c r="J138" s="2"/>
      <x:c r="K138" s="2"/>
      <x:c r="L138" s="2"/>
      <x:c r="M138" s="2"/>
    </x:row>
    <x:row r="139">
      <x:c r="A139" s="2"/>
      <x:c r="B139" s="2"/>
      <x:c r="C139" s="2"/>
      <x:c r="D139" s="2"/>
      <x:c r="E139" s="2"/>
      <x:c r="F139" s="2"/>
      <x:c r="G139" s="2"/>
      <x:c r="H139" s="2"/>
      <x:c r="I139" s="2"/>
      <x:c r="J139" s="2"/>
      <x:c r="K139" s="2"/>
      <x:c r="L139" s="2"/>
      <x:c r="M139" s="2"/>
    </x:row>
    <x:row r="140">
      <x:c r="A140" s="2"/>
      <x:c r="B140" s="2"/>
      <x:c r="C140" s="2"/>
      <x:c r="D140" s="2"/>
      <x:c r="E140" s="2"/>
      <x:c r="F140" s="2"/>
      <x:c r="G140" s="2"/>
      <x:c r="H140" s="2"/>
      <x:c r="I140" s="2"/>
      <x:c r="J140" s="2"/>
      <x:c r="K140" s="2"/>
      <x:c r="L140" s="2"/>
      <x:c r="M140" s="2"/>
    </x:row>
    <x:row r="141">
      <x:c r="A141" s="2"/>
      <x:c r="B141" s="2"/>
      <x:c r="C141" s="2"/>
      <x:c r="D141" s="2"/>
      <x:c r="E141" s="2"/>
      <x:c r="F141" s="2"/>
      <x:c r="G141" s="2"/>
      <x:c r="H141" s="2"/>
      <x:c r="I141" s="2"/>
      <x:c r="J141" s="2"/>
      <x:c r="K141" s="2"/>
      <x:c r="L141" s="2"/>
      <x:c r="M141" s="2"/>
    </x:row>
    <x:row r="142">
      <x:c r="A142" s="2"/>
      <x:c r="B142" s="2"/>
      <x:c r="C142" s="2"/>
      <x:c r="D142" s="2"/>
      <x:c r="E142" s="2"/>
      <x:c r="F142" s="2"/>
      <x:c r="G142" s="2"/>
      <x:c r="H142" s="2"/>
      <x:c r="I142" s="2"/>
      <x:c r="J142" s="2"/>
      <x:c r="K142" s="2"/>
      <x:c r="L142" s="2"/>
      <x:c r="M142" s="2"/>
    </x:row>
    <x:row r="143">
      <x:c r="A143" s="2"/>
      <x:c r="B143" s="2"/>
      <x:c r="C143" s="2"/>
      <x:c r="D143" s="2"/>
      <x:c r="E143" s="2"/>
      <x:c r="F143" s="2"/>
      <x:c r="G143" s="2"/>
      <x:c r="H143" s="2"/>
      <x:c r="I143" s="2"/>
      <x:c r="J143" s="2"/>
      <x:c r="K143" s="2"/>
      <x:c r="L143" s="2"/>
      <x:c r="M143" s="2"/>
    </x:row>
    <x:row r="144">
      <x:c r="A144" s="2"/>
      <x:c r="B144" s="2"/>
      <x:c r="C144" s="2"/>
      <x:c r="D144" s="2"/>
      <x:c r="E144" s="2"/>
      <x:c r="F144" s="2"/>
      <x:c r="G144" s="2"/>
      <x:c r="H144" s="2"/>
      <x:c r="I144" s="2"/>
      <x:c r="J144" s="2"/>
      <x:c r="K144" s="2"/>
      <x:c r="L144" s="2"/>
      <x:c r="M144" s="2"/>
    </x:row>
    <x:row r="145">
      <x:c r="A145" s="2"/>
      <x:c r="B145" s="2"/>
      <x:c r="C145" s="2"/>
      <x:c r="D145" s="2"/>
      <x:c r="E145" s="2"/>
      <x:c r="F145" s="2"/>
      <x:c r="G145" s="2"/>
      <x:c r="H145" s="2"/>
      <x:c r="I145" s="2"/>
      <x:c r="J145" s="2"/>
      <x:c r="K145" s="2"/>
      <x:c r="L145" s="2"/>
      <x:c r="M145" s="2"/>
    </x:row>
    <x:row r="146">
      <x:c r="A146" s="2"/>
      <x:c r="B146" s="2"/>
      <x:c r="C146" s="2"/>
      <x:c r="D146" s="2"/>
      <x:c r="E146" s="2"/>
      <x:c r="F146" s="2"/>
      <x:c r="G146" s="2"/>
      <x:c r="H146" s="2"/>
      <x:c r="I146" s="2"/>
      <x:c r="J146" s="2"/>
      <x:c r="K146" s="2"/>
      <x:c r="L146" s="2"/>
      <x:c r="M146" s="2"/>
    </x:row>
    <x:row r="147">
      <x:c r="A147" s="2"/>
      <x:c r="B147" s="2"/>
      <x:c r="C147" s="2"/>
      <x:c r="D147" s="2"/>
      <x:c r="E147" s="2"/>
      <x:c r="F147" s="2"/>
      <x:c r="G147" s="2"/>
      <x:c r="H147" s="2"/>
      <x:c r="I147" s="2"/>
      <x:c r="J147" s="2"/>
      <x:c r="K147" s="2"/>
      <x:c r="L147" s="2"/>
      <x:c r="M147" s="2"/>
    </x:row>
    <x:row r="148">
      <x:c r="A148" s="2"/>
      <x:c r="B148" s="2"/>
      <x:c r="C148" s="2"/>
      <x:c r="D148" s="2"/>
      <x:c r="E148" s="2"/>
      <x:c r="F148" s="2"/>
      <x:c r="G148" s="2"/>
      <x:c r="H148" s="2"/>
      <x:c r="I148" s="2"/>
      <x:c r="J148" s="2"/>
      <x:c r="K148" s="2"/>
      <x:c r="L148" s="2"/>
      <x:c r="M148" s="2"/>
    </x:row>
    <x:row r="149">
      <x:c r="A149" s="2"/>
      <x:c r="B149" s="2"/>
      <x:c r="C149" s="2"/>
      <x:c r="D149" s="2"/>
      <x:c r="E149" s="2"/>
      <x:c r="F149" s="2"/>
      <x:c r="G149" s="2"/>
      <x:c r="H149" s="2"/>
      <x:c r="I149" s="2"/>
      <x:c r="J149" s="2"/>
      <x:c r="K149" s="2"/>
      <x:c r="L149" s="2"/>
      <x:c r="M149" s="2"/>
    </x:row>
    <x:row r="150">
      <x:c r="A150" s="2"/>
      <x:c r="B150" s="2"/>
      <x:c r="C150" s="2"/>
      <x:c r="D150" s="2"/>
      <x:c r="E150" s="2"/>
      <x:c r="F150" s="2"/>
      <x:c r="G150" s="2"/>
      <x:c r="H150" s="2"/>
      <x:c r="I150" s="2"/>
      <x:c r="J150" s="2"/>
      <x:c r="K150" s="2"/>
      <x:c r="L150" s="2"/>
      <x:c r="M150" s="2"/>
    </x:row>
  </x:sheetData>
  <x:mergeCells>
    <x:mergeCell ref="A2:H2"/>
    <x:mergeCell ref="A3:G4"/>
  </x:mergeCells>
  <x:pageMargins left="0.7" right="0.7" top="0.75" bottom="0.75" header="0.3" footer="0.3"/>
  <x:drawing xmlns:r="http://schemas.openxmlformats.org/officeDocument/2006/relationships" r:id="Rc34d758be1464734"/>
  <x:tableParts count="1">
    <x:tablePart xmlns:r="http://schemas.openxmlformats.org/officeDocument/2006/relationships" r:id="Rfdca1674546f4cb1"/>
  </x:tableParts>
</x:worksheet>
</file>