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/>
  </bookViews>
  <sheets>
    <sheet name="任务总表" sheetId="1" r:id="rId1"/>
    <sheet name="积分规则" sheetId="2" r:id="rId2"/>
    <sheet name="Bingo对照" sheetId="3" r:id="rId3"/>
    <sheet name="图片索引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E7" authorId="0">
      <text>
        <r>
          <rPr>
            <sz val="10"/>
            <rFont val="宋体"/>
            <charset val="134"/>
          </rPr>
          <t>tiaozhan (1).docx，Phigros；新增 21–25 由用户提供。</t>
        </r>
      </text>
    </comment>
    <comment ref="E32" authorId="0">
      <text>
        <r>
          <rPr>
            <sz val="10"/>
            <rFont val="宋体"/>
            <charset val="134"/>
          </rPr>
          <t>5a0c6691100637b2944bea5b3bbc4bce.jpg，Arcaea 新版任务。</t>
        </r>
      </text>
    </comment>
    <comment ref="E57" authorId="0">
      <text>
        <r>
          <rPr>
            <sz val="10"/>
            <rFont val="宋体"/>
            <charset val="134"/>
          </rPr>
          <t>tiaozhan (1).docx，Maimai；原难度由用户提供，已删减原 10、16、18、19 并复评。</t>
        </r>
      </text>
    </comment>
    <comment ref="E82" authorId="0">
      <text>
        <r>
          <rPr>
            <sz val="10"/>
            <rFont val="宋体"/>
            <charset val="134"/>
          </rPr>
          <t>40315d723ae54167b180ea3e3896d0cb.png 与 d037a42b33e54e9b3c21f5f5f0c5008b.png；删减原 18、19 并复评。</t>
        </r>
      </text>
    </comment>
    <comment ref="E107" authorId="0">
      <text>
        <r>
          <rPr>
            <sz val="10"/>
            <rFont val="宋体"/>
            <charset val="134"/>
          </rPr>
          <t>tiaozhan (1).docx，通用；新增 21–25 由用户提供。</t>
        </r>
      </text>
    </comment>
  </commentList>
</comments>
</file>

<file path=xl/sharedStrings.xml><?xml version="1.0" encoding="utf-8"?>
<sst xmlns="http://schemas.openxmlformats.org/spreadsheetml/2006/main" count="2160" uniqueCount="989">
  <si>
    <t>HRG 125 项任务积分表</t>
  </si>
  <si>
    <t>五队各 25 格；19 图寻 + 6 直接；各队基础分池 4000，极难任务 400。</t>
  </si>
  <si>
    <t>题面奖惩单列；区域换图不重置任务归属。详细规则、五队棋盘及 57 张图片见右侧页签。</t>
  </si>
  <si>
    <t>总序号</t>
  </si>
  <si>
    <t>游戏 / 侧别</t>
  </si>
  <si>
    <t>任务序号</t>
  </si>
  <si>
    <t>任务难度</t>
  </si>
  <si>
    <t>任务名称</t>
  </si>
  <si>
    <t>任务内容与完成要求</t>
  </si>
  <si>
    <t>备注</t>
  </si>
  <si>
    <t>基础积分</t>
  </si>
  <si>
    <t>题面额外加分</t>
  </si>
  <si>
    <t>题面失败扣分/次</t>
  </si>
  <si>
    <t>首次无失败含达标奖励</t>
  </si>
  <si>
    <t>唯一任务 ID</t>
  </si>
  <si>
    <t>队伍 ID</t>
  </si>
  <si>
    <t>Bingo 格位</t>
  </si>
  <si>
    <t>棋盘坐标</t>
  </si>
  <si>
    <t>图号</t>
  </si>
  <si>
    <t>西湖文化广场图片</t>
  </si>
  <si>
    <t>武林广场图片</t>
  </si>
  <si>
    <t>龙翔桥图片</t>
  </si>
  <si>
    <t>逐项定价依据</t>
  </si>
  <si>
    <t>估计单次耗时/分钟</t>
  </si>
  <si>
    <t>技能基准</t>
  </si>
  <si>
    <t>时间附加</t>
  </si>
  <si>
    <t>协作附加</t>
  </si>
  <si>
    <t>不确定性附加</t>
  </si>
  <si>
    <t>图寻附加</t>
  </si>
  <si>
    <t>原始权重</t>
  </si>
  <si>
    <t>队池系数</t>
  </si>
  <si>
    <t>重演基础奖励</t>
  </si>
  <si>
    <t>取整补分</t>
  </si>
  <si>
    <t>Phigros</t>
  </si>
  <si>
    <t>易</t>
  </si>
  <si>
    <t>板子别动！</t>
  </si>
  <si>
    <t>不转板ap inferior的IN难度</t>
  </si>
  <si>
    <t>PHI01</t>
  </si>
  <si>
    <t>team-1</t>
  </si>
  <si>
    <t>P16</t>
  </si>
  <si>
    <t>第3行第4列</t>
  </si>
  <si>
    <t>public/images/photo-clues/region-1/16.png</t>
  </si>
  <si>
    <t>public/images/photo-clues/region-2/16.png</t>
  </si>
  <si>
    <t>public/images/photo-clues/region-3/16.png</t>
  </si>
  <si>
    <t>固定 IN 谱面，不转板；单曲完成。</t>
  </si>
  <si>
    <t>红键外包</t>
  </si>
  <si>
    <t>请和你和你的同伴合作ap BRAIN HACKER的IN难度
（要求红键只能由你的同伴用一根手指接）</t>
  </si>
  <si>
    <t>PHI02</t>
  </si>
  <si>
    <t>P06</t>
  </si>
  <si>
    <t>第4行第3列</t>
  </si>
  <si>
    <t>public/images/photo-clues/region-1/06.png</t>
  </si>
  <si>
    <t>public/images/photo-clues/region-2/06.png</t>
  </si>
  <si>
    <t>public/images/photo-clues/region-3/06.png</t>
  </si>
  <si>
    <t>红键单指外包，需两人分工及操作证据。</t>
  </si>
  <si>
    <t>难</t>
  </si>
  <si>
    <t>一手包办动画</t>
  </si>
  <si>
    <t>单手ap better graphic animation的in难度</t>
  </si>
  <si>
    <t>PHI03</t>
  </si>
  <si>
    <t>P11</t>
  </si>
  <si>
    <t>第1行第5列</t>
  </si>
  <si>
    <t>public/images/photo-clues/region-1/11.png</t>
  </si>
  <si>
    <t>public/images/photo-clues/region-2/11.png</t>
  </si>
  <si>
    <t>public/images/photo-clues/region-3/11.png</t>
  </si>
  <si>
    <t>指定 IN 单手 AP，失误须重打。</t>
  </si>
  <si>
    <t>课题三连红</t>
  </si>
  <si>
    <t>课题模式随机选三张in，要求三首全ap（需上交随机抽取视频和结算图）</t>
  </si>
  <si>
    <t>PHI04</t>
  </si>
  <si>
    <t>P10</t>
  </si>
  <si>
    <t>第4行第5列</t>
  </si>
  <si>
    <t>public/images/photo-clues/region-1/10.png</t>
  </si>
  <si>
    <t>public/images/photo-clues/region-2/10.png</t>
  </si>
  <si>
    <t>public/images/photo-clues/region-3/10.png</t>
  </si>
  <si>
    <t>三首随机 IN 全 AP，另交抽取视频。</t>
  </si>
  <si>
    <t>曲库统计员</t>
  </si>
  <si>
    <t>本挑战为问答类型，请将本界面截图发给工作人员：
问：截至4.0.1版本，phigros共收录327首曲子，其中单曲精选集占比多少，主线章节占比多少，支线章节占比多少，联动及其他精选集占比多少（省略至小数点后一位，五分钟内将答案发送给工作人员，仅有一次回答机会）</t>
  </si>
  <si>
    <t>PHI05</t>
  </si>
  <si>
    <t>P15</t>
  </si>
  <si>
    <t>第5行第3列</t>
  </si>
  <si>
    <t>public/images/photo-clues/region-1/15.png</t>
  </si>
  <si>
    <t>public/images/photo-clues/region-2/15.png</t>
  </si>
  <si>
    <t>public/images/photo-clues/region-3/15.png</t>
  </si>
  <si>
    <t>版本限定统计，五分钟且只有一次回答。</t>
  </si>
  <si>
    <t>中</t>
  </si>
  <si>
    <t>IN级查户口</t>
  </si>
  <si>
    <t>本挑战为问答类型，请将本界面截图发给工作人员：
问：截至4.0.1版本，phigros共收录327首曲子，其中IN难度为13的有几首？IN难度为14的有几首？IN难度为15的有几首？（五分钟内将答案发送给工作人员，仅有一次回答机会）</t>
  </si>
  <si>
    <t>PHI06</t>
  </si>
  <si>
    <t>P13</t>
  </si>
  <si>
    <t>第3行第1列</t>
  </si>
  <si>
    <t>public/images/photo-clues/region-1/13.png</t>
  </si>
  <si>
    <t>public/images/photo-clues/region-2/13.png</t>
  </si>
  <si>
    <t>public/images/photo-clues/region-3/13.png</t>
  </si>
  <si>
    <t>三类 IN 数量检索，五分钟单次回答。</t>
  </si>
  <si>
    <t>唱打</t>
  </si>
  <si>
    <t>唱打：请选择一首带vocal的曲子并且将你的平板静音，在一旁打开音乐软件的哼唱识曲功能，一边打这首曲子的IN一边唱，要求ap且歌曲识别成功（亲测可行）</t>
  </si>
  <si>
    <t>PHI07</t>
  </si>
  <si>
    <t>P07</t>
  </si>
  <si>
    <t>第5行第1列</t>
  </si>
  <si>
    <t>public/images/photo-clues/region-1/07.png</t>
  </si>
  <si>
    <t>public/images/photo-clues/region-2/07.png</t>
  </si>
  <si>
    <t>public/images/photo-clues/region-3/07.png</t>
  </si>
  <si>
    <t>静音唱打 AP，哼唱识曲也须成功。</t>
  </si>
  <si>
    <t>二次元扫书行动</t>
  </si>
  <si>
    <t>请在附近的店铺找到《轻音少女》全套漫画《孤独摇滚》设定集和《Bang Dream！It‘s Mygo 雨中祈晴》实体书</t>
  </si>
  <si>
    <t>PHI08</t>
  </si>
  <si>
    <t>P18</t>
  </si>
  <si>
    <t>第4行第1列</t>
  </si>
  <si>
    <t>public/images/photo-clues/region-1/18.png</t>
  </si>
  <si>
    <t>public/images/photo-clues/region-2/18.png</t>
  </si>
  <si>
    <t>public/images/photo-clues/region-3/18.png</t>
  </si>
  <si>
    <t>找三类实体出版物，受店铺库存影响。</t>
  </si>
  <si>
    <t>极难</t>
  </si>
  <si>
    <t>蒙眼代打？！</t>
  </si>
  <si>
    <t>请让一个人戴上眼罩 另一个人抓住它的手指ap一张谱面（必须只有戴眼罩的手指能接触屏幕且谱面难度必须大于15）</t>
  </si>
  <si>
    <t>难度复评：难 → 极难。蒙眼、由队友引导，并要求大于 15 级谱面 AP，叠加限制最多。</t>
  </si>
  <si>
    <t>PHI09</t>
  </si>
  <si>
    <t>D03</t>
  </si>
  <si>
    <t>第3行第3列</t>
  </si>
  <si>
    <t>无需图片</t>
  </si>
  <si>
    <t>直接任务，无需图片</t>
  </si>
  <si>
    <t>蒙眼、队友引导、仅蒙眼者接触，&gt;15 级 AP。</t>
  </si>
  <si>
    <t>极难固定400</t>
  </si>
  <si>
    <t>人形平板支架</t>
  </si>
  <si>
    <t>请把平板放在你队友的后背上ap一张谱面（谱面难度必须大于16）</t>
  </si>
  <si>
    <t>PHI10</t>
  </si>
  <si>
    <t>P12</t>
  </si>
  <si>
    <t>第2行第4列</t>
  </si>
  <si>
    <t>public/images/photo-clues/region-1/12.png</t>
  </si>
  <si>
    <t>public/images/photo-clues/region-2/12.png</t>
  </si>
  <si>
    <t>public/images/photo-clues/region-3/12.png</t>
  </si>
  <si>
    <t>队友背部支撑，&gt;16 级 AP。</t>
  </si>
  <si>
    <t>魔王曲速写</t>
  </si>
  <si>
    <t>请在附近找到纸笔并画出一张魔王曲的曲绘，发给工作人员 认出即可通关</t>
  </si>
  <si>
    <t>PHI11</t>
  </si>
  <si>
    <t>P19</t>
  </si>
  <si>
    <t>第1行第3列</t>
  </si>
  <si>
    <t>public/images/photo-clues/region-1/19.png</t>
  </si>
  <si>
    <t>public/images/photo-clues/region-2/19.png</t>
  </si>
  <si>
    <t>public/images/photo-clues/region-3/19.png</t>
  </si>
  <si>
    <t>找纸笔、画魔王曲曲绘，须审核可辨认。</t>
  </si>
  <si>
    <t>谷子认亲大会</t>
  </si>
  <si>
    <t>请ap一首歌曲 并且将结算界面与一个谷子进行合影（要求曲绘人物与谷子上的人物一致）</t>
  </si>
  <si>
    <t>PHI12</t>
  </si>
  <si>
    <t>P08</t>
  </si>
  <si>
    <t>第4行第4列</t>
  </si>
  <si>
    <t>public/images/photo-clues/region-1/08.png</t>
  </si>
  <si>
    <t>public/images/photo-clues/region-2/08.png</t>
  </si>
  <si>
    <t>public/images/photo-clues/region-3/08.png</t>
  </si>
  <si>
    <t>AP 后匹配同角色实体谷子合影。</t>
  </si>
  <si>
    <t>全连低分王</t>
  </si>
  <si>
    <t>fc一首曲子 但总分不能上900000（难度大于15）</t>
  </si>
  <si>
    <t>PHI13</t>
  </si>
  <si>
    <t>P01</t>
  </si>
  <si>
    <t>第2行第5列</t>
  </si>
  <si>
    <t>public/images/photo-clues/region-1/01.png</t>
  </si>
  <si>
    <t>public/images/photo-clues/region-2/01.png</t>
  </si>
  <si>
    <t>public/images/photo-clues/region-3/01.png</t>
  </si>
  <si>
    <t>高于 15 级 FC，同时压至 900000 以下。</t>
  </si>
  <si>
    <t>白V断连大师</t>
  </si>
  <si>
    <t>打一首曲子 白V的同时max combo不能超100（难度大于13）</t>
  </si>
  <si>
    <t>PHI14</t>
  </si>
  <si>
    <t>P14</t>
  </si>
  <si>
    <t>第3行第2列</t>
  </si>
  <si>
    <t>public/images/photo-clues/region-1/14.png</t>
  </si>
  <si>
    <t>public/images/photo-clues/region-2/14.png</t>
  </si>
  <si>
    <t>public/images/photo-clues/region-3/14.png</t>
  </si>
  <si>
    <t>白 V 与低最大连击同时满足。</t>
  </si>
  <si>
    <t>冷手热谱</t>
  </si>
  <si>
    <t>手泡在冰水里一分钟，然后随机选一首曲子（难度大于16），ap其in谱面（冰水请自己找）</t>
  </si>
  <si>
    <t>PHI15</t>
  </si>
  <si>
    <t>P04</t>
  </si>
  <si>
    <t>第2行第1列</t>
  </si>
  <si>
    <t>public/images/photo-clues/region-1/04.png</t>
  </si>
  <si>
    <t>public/images/photo-clues/region-2/04.png</t>
  </si>
  <si>
    <t>public/images/photo-clues/region-3/04.png</t>
  </si>
  <si>
    <t>准备冰水、随机高难 IN AP，重试成本较高。</t>
  </si>
  <si>
    <t>credits不是片尾？</t>
  </si>
  <si>
    <t>游玩credits HD ＞ 980000</t>
  </si>
  <si>
    <t>PHI16</t>
  </si>
  <si>
    <t>P09</t>
  </si>
  <si>
    <t>第5行第5列</t>
  </si>
  <si>
    <t>public/images/photo-clues/region-1/09.png</t>
  </si>
  <si>
    <t>public/images/photo-clues/region-2/09.png</t>
  </si>
  <si>
    <t>public/images/photo-clues/region-3/09.png</t>
  </si>
  <si>
    <t>固定 credits HD 高分门槛。</t>
  </si>
  <si>
    <t>Rr精准控分</t>
  </si>
  <si>
    <t>游玩Rr 任意难度 控分920000</t>
  </si>
  <si>
    <t>PHI17</t>
  </si>
  <si>
    <t>P05</t>
  </si>
  <si>
    <t>第1行第4列</t>
  </si>
  <si>
    <t>public/images/photo-clues/region-1/05.png</t>
  </si>
  <si>
    <t>public/images/photo-clues/region-2/05.png</t>
  </si>
  <si>
    <t>public/images/photo-clues/region-3/05.png</t>
  </si>
  <si>
    <t>精确命中 920000，可能多次控分。</t>
  </si>
  <si>
    <t>闭眼也能d0EZ</t>
  </si>
  <si>
    <t>d0EZ盲打 ＞ 700000</t>
  </si>
  <si>
    <t>PHI18</t>
  </si>
  <si>
    <t>P02</t>
  </si>
  <si>
    <t>第1行第2列</t>
  </si>
  <si>
    <t>public/images/photo-clues/region-1/02.png</t>
  </si>
  <si>
    <t>public/images/photo-clues/region-2/02.png</t>
  </si>
  <si>
    <t>public/images/photo-clues/region-3/02.png</t>
  </si>
  <si>
    <t>d0EZ 盲打，须超过 700000。</t>
  </si>
  <si>
    <t>左右护法</t>
  </si>
  <si>
    <t>双人合作（一人左手一人右手）任意AT15及以上 ＞ 880000</t>
  </si>
  <si>
    <t>PHI19</t>
  </si>
  <si>
    <t>P17</t>
  </si>
  <si>
    <t>第2行第2列</t>
  </si>
  <si>
    <t>public/images/photo-clues/region-1/17.png</t>
  </si>
  <si>
    <t>public/images/photo-clues/region-2/17.png</t>
  </si>
  <si>
    <t>public/images/photo-clues/region-3/17.png</t>
  </si>
  <si>
    <t>左右手合作 AT15+，超过 880000。</t>
  </si>
  <si>
    <t>一指宇宙</t>
  </si>
  <si>
    <t>About the Universe 单指 ＞ 860000</t>
  </si>
  <si>
    <t>PHI20</t>
  </si>
  <si>
    <t>P03</t>
  </si>
  <si>
    <t>第5行第2列</t>
  </si>
  <si>
    <t>public/images/photo-clues/region-1/03.png</t>
  </si>
  <si>
    <t>public/images/photo-clues/region-2/03.png</t>
  </si>
  <si>
    <t>public/images/photo-clues/region-3/03.png</t>
  </si>
  <si>
    <t>指定曲单指操作及分数门槛。</t>
  </si>
  <si>
    <t>Random3开盲盒</t>
  </si>
  <si>
    <t>课题模式通过随机选择到 Random3 难度并游玩（不严格要求顺序），若成绩在 2990000 以上额外 +50</t>
  </si>
  <si>
    <t>新增任务。</t>
  </si>
  <si>
    <t>PHI21</t>
  </si>
  <si>
    <t>D05</t>
  </si>
  <si>
    <t>第4行第2列</t>
  </si>
  <si>
    <t>随机课题三首；高分 +50 另计，不含在底分。</t>
  </si>
  <si>
    <t>一指全红</t>
  </si>
  <si>
    <t>单指 AP 一张任意难度谱面</t>
  </si>
  <si>
    <t>PHI22</t>
  </si>
  <si>
    <t>D01</t>
  </si>
  <si>
    <t>第1行第1列</t>
  </si>
  <si>
    <t>可自选任意难度，单指 AP。</t>
  </si>
  <si>
    <t>986000复刻现场</t>
  </si>
  <si>
    <t>在课题模式下，游玩 d0EZ，并完全复刻 986000 场面（分数相同，爆点相同）</t>
  </si>
  <si>
    <t>PHI23</t>
  </si>
  <si>
    <t>D06</t>
  </si>
  <si>
    <t>第5行第4列</t>
  </si>
  <si>
    <t>986000 与爆点均相同，精确复刻需试错。</t>
  </si>
  <si>
    <t>零零五说的道理</t>
  </si>
  <si>
    <t>把自己的昵称改为零零五即可，但之后的所有任务开始前需要先溜一遍说的道理</t>
  </si>
  <si>
    <t>PHI24</t>
  </si>
  <si>
    <t>D02</t>
  </si>
  <si>
    <t>第2行第3列</t>
  </si>
  <si>
    <t>改昵称快，但后续所有任务前要重复仪式。</t>
  </si>
  <si>
    <t>HD一手拿捏</t>
  </si>
  <si>
    <t>单手游玩一张 HD 谱面并 AP</t>
  </si>
  <si>
    <t>PHI25</t>
  </si>
  <si>
    <t>D04</t>
  </si>
  <si>
    <t>第3行第5列</t>
  </si>
  <si>
    <t>自选 HD 单手 AP。</t>
  </si>
  <si>
    <t>Arcaea</t>
  </si>
  <si>
    <t>镜中追分</t>
  </si>
  <si>
    <t>镜像游玩任意一首 10 级及以上的歌，超过自己本地的记录
-100000</t>
  </si>
  <si>
    <t>图片中“-100000”另起一行，按原文保留。</t>
  </si>
  <si>
    <t>ARC01</t>
  </si>
  <si>
    <t>team-2</t>
  </si>
  <si>
    <t>10+ 镜像及本地记录门槛；原文 -100000 待明确。</t>
  </si>
  <si>
    <t>只能看不能摸</t>
  </si>
  <si>
    <t>游玩任意等级的 ftr 曲目，要求达到全部红蛇，有音弧判定上得分则重开（本身就能做到全红）</t>
  </si>
  <si>
    <t>ARC02</t>
  </si>
  <si>
    <t>全红蛇且不得取得音弧分，违例重开。</t>
  </si>
  <si>
    <t>光暗双生</t>
  </si>
  <si>
    <t>可以对换光暗侧的歌曲使用光对立前后打两次，保持在同一评级</t>
  </si>
  <si>
    <t>ARC03</t>
  </si>
  <si>
    <t>光/对立前后两次，要求同评级。</t>
  </si>
  <si>
    <t>来自隔壁的你</t>
  </si>
  <si>
    <t>在选曲列表随歌，直到随到联动曲目为止，并说出联动曲目在本家的主难度定数（每失败一次积分 -50）</t>
  </si>
  <si>
    <t>难度复评：难 → 中。没有限时要求，主要考验曲目知识与随机抽取。</t>
  </si>
  <si>
    <t>ARC04</t>
  </si>
  <si>
    <t>随机联动曲与主难度知识，失败每次 -50。</t>
  </si>
  <si>
    <t>困难角色带我飞</t>
  </si>
  <si>
    <t>使用任意困难角色通关任意一首 11/11 /12</t>
  </si>
  <si>
    <t>图片原文为“11/11 /12”，未显示加号。</t>
  </si>
  <si>
    <t>ARC05</t>
  </si>
  <si>
    <t>困难角色通关高等级；原文等级写法待明确。</t>
  </si>
  <si>
    <t>67，不能再多了</t>
  </si>
  <si>
    <t>在任意难度任意曲目打出 far/lost 为 6/7 的结算成绩（允许使用拉格兰）</t>
  </si>
  <si>
    <t>ARC06</t>
  </si>
  <si>
    <t>精确 FAR/LOST=6/7，可选曲及角色。</t>
  </si>
  <si>
    <t>GUY，你干嘛</t>
  </si>
  <si>
    <t>连续游玩首字母为 g、u、y 的曲目（要求 ftr 及以上），总成绩达到 29550000 以上</t>
  </si>
  <si>
    <t>ARC07</t>
  </si>
  <si>
    <t>连续三首字母曲，总分 29550000。</t>
  </si>
  <si>
    <t>这歌我会唱</t>
  </si>
  <si>
    <t>唱打 xterfusion</t>
  </si>
  <si>
    <t>ARC08</t>
  </si>
  <si>
    <t>指定曲唱打，需歌声及游玩同步证据。</t>
  </si>
  <si>
    <t>小p收集癖</t>
  </si>
  <si>
    <t>以超过 100 小 p 的成绩 pm 任意一首歌</t>
  </si>
  <si>
    <t>ARC09</t>
  </si>
  <si>
    <t>PM 同时超过 100 小 p，判定控制。</t>
  </si>
  <si>
    <t>快慢都是你</t>
  </si>
  <si>
    <t>以 max 速度和 min 速度游玩同一首 ftr 及以上曲子，结算成绩达到 19200000 及以上</t>
  </si>
  <si>
    <t>难度复评：中 → 难。极高、极低流速下都要维持较高成绩。</t>
  </si>
  <si>
    <t>ARC10</t>
  </si>
  <si>
    <t>同曲极快/极慢两遍，合计至少 19200000。</t>
  </si>
  <si>
    <t>曲师连连看</t>
  </si>
  <si>
    <t>从进入主界面开始计时，30s 内通过选取曲包的方式找到 4 首同个曲师的作品（每失败一次 -50）</t>
  </si>
  <si>
    <t>难度复评：难 → 中。主要考验 30 秒内的曲包检索与曲师熟悉度。</t>
  </si>
  <si>
    <t>ARC11</t>
  </si>
  <si>
    <t>30 秒曲包检索四首同曲师，失败每次 -50。</t>
  </si>
  <si>
    <t>拆开也要千万</t>
  </si>
  <si>
    <t>选取任意一首 ftr9 及以上，连续三次游玩，分别只接蛇/地键/天键，总结算成绩达到 10000000 及以上</t>
  </si>
  <si>
    <t>难度复评：难 → 极难。三次分别只接一种音符，仍要求合计达到 10000000，容错较小。</t>
  </si>
  <si>
    <t>ARC12</t>
  </si>
  <si>
    <t>三次分别只接一种音符，FTR9+ 总分千万。</t>
  </si>
  <si>
    <t>迟到是不可能的</t>
  </si>
  <si>
    <t>游玩任意 ftr，不能出现 late 判定</t>
  </si>
  <si>
    <t>ARC13</t>
  </si>
  <si>
    <t>任意 FTR，全程无 late 判定。</t>
  </si>
  <si>
    <t>早到也不行</t>
  </si>
  <si>
    <t>游玩任意 ftr，不能出现 early 判定</t>
  </si>
  <si>
    <t>ARC14</t>
  </si>
  <si>
    <t>任意 FTR，全程无 early 判定。</t>
  </si>
  <si>
    <t>井水不犯河水</t>
  </si>
  <si>
    <t>一只手接天键和蛇，不同于那只手的另一只手接地键，track complete 任意曲目</t>
  </si>
  <si>
    <t>可选任意曲目，只要求 track complete；补评原未标注难度。</t>
  </si>
  <si>
    <t>ARC15</t>
  </si>
  <si>
    <t>双手按音符类别分工，仅要求通关。</t>
  </si>
  <si>
    <t>质数强迫症</t>
  </si>
  <si>
    <t>残片数量末尾两位为质数</t>
  </si>
  <si>
    <t>难度复评：中 → 易。可通过调整残片数量满足末两位为质数，没有操作限制。</t>
  </si>
  <si>
    <t>ARC16</t>
  </si>
  <si>
    <t>调整残片末两位至质数，不要求高难操作。</t>
  </si>
  <si>
    <t>分数复读机</t>
  </si>
  <si>
    <t>任意谱面结算分数的 7–8 位数中有至少 4 个数字相同（不能是 0）</t>
  </si>
  <si>
    <t>ARC17</t>
  </si>
  <si>
    <t>非零数字至少重复四次，结算控分。</t>
  </si>
  <si>
    <t>天翻地覆色号</t>
  </si>
  <si>
    <t>倒打色号，5000000 以上</t>
  </si>
  <si>
    <t>ARC18</t>
  </si>
  <si>
    <t>指定曲倒打，5000000 门槛。</t>
  </si>
  <si>
    <t>强碱体验卡</t>
  </si>
  <si>
    <t>被姛炷强碱一次</t>
  </si>
  <si>
    <t>ARC19</t>
  </si>
  <si>
    <t>寻找指定对象完成互动，以现场审核为准。</t>
  </si>
  <si>
    <t>d0ez出来挨打</t>
  </si>
  <si>
    <t>随机选歌直到抽选到 d0ez</t>
  </si>
  <si>
    <t>ARC20</t>
  </si>
  <si>
    <t>必须随机抽到 d0ez，时长受曲库和抽取影响。</t>
  </si>
  <si>
    <t>风暴二人转</t>
  </si>
  <si>
    <t>风暴 byd 双人合作，左边的人用右手，右边的人用左手，达到 7000000</t>
  </si>
  <si>
    <t>ARC21</t>
  </si>
  <si>
    <t>BYD 双人交叉用手，至少 7000000。</t>
  </si>
  <si>
    <t>曲绘照进现实</t>
  </si>
  <si>
    <t>拍摄出多次元 &amp; testify &amp; Oshama Scramble 曲绘姿势</t>
  </si>
  <si>
    <t>ARC22</t>
  </si>
  <si>
    <t>三张指定曲绘姿势均须拍摄还原。</t>
  </si>
  <si>
    <t>卸载冷静一下</t>
  </si>
  <si>
    <t>卸载掉游玩设备上的任意一款音游</t>
  </si>
  <si>
    <t>ARC23</t>
  </si>
  <si>
    <t>删除任意一款音游，操作快；不按重装时间加分。</t>
  </si>
  <si>
    <t>猫猫喘口气</t>
  </si>
  <si>
    <t>暂停 10 次使用猫对立完成 Libertas BYD clear</t>
  </si>
  <si>
    <t>ARC24</t>
  </si>
  <si>
    <t>指定 BYD、猫对立与十次暂停同时满足。</t>
  </si>
  <si>
    <t>三连批发商</t>
  </si>
  <si>
    <t>给 bult_0509 一键三连十次</t>
  </si>
  <si>
    <t>ARC25</t>
  </si>
  <si>
    <t>完成十次一键三连，逐条核验。</t>
  </si>
  <si>
    <t>maimai</t>
  </si>
  <si>
    <t>？！初见！？</t>
  </si>
  <si>
    <t>？！初见！？：游玩一首自己从未打过的12-14级曲目，且结算分数达到 S（97%以上） 即可。</t>
  </si>
  <si>
    <t>MAI01</t>
  </si>
  <si>
    <t>team-4</t>
  </si>
  <si>
    <t>初见 12–14 级且达 S，需未游玩记录。</t>
  </si>
  <si>
    <t>不许爆G</t>
  </si>
  <si>
    <t>“不许爆G”：游玩一首13级曲目，全程不能出现 GOOD 判定（即只有 PERFECT 和 GREAT，miss），评分在s及以上，如果手滑打出 GOOD 则重开。</t>
  </si>
  <si>
    <t>MAI02</t>
  </si>
  <si>
    <t>13 级 S 且零 GOOD，GOOD 即重开。</t>
  </si>
  <si>
    <t>长条绝缘体</t>
  </si>
  <si>
    <t>“长条绝缘体”：游玩任意一首13-14级曲目，要求所有的hold都不能有critical perfect（大p）判定，评分在80%以上即可。</t>
  </si>
  <si>
    <t>MAI03</t>
  </si>
  <si>
    <t>13–14 级所有 HOLD 零大 p，同时达 80%。</t>
  </si>
  <si>
    <t>键盘大师？</t>
  </si>
  <si>
    <t>“键盘大师？”：游玩一首13+级曲目，全程不能打到任何一个 SLIDE（星星） 音符（全部slide必须都为miss判定），其他按键不能有miss判定。</t>
  </si>
  <si>
    <t>MAI04</t>
  </si>
  <si>
    <t>13+ 所有 SLIDE MISS，其他音符无 MISS。</t>
  </si>
  <si>
    <t>每日325</t>
  </si>
  <si>
    <t>“每日325”：1pc内，按顺序游玩曲目名字或难度各含有3/2/5的3首歌曲，总分达到297%。</t>
  </si>
  <si>
    <t>MAI05</t>
  </si>
  <si>
    <t>1PC 三首顺序与 325 条件，总分 297%。</t>
  </si>
  <si>
    <t>福瑞？！</t>
  </si>
  <si>
    <t>“福瑞？！”：在游戏曲库中，找出一首曲绘（封面）里带有动物的曲目，游玩其 MAS 难度，分数达到 97%。</t>
  </si>
  <si>
    <t>MAI06</t>
  </si>
  <si>
    <t>动物曲绘检索、MAS 与 97% 三条件。</t>
  </si>
  <si>
    <t>张雪峰</t>
  </si>
  <si>
    <t>“张雪峰”：从打开一瓶500ml的雪碧开始计时，15分钟内，喝完并游玩雪代（milk plus代)的任意一首14-14+曲目，评分达到95%以上，大声喊出“你打不过我你信不信”即完成。</t>
  </si>
  <si>
    <t>MAI07</t>
  </si>
  <si>
    <t>购饮料、喝完、14–14+ 95% 及喊话限时。</t>
  </si>
  <si>
    <t>长跑冠军</t>
  </si>
  <si>
    <t>“长跑冠军”：游玩13+级曲目《白南十字》，在中间星星的休息段围绕着场地（？）跑一圈，评分95%以上即完成</t>
  </si>
  <si>
    <t>MAI08</t>
  </si>
  <si>
    <t>指定休息段绕场一圈，仍达 95%。</t>
  </si>
  <si>
    <t>单手挑战</t>
  </si>
  <si>
    <t>“单手挑战”：选择一首11-12级曲目，尝试只用单手完成（另一只手背在身后），分数达到80%即可。</t>
  </si>
  <si>
    <t>MAI09</t>
  </si>
  <si>
    <t>自选 11–12 级单手，80% 门槛。</t>
  </si>
  <si>
    <t>路人夺权</t>
  </si>
  <si>
    <t>“路人夺权”：请一位路人（或朋友）在选曲界面帮你随机点选一首12级曲目，你必须使用最高难度（master/re:master）打完，分数达到 A。</t>
  </si>
  <si>
    <t>原任务序号：11。</t>
  </si>
  <si>
    <t>MAI10</t>
  </si>
  <si>
    <t>路人/朋友选曲，最高难度达 A。</t>
  </si>
  <si>
    <t>高速狂飙</t>
  </si>
  <si>
    <t>“高速狂飙”：将谱面流速调为 10.0游玩一首13级曲目，分数达到90%即可。</t>
  </si>
  <si>
    <t>原任务序号：12。
难度复评：易 → 中。10.0 流速叠加 13 级谱面和 90% 成绩门槛。</t>
  </si>
  <si>
    <t>MAI11</t>
  </si>
  <si>
    <t>13 级流速 10.0，90% 门槛。</t>
  </si>
  <si>
    <t>首字母捉迷藏</t>
  </si>
  <si>
    <t>“首字母捉迷藏”：在选曲界面，按字母排序，选出你cn拼音首字母开头的曲目（比如你叫句号，就找J或H开头），游玩其最高难度，分数达到97%即可。</t>
  </si>
  <si>
    <t>原任务序号：13。</t>
  </si>
  <si>
    <t>MAI12</t>
  </si>
  <si>
    <t>昵称首字母、最高难度及 97% 同时满足。</t>
  </si>
  <si>
    <t>交叉手挑战</t>
  </si>
  <si>
    <t>“交叉手挑战”：游玩一首 12 级曲目，全程强行左手打右边、右手打左边（交叉打)分数达到 A 即可。</t>
  </si>
  <si>
    <t>原任务序号：14。
难度复评：易 → 中。全程交叉手限制操作范围，需保持规定评级。</t>
  </si>
  <si>
    <t>MAI13</t>
  </si>
  <si>
    <t>12 级全程交叉手，评级 A。</t>
  </si>
  <si>
    <t>全程解说</t>
  </si>
  <si>
    <t>“全程解说”：游玩一首13级曲目时，全程大声解说自己在打什么（比如“现在来了个双押，哎我接住了，接下来是滑星……”），10秒内未说话或未描述铺面内容判定失败。</t>
  </si>
  <si>
    <t>原任务序号：15。</t>
  </si>
  <si>
    <t>MAI14</t>
  </si>
  <si>
    <t>13 级全程解说，超过十秒中断即失败。</t>
  </si>
  <si>
    <t>极极？！</t>
  </si>
  <si>
    <t>“极极？！”：选一首 13级及以上的曲目，要求达成 FULL COMBO（全连），但最后的分数必须低于95% 以下。</t>
  </si>
  <si>
    <t>原任务序号：17。</t>
  </si>
  <si>
    <t>MAI15</t>
  </si>
  <si>
    <t>13+ FC 同时低于 95%，需判定控制。</t>
  </si>
  <si>
    <t>小拇指也要上分</t>
  </si>
  <si>
    <t>使用左右手的小拇指游玩任意一首难度不低于13.4的歌曲 达成率在100.0000及以上</t>
  </si>
  <si>
    <t>原任务序号：20。
难度复评：难 → 极难。仅使用双小拇指，13.4 及以上谱面仍要求达成率至少 100%。</t>
  </si>
  <si>
    <t>MAI16</t>
  </si>
  <si>
    <t>仅双小拇指，13.4+ 且 100.0000%。</t>
  </si>
  <si>
    <t>深海闭嘴挑战</t>
  </si>
  <si>
    <t>嘴里含一口水连续游玩sd深海少女dx深海少女 总分在200.5000及以上</t>
  </si>
  <si>
    <t>原任务序号：21。</t>
  </si>
  <si>
    <t>MAI17</t>
  </si>
  <si>
    <t>含水两首深海少女，合计 200.5000%。</t>
  </si>
  <si>
    <t>星星单手承包</t>
  </si>
  <si>
    <t>游玩幸隐同时 限制一只手不能划星星 达成率在94.0000及以上</t>
  </si>
  <si>
    <t>原任务序号：22。</t>
  </si>
  <si>
    <t>MAI18</t>
  </si>
  <si>
    <t>限定一只手不划星星，94% 门槛。</t>
  </si>
  <si>
    <t>彩虹提前报到</t>
  </si>
  <si>
    <t>游玩sd相信彩虹 将星星提前出现的数值调为极大值 结算成绩在97.0000及以上</t>
  </si>
  <si>
    <t>原任务序号：23。</t>
  </si>
  <si>
    <t>MAI19</t>
  </si>
  <si>
    <t>极大星星提前量，指定曲 97%。</t>
  </si>
  <si>
    <t>边打边建王国</t>
  </si>
  <si>
    <t>一人连续游玩Last Kingdom和Latent Kingdom的mas难度 游玩结束之前 另一位玩家画一张王国的画 并交由另一位路人打分 满分十分 记为分数一 两首歌的达成率总和除以20记为分数二 分数总分达到17分则完成任务</t>
  </si>
  <si>
    <t>原任务序号：24。</t>
  </si>
  <si>
    <t>MAI20</t>
  </si>
  <si>
    <t>两首 MAS 与队友同步绘画、路人评分。</t>
  </si>
  <si>
    <t>GDP精准扶贫</t>
  </si>
  <si>
    <t>任意选择一座城市的年总量gdp 取第1位和第4位组成两位数 游玩garakuta doll play的mas难度 达成率与两位数差值在5以内则完成任务</t>
  </si>
  <si>
    <t>原任务序号：25。</t>
  </si>
  <si>
    <t>MAI21</t>
  </si>
  <si>
    <t>查 GDP、拼两位数并使达成率落入 ±5。</t>
  </si>
  <si>
    <t>致敬传奇心态王</t>
  </si>
  <si>
    <t>（致敬传奇心态王）游玩DATAERR0R的basic难度 使用0.5倍流速与0.5倍谱面游玩（例如：玩家常用设置为8速 则使用4速 0.5倍谱面游玩）最终成绩需为ap-2且为2good</t>
  </si>
  <si>
    <t>原任务序号：26。
难度复评：中 → 难。低流速、缩小谱面，并须精确限定为 AP-2 且 2 GOOD。</t>
  </si>
  <si>
    <t>MAI22</t>
  </si>
  <si>
    <t>半流速半谱面，精确 AP-2 且 2 GOOD。</t>
  </si>
  <si>
    <t>乌冬面上分套餐</t>
  </si>
  <si>
    <t>连续游玩星界ちゃんと可不ちゃんのおつかい合騒曲的exp与mas难度 总达成率在195.0000及以上 同时游玩过程中旁边的玩家喂食游玩者一整份乌冬面（最好是咖喱乌冬面）</t>
  </si>
  <si>
    <t>原任务序号：27。</t>
  </si>
  <si>
    <t>MAI23</t>
  </si>
  <si>
    <t>两难度总 195%，同步喂完整份乌冬。</t>
  </si>
  <si>
    <t>废物三项</t>
  </si>
  <si>
    <t>废物三项——连续游玩潘 系 xx的basic难度 总错数≤7</t>
  </si>
  <si>
    <t>原任务序号：28。</t>
  </si>
  <si>
    <t>MAI24</t>
  </si>
  <si>
    <t>连续三首 BASIC，总错数不超过七。</t>
  </si>
  <si>
    <t>这不是我们屁屁肉的歌吗</t>
  </si>
  <si>
    <t>这不是我们屁屁肉的歌吗——游玩任意一首两个游戏皆收录的曲目 舞萌则玩家达成率/101*100后≥phi侧玩家达成率即成功</t>
  </si>
  <si>
    <t>原任务序号：29。</t>
  </si>
  <si>
    <t>MAI25</t>
  </si>
  <si>
    <t>两游戏联动曲，按指定公式比较达成率。</t>
  </si>
  <si>
    <t>范式起源</t>
  </si>
  <si>
    <t>范式也能Dynamix</t>
  </si>
  <si>
    <t>名无宣教师 ctc 拟，双人或三人协力，分数达到 990000（模拟 dynamix 站位）</t>
  </si>
  <si>
    <t>PAR01</t>
  </si>
  <si>
    <t>team-3</t>
  </si>
  <si>
    <t>CTC 拟协力与模拟站位，990000。</t>
  </si>
  <si>
    <t>冬日方块少丢点</t>
  </si>
  <si>
    <t>winter cube ctc ■，双人或三人协力，lost 总数不超过 30</t>
  </si>
  <si>
    <t>PAR02</t>
  </si>
  <si>
    <t>CTC 方块协力，LOST 总数不超过三十。</t>
  </si>
  <si>
    <t>时间到了，满分！</t>
  </si>
  <si>
    <t>time's up ctc 止，1000000</t>
  </si>
  <si>
    <t>PAR03</t>
  </si>
  <si>
    <t>固定 CTC 止，1000000 门槛。</t>
  </si>
  <si>
    <t>elegante双向奔赴</t>
  </si>
  <si>
    <t>elegante ctc 双，990000</t>
  </si>
  <si>
    <t>PAR04</t>
  </si>
  <si>
    <t>固定 CTC 双，990000 门槛。</t>
  </si>
  <si>
    <t>inner norm侧面出击</t>
  </si>
  <si>
    <t>inner norm ctc 侧，990000</t>
  </si>
  <si>
    <t>PAR05</t>
  </si>
  <si>
    <t>固定 CTC 侧，990000 门槛。</t>
  </si>
  <si>
    <t>bpm=rt达标打卡</t>
  </si>
  <si>
    <t>bpm=rt ctc，990000</t>
  </si>
  <si>
    <t>PAR06</t>
  </si>
  <si>
    <t>固定 CTC，990000 门槛。</t>
  </si>
  <si>
    <t>席替（换座位）</t>
  </si>
  <si>
    <t>席替（换座位），massive 难度全连</t>
  </si>
  <si>
    <t>PAR07</t>
  </si>
  <si>
    <t>换座位游玩 MASSIVE，要求全连。</t>
  </si>
  <si>
    <t>重返新手村</t>
  </si>
  <si>
    <t>以下任务任选其一：
A. 新手教程，数据紊乱段全连。
B. 新手教程，教程段 AD 通过（特殊要求：将蓝色 tap 视为白色 tap 击打，即手指需要离开屏幕，不可在屏幕上滑动）。</t>
  </si>
  <si>
    <t>PAR08</t>
  </si>
  <si>
    <t>教程任务二选一，段落全连或离屏击打 AD。</t>
  </si>
  <si>
    <t>ternion三道关</t>
  </si>
  <si>
    <t>ternion massive 难度，达成以下要求：开异象；三押段全连；尾杀降速段 AD</t>
  </si>
  <si>
    <t>PAR09</t>
  </si>
  <si>
    <t>异象、三押 FC、尾杀 AD 三条件。</t>
  </si>
  <si>
    <t>慢速带师</t>
  </si>
  <si>
    <t>慢速带师：cybernetic vampire massive 难度，在满足以下要求的条件下分数达到 980000：谱面流速 0.4；音符出现距离 3</t>
  </si>
  <si>
    <t>PAR10</t>
  </si>
  <si>
    <t>流速 0.4、距离三，MASSIVE 980000。</t>
  </si>
  <si>
    <t>入侵二选一</t>
  </si>
  <si>
    <t>nox silva/labyrinthox 两者任选其一，invaded 谱面分数达到 1009000</t>
  </si>
  <si>
    <t>PAR11</t>
  </si>
  <si>
    <t>二选一 INVADED，1009000 高分。</t>
  </si>
  <si>
    <t>曲师猜猜乐</t>
  </si>
  <si>
    <t>【special】曲师猜猜乐：请找出范式起源游戏内收录曲目数量大于 6 首的一个曲师，并选择其任意一首曲目 massive 难度进行游玩，分数达到 1009000</t>
  </si>
  <si>
    <t>PAR12</t>
  </si>
  <si>
    <t>曲师曲数检索后 MASSIVE 1009000。</t>
  </si>
  <si>
    <t>曲绘找找茬之我爱para</t>
  </si>
  <si>
    <t>【special】曲绘找找茬之我爱 para：请在全游收录曲目中找到 3 首满足“曲绘中有 para 且她手中（或手旁）有花束”的曲目，并游玩其中任意一首，分数达到 1005000</t>
  </si>
  <si>
    <t>PAR13</t>
  </si>
  <si>
    <t>找三张指定 para 花束曲绘后打歌。</t>
  </si>
  <si>
    <t>纵连打信者</t>
  </si>
  <si>
    <t>【special】纵连打信者：选择一首有长纵连的曲目游玩其 massive 难度，分数达到 1000000</t>
  </si>
  <si>
    <t>PAR14</t>
  </si>
  <si>
    <t>自选长纵连 MASSIVE，1000000。</t>
  </si>
  <si>
    <t>曲名何意味</t>
  </si>
  <si>
    <t>【special】曲名何意味：找到曲名除去字母、汉字、日语假名后含有至少两个圈的曲目，并游玩 massive 难度，分数达到 1000000</t>
  </si>
  <si>
    <t>PAR15</t>
  </si>
  <si>
    <t>曲名圈数检索后 MASSIVE 1000000。</t>
  </si>
  <si>
    <t>谁笑谁重开</t>
  </si>
  <si>
    <t>在商场过道罚站军姿 3min，保持面部严肃，眼神坚毅，不许笑（），若没绷住则重新开始计时</t>
  </si>
  <si>
    <t>PAR16</t>
  </si>
  <si>
    <t>军姿三分钟，不笑；笑则重新计时。</t>
  </si>
  <si>
    <t>命运交给路人</t>
  </si>
  <si>
    <t>随机找一个路人点击一次范式全曲随机键，得到一首随机曲目，游玩该曲目的最高难度且分数须达到 1005000，若否，重复上一步骤（即重新寻找路人），直至达到分数要求</t>
  </si>
  <si>
    <t>PAR17</t>
  </si>
  <si>
    <t>重新找路人随机最高难度，高分失败需重抽。</t>
  </si>
  <si>
    <t>人形街机</t>
  </si>
  <si>
    <t>由任一队员手持平板或手机站立，设备所在平面和地面垂直，另一队员与之面对面站立，游玩指定曲目 [Re:Layered massive]，要求分数达到 1006000</t>
  </si>
  <si>
    <t>原任务序号：20。</t>
  </si>
  <si>
    <t>PAR18</t>
  </si>
  <si>
    <t>队友竖持设备，指定 MASSIVE 1006000。</t>
  </si>
  <si>
    <t>倒转脑回路</t>
  </si>
  <si>
    <t>转板倒打指定曲目 rebooted mind massive 难度，分数达到 1000000</t>
  </si>
  <si>
    <t>PAR19</t>
  </si>
  <si>
    <t>指定 MASSIVE 倒打，1000000。</t>
  </si>
  <si>
    <t>双小拇指冲百万</t>
  </si>
  <si>
    <t>用双手小拇指游玩一首难度为 15 及以上曲目，分数达到 1000000</t>
  </si>
  <si>
    <t>原任务序号：22。
难度复评：中 → 难。双小拇指、15 级及以上、1000000 分，操作限制较强。</t>
  </si>
  <si>
    <t>PAR20</t>
  </si>
  <si>
    <t>仅双小拇指，15+ 且 1000000。</t>
  </si>
  <si>
    <t>零号车单手司机</t>
  </si>
  <si>
    <t>单手游玩零号车辆 detected 谱面，并取得全连击，则该任务完成</t>
  </si>
  <si>
    <t>PAR21</t>
  </si>
  <si>
    <t>指定 DETECTED 单手，全连。</t>
  </si>
  <si>
    <t>十六级全收</t>
  </si>
  <si>
    <t>AD 一首 16 级难度歌曲</t>
  </si>
  <si>
    <t>PAR22</t>
  </si>
  <si>
    <t>自选 16 级歌曲 AD。</t>
  </si>
  <si>
    <t>数据乱流</t>
  </si>
  <si>
    <t>【special】数据乱流：将音频延迟参数 -200，画面延迟参数 +100，完成一首 16 级或以上曲目，要求分数达到 1000000</t>
  </si>
  <si>
    <t>原任务序号：25。
难度复评：难 → 极难。16 级以上谱面叠加音频 -200、画面 +100 延迟，仍要求 1000000 分。</t>
  </si>
  <si>
    <t>PAR23</t>
  </si>
  <si>
    <t>音频 -200、画面 +100，16+ 且百万。</t>
  </si>
  <si>
    <t>控速挑战</t>
  </si>
  <si>
    <t>控速挑战：指定曲目 Aleph0 massive 难度，从以下两项中任选一项完成：
A. 结算时 received 总数达到 200 或以上，lost 总数不超过 20。
B. 将谱面流速调至 1.6，音符出现距离调至 1，在此设置下游玩该谱面，要求分数达到 1000000。</t>
  </si>
  <si>
    <t>原任务序号：26。</t>
  </si>
  <si>
    <t>PAR24</t>
  </si>
  <si>
    <t>Aleph0 控判定或低速短距离二选一。</t>
  </si>
  <si>
    <t>大麻烦！！！</t>
  </si>
  <si>
    <t>大麻烦！！！：游玩 Giganto Machina reboot 难度，分数达到 1007500</t>
  </si>
  <si>
    <t>PAR25</t>
  </si>
  <si>
    <t>固定 REBOOT 高分 1007500。</t>
  </si>
  <si>
    <t>通用</t>
  </si>
  <si>
    <t>空中音游</t>
  </si>
  <si>
    <t>随机选一首曲子，ap其最高难度谱面，要求打歌过程中双脚必须离地至少三十公分</t>
  </si>
  <si>
    <t>ALL01</t>
  </si>
  <si>
    <t>team-5</t>
  </si>
  <si>
    <t>随机最高难度 AP，双脚离地三十厘米。</t>
  </si>
  <si>
    <t>双手打结</t>
  </si>
  <si>
    <t>随机选一首曲子，ap其最高难度谱面，要求打歌过程中双手交叉</t>
  </si>
  <si>
    <t>ALL02</t>
  </si>
  <si>
    <t>随机最高难度 AP，全程交叉双手。</t>
  </si>
  <si>
    <t>边打边画</t>
  </si>
  <si>
    <t>选一首曲子并在附近找到纸笔，ap其最高难度谱面的同时，打歌过程中画出这首歌的曲绘 ，发给工作人员，辨认出则挑战成功（如果辨认失败需换张谱面）</t>
  </si>
  <si>
    <t>ALL03</t>
  </si>
  <si>
    <t>打歌 AP 与画对应曲绘同步，辨认失败换谱。</t>
  </si>
  <si>
    <t>走着也能AP</t>
  </si>
  <si>
    <t>随机选一首曲子，ap其最高难度谱面，要求打歌过程中向前走至少100米</t>
  </si>
  <si>
    <t>ALL04</t>
  </si>
  <si>
    <t>随机最高难度 AP，同步移动至少百米。</t>
  </si>
  <si>
    <t>初音巡回打卡</t>
  </si>
  <si>
    <t>ap曲绘有初音未来的最高难度谱面，在附近找到初音未来并用结算图合影，连续完成三次且每次打的必须是不同的音游</t>
  </si>
  <si>
    <t>ALL05</t>
  </si>
  <si>
    <t>三个不同音游 AP 与同角色合影。</t>
  </si>
  <si>
    <t>柠檬水补给站</t>
  </si>
  <si>
    <t>买一杯冰鲜柠檬水并喝完</t>
  </si>
  <si>
    <t>ALL06</t>
  </si>
  <si>
    <t>购买并喝完柠檬水，保留购买及完成证据。</t>
  </si>
  <si>
    <t>慢到怀疑人生</t>
  </si>
  <si>
    <t>将流速调到最低，并随机选一首曲子，ap其最高难度谱面</t>
  </si>
  <si>
    <t>ALL07</t>
  </si>
  <si>
    <t>最低流速，随机最高难度 AP。</t>
  </si>
  <si>
    <t>反面教材</t>
  </si>
  <si>
    <t>随机选一首曲子，ap其最高难度谱面，要求打歌过程中板子屏幕必须朝下</t>
  </si>
  <si>
    <t>ALL08</t>
  </si>
  <si>
    <t>屏幕朝下，随机最高难度 AP。</t>
  </si>
  <si>
    <t>地板音游</t>
  </si>
  <si>
    <t>随机选一首曲子，ap其最高难度谱面，要求打歌过程中板子必须
平放在地面上</t>
  </si>
  <si>
    <t>ALL09</t>
  </si>
  <si>
    <t>地面平放设备，随机最高难度 AP。</t>
  </si>
  <si>
    <t>音游字母表</t>
  </si>
  <si>
    <t>在一分钟内说出a-z开头的音游曲并拍成视频</t>
  </si>
  <si>
    <t>ALL10</t>
  </si>
  <si>
    <t>一分钟说出 A–Z 曲名并录视频。</t>
  </si>
  <si>
    <t>曲师点名册</t>
  </si>
  <si>
    <t>在一分钟内说出20个音游曲师（id必须为英文）并拍成视频（要求这些曲师首字母不同）</t>
  </si>
  <si>
    <t>ALL11</t>
  </si>
  <si>
    <t>一分钟二十位英文曲师，不同首字母。</t>
  </si>
  <si>
    <t>跨游爬楼梯</t>
  </si>
  <si>
    <t>随机一张谱面作为初始定数（保留整数部分），ap这张谱面后将这个数字+1然后换游戏ap符合这个定数的谱面，再将这个数字+1然后换游戏ap符合这个定数的谱面，三张谱面都ap即可挑战成功</t>
  </si>
  <si>
    <t>ALL12</t>
  </si>
  <si>
    <t>随机初始定数递增，三款游戏连续 AP。</t>
  </si>
  <si>
    <t>b键加班中</t>
  </si>
  <si>
    <t>随机选一首曲子，ap其最高难度谱面，同时你的队友在打歌过程中用手机输入法打1300个字母b</t>
  </si>
  <si>
    <t>ALL13</t>
  </si>
  <si>
    <t>随机最高难度 AP，队友同步输入 1300 个 b。</t>
  </si>
  <si>
    <t>你打歌我跳一跳</t>
  </si>
  <si>
    <t>随机选一首曲子，ap其最高难度谱面，同时你的队友在打歌过程中打开微信跳一跳打到300分</t>
  </si>
  <si>
    <t>ALL14</t>
  </si>
  <si>
    <t>随机最高难度 AP，队友同曲时长跳一跳 300。</t>
  </si>
  <si>
    <t>旁白正在加载</t>
  </si>
  <si>
    <t>随机选一首曲子，ap其最高难度谱面，同时你的队友在打歌过程中朗读一遍《别样的碰碰车大战》或《止战之殇》</t>
  </si>
  <si>
    <t>ALL15</t>
  </si>
  <si>
    <t>随机最高难度 AP，队友同步完整朗读。</t>
  </si>
  <si>
    <t>板子三周转</t>
  </si>
  <si>
    <t>随机选一首曲子，ap其最高难度谱面，要求打歌过程中板子旋转1080度</t>
  </si>
  <si>
    <t>ALL16</t>
  </si>
  <si>
    <t>随机最高难度 AP，同曲时长转板 1080 度。</t>
  </si>
  <si>
    <t>事已至此，先吃饭吧</t>
  </si>
  <si>
    <t>事已至此，先吃饭吧（吃顿饭）</t>
  </si>
  <si>
    <t>ALL17</t>
  </si>
  <si>
    <t>吃完整顿饭，时间投入高但操作门槛低。</t>
  </si>
  <si>
    <t>冰手挑战</t>
  </si>
  <si>
    <t>手泡在冰水里一分钟，然后随机选一首曲子，ap其最高难度谱面（冰水请自己找）</t>
  </si>
  <si>
    <t>ALL18</t>
  </si>
  <si>
    <t>准备冰水、泡手后随机最高难度 AP。</t>
  </si>
  <si>
    <t>你打歌我平板</t>
  </si>
  <si>
    <t>随机选一首曲子，ap其最高难度谱面，同时你的队友要在打歌过程中完成等时长的平板支撑</t>
  </si>
  <si>
    <t>ALL19</t>
  </si>
  <si>
    <t>随机最高难度 AP，队友等时长平板支撑。</t>
  </si>
  <si>
    <t>这口水不能吐</t>
  </si>
  <si>
    <t>随机选一首曲子，ap其最高难度谱面，同时在打歌前要含一口水中间不能吐出来</t>
  </si>
  <si>
    <t>ALL20</t>
  </si>
  <si>
    <t>含水至结束，随机最高难度 AP。</t>
  </si>
  <si>
    <t>镜像倒打二人转</t>
  </si>
  <si>
    <t>镜像倒打双人合作一首最高难度的谱面，并拿到这个游戏倒数第二评级以上（不包含）的成绩</t>
  </si>
  <si>
    <t>ALL21</t>
  </si>
  <si>
    <t>镜像、倒打、双人、最高难度及严格评级门槛。</t>
  </si>
  <si>
    <t>音游减法</t>
  </si>
  <si>
    <t>删除游玩设备上的任意一款音游</t>
  </si>
  <si>
    <t>ALL22</t>
  </si>
  <si>
    <t>删除任意一款音游，操作快；不计重装时长。</t>
  </si>
  <si>
    <t>曲绘团建</t>
  </si>
  <si>
    <t>还原任意含三人及以上的曲绘姿势</t>
  </si>
  <si>
    <t>ALL23</t>
  </si>
  <si>
    <t>至少三人曲绘还原，需组织第三名参与者。</t>
  </si>
  <si>
    <t>325在哪里</t>
  </si>
  <si>
    <t>在任意一款音游中找到“325”字样</t>
  </si>
  <si>
    <t>ALL24</t>
  </si>
  <si>
    <t>检索任意音游中的 325 字样并举证。</t>
  </si>
  <si>
    <t>名场面返场</t>
  </si>
  <si>
    <t>还原任意除 Phigros 音游外的名场面</t>
  </si>
  <si>
    <t>ALL25</t>
  </si>
  <si>
    <t>复刻其他音游名场面，须审核可辨认。</t>
  </si>
  <si>
    <t>积分规则与名次影响</t>
  </si>
  <si>
    <t>现有机制 + 本次建议参数；依据本地源码与活动文案，未改动线上规则。</t>
  </si>
  <si>
    <t>参数</t>
  </si>
  <si>
    <t>数值</t>
  </si>
  <si>
    <t>口径</t>
  </si>
  <si>
    <t>每队25格基础分池</t>
  </si>
  <si>
    <t>预算公平约束；不是可全部领取的完赛分。</t>
  </si>
  <si>
    <t>单个极难任务</t>
  </si>
  <si>
    <t>每队一个；固定400，直接置于D03中心格。</t>
  </si>
  <si>
    <t>每区普通计分任务上限</t>
  </si>
  <si>
    <t>沿用项目规则；三地区合计最多15项普通任务计分。</t>
  </si>
  <si>
    <t>区域数</t>
  </si>
  <si>
    <t>西湖文化广场 → 武林广场 → 龙翔桥。</t>
  </si>
  <si>
    <t>Bingo连线额外分</t>
  </si>
  <si>
    <t>活动文案未定义连线奖励，本策划不新增。</t>
  </si>
  <si>
    <t>普通任务失败默认扣分</t>
  </si>
  <si>
    <t>仅题面写明或事件能力卡指定时扣分；普通打回不扣。</t>
  </si>
  <si>
    <t>重演奖励比例</t>
  </si>
  <si>
    <t>卡12沿用最近一次实际TASK账本积分的一半；不是含其他事件后的总分。</t>
  </si>
  <si>
    <t>图寻权重附加</t>
  </si>
  <si>
    <t>反映复刻证据成本；包含在基础分内，不另发第二份。</t>
  </si>
  <si>
    <t>基础分取整单位</t>
  </si>
  <si>
    <t>按队池系数分配，向下取整后按余数从大到小补10。</t>
  </si>
  <si>
    <t>完赛名次</t>
  </si>
  <si>
    <t>建议奖励</t>
  </si>
  <si>
    <t>较下一名优势</t>
  </si>
  <si>
    <t>最后一名仍有完赛奖励</t>
  </si>
  <si>
    <t>名次按现场确认的有效抵达顺序；待审核能力效果先结清。抵达时间同时的建议处理：占据名次奖励取均值，下一队顺延；未完赛不给完赛分。本条为新建议，后端目前只支持统一 finishPoints。</t>
  </si>
  <si>
    <t>队伍</t>
  </si>
  <si>
    <t>25格总分</t>
  </si>
  <si>
    <t>15项低值组合</t>
  </si>
  <si>
    <t>15项高值组合</t>
  </si>
  <si>
    <t>单格中位数</t>
  </si>
  <si>
    <t>图寻/直接</t>
  </si>
  <si>
    <t>非极难系数</t>
  </si>
  <si>
    <t>高值组合偏差</t>
  </si>
  <si>
    <t>19/6</t>
  </si>
  <si>
    <t>低/高值组合为底分排序后十五项之和，仅是分池机会边界；不代表成功率或实际路线。耗时是策划估计单次用时，不含寻图、排队和重复尝试，未用现场数据校准。各队总分相同不等于真实完成难度相同。</t>
  </si>
  <si>
    <t>定价步骤</t>
  </si>
  <si>
    <t>规则</t>
  </si>
  <si>
    <t>1 技能基准</t>
  </si>
  <si>
    <t>易80 / 中130 / 难190 / 极难350；沿用既有难度标签。</t>
  </si>
  <si>
    <t>2 时间附加</t>
  </si>
  <si>
    <t>≤2分钟0；≤5分钟10；≤10分钟30；≤15分钟50；&gt;15分钟70。</t>
  </si>
  <si>
    <t>3 协作附加</t>
  </si>
  <si>
    <t>0/10/20/30：单目标；附加证据；双人或多条件；多任务同步/三人组织。</t>
  </si>
  <si>
    <t>4 不确定性</t>
  </si>
  <si>
    <t>0/10/20：自选稳定；控分或重试；随机抽取、精准复刻、寻物或严格AP叠加。</t>
  </si>
  <si>
    <t>5 图寻附加</t>
  </si>
  <si>
    <t>P格权重+20；D格+0；寻图并不是完成一次后再加20分。</t>
  </si>
  <si>
    <t>6 队池标准化</t>
  </si>
  <si>
    <t>极难固定400；其余24项原始权重乘队池系数，使其合计3600。</t>
  </si>
  <si>
    <t>7 最终基础分</t>
  </si>
  <si>
    <t>先以10分为步长向下取整，再按小数余数优先补10；同余数按任务序号。</t>
  </si>
  <si>
    <t>8 额外账本</t>
  </si>
  <si>
    <t>题面+50、失败−50与事件/能力卡单独记录；不把惩罚乘队池系数。</t>
  </si>
  <si>
    <t>机制</t>
  </si>
  <si>
    <t>现有数值</t>
  </si>
  <si>
    <t>对结算的含义</t>
  </si>
  <si>
    <t>默认奖励/违规</t>
  </si>
  <si>
    <t>±5</t>
  </si>
  <si>
    <t>保留；相对任务分较小，主要改变时间与行动机会。</t>
  </si>
  <si>
    <t>微笑朗诵</t>
  </si>
  <si>
    <t>失败−100</t>
  </si>
  <si>
    <t>保留卡4；约一次低值任务的量级。</t>
  </si>
  <si>
    <t>榜首援助</t>
  </si>
  <si>
    <t>转移100</t>
  </si>
  <si>
    <t>保留卡5；双方总分差改变200，不是只影响100。</t>
  </si>
  <si>
    <t>下蹲挑战</t>
  </si>
  <si>
    <t>每少一次−25</t>
  </si>
  <si>
    <t>保留卡6；两人全缺最大−1000，三人全缺最大−1500；可能超过首末完赛差700。</t>
  </si>
  <si>
    <t>循环唱词/最难曲</t>
  </si>
  <si>
    <t>违规/失败−50</t>
  </si>
  <si>
    <t>保留卡9/13；各目标队伍独立审核。</t>
  </si>
  <si>
    <t>任务重演</t>
  </si>
  <si>
    <t>实际TASK分×50%</t>
  </si>
  <si>
    <t>保留卡12；不占普通任务归属和新的普通计分格。</t>
  </si>
  <si>
    <t>圆周率接力</t>
  </si>
  <si>
    <t>每核对正确一位+1</t>
  </si>
  <si>
    <t>保留卡21；随正确位数变动，不假设固定奖励。</t>
  </si>
  <si>
    <t>合照换分</t>
  </si>
  <si>
    <t>交换当前总积分</t>
  </si>
  <si>
    <t>保留卡1；会直接翻转既有分差，是最大方差来源；完成队不能发起新能力。</t>
  </si>
  <si>
    <t>Random3达标</t>
  </si>
  <si>
    <t>额外+50</t>
  </si>
  <si>
    <t>PHI21完成后且成绩按题面达标才加；只发一次，不包含在4000池。</t>
  </si>
  <si>
    <t>联动/曲师问答</t>
  </si>
  <si>
    <t>每失败−50</t>
  </si>
  <si>
    <t>ARC04/ARC11按工作人员记录失败次数独立扣分，可负分，不设未经授权的封顶。</t>
  </si>
  <si>
    <t>区域随机事件</t>
  </si>
  <si>
    <t>无完整正式数值池</t>
  </si>
  <si>
    <t>当前源码仅+2测试事件；不得当作活动正式数值。本方案不虚构事件清单。</t>
  </si>
  <si>
    <t>区域奖励卡</t>
  </si>
  <si>
    <t>旧五项发卡已停止</t>
  </si>
  <si>
    <t>沿用普通任务累计10次全队发卡、每30分钟全队发卡；不额外给区域积分。</t>
  </si>
  <si>
    <t>结算口径</t>
  </si>
  <si>
    <t>说明</t>
  </si>
  <si>
    <t>总积分</t>
  </si>
  <si>
    <t>普通任务基础分 + 题面奖励 − 题面失败扣分 + 事件/能力卡净变动 + 完赛名次奖励。可出现负分与0.5分。</t>
  </si>
  <si>
    <t>普通任务唯一性</t>
  </si>
  <si>
    <t>以唯一任务ID归属；首次有效提交通过FIFO审核后计一次。切换地区图片不重置归属，不重复领取基础分/达标奖励。</t>
  </si>
  <si>
    <t>125格的共享归属</t>
  </si>
  <si>
    <t>125个不同任务ID，格位是队伍ID+共享格位。P01图片可以在五队出现，图片ID相同不代表任务ID相同。</t>
  </si>
  <si>
    <t>重复题面</t>
  </si>
  <si>
    <t>ARC23与ALL22均为卸载音游；建议一次删除操作只能报一个任务，避免同证据重复领分。本条为审核补充建议。</t>
  </si>
  <si>
    <t>普通区域上限</t>
  </si>
  <si>
    <t>现有源码按已计分归属计算5项，而活动文案写最多完成5项。审核通过未计分也会触发累计10项发卡；该差异需落地时统一。</t>
  </si>
  <si>
    <t>最终同分</t>
  </si>
  <si>
    <t>沿用后端：总积分降序→普通TASK基础分降序→现场确认完赛时间升序；三者全同并列。</t>
  </si>
  <si>
    <t>题面歧义</t>
  </si>
  <si>
    <t>ARC01的换行“-100000”、ARC05的“11/11 /12”原样保留，不当作额外积分扣罚；定门槛前由工作人员明确。</t>
  </si>
  <si>
    <t>线上接入差异</t>
  </si>
  <si>
    <t>后端finishPoints是统一分；当前任务配置与棋盘映射尚未支持本稿的五套125项。此文件提供数值和映射，未宣称已生效。</t>
  </si>
  <si>
    <t>偏差控制</t>
  </si>
  <si>
    <t>任务标签、耗时与定价因子为策划判断；需用实测重试率、排队和寻图时间复核，不把归一化说成已经验证的公平。</t>
  </si>
  <si>
    <t>比较案例</t>
  </si>
  <si>
    <t>甲任务分</t>
  </si>
  <si>
    <t>甲事件净分</t>
  </si>
  <si>
    <t>甲完赛名次</t>
  </si>
  <si>
    <t>甲总分</t>
  </si>
  <si>
    <t>乙任务分</t>
  </si>
  <si>
    <t>乙事件净分</t>
  </si>
  <si>
    <t>乙完赛名次</t>
  </si>
  <si>
    <t>乙总分</t>
  </si>
  <si>
    <t>甲−乙</t>
  </si>
  <si>
    <t>结论</t>
  </si>
  <si>
    <t>任务/事件相同，早到有优势</t>
  </si>
  <si>
    <t>后一名靠多拿任务反超</t>
  </si>
  <si>
    <t>第5名凭15项高值任务反超（乙为Phigros）</t>
  </si>
  <si>
    <t>转移100只抹平前二名差</t>
  </si>
  <si>
    <t>任务分相同，纯速度决胜</t>
  </si>
  <si>
    <t>高额事件可以压过首末完赛差</t>
  </si>
  <si>
    <t>这些是可核算的分差案例，不是胜率预测。800/600/400/250/100意味着相邻名次优势150–200、首末差700；任务差超过相应完赛差可反超。保留总分交换和每缺一次−25，意味着任何有限的完赛奖励都无法保证其作用在每场一致。上述总分方案满足速度有显著优势、策略可反超，但不承诺事件不会主导个别赛局。</t>
  </si>
  <si>
    <t>已有删减及复评</t>
  </si>
  <si>
    <t>原序号</t>
  </si>
  <si>
    <t>理由</t>
  </si>
  <si>
    <t>删减说明（不计入任务数）</t>
  </si>
  <si>
    <t>删减任务与原因</t>
  </si>
  <si>
    <t>抽卡达人：仅要求随机游玩完成，辨识度较低。</t>
  </si>
  <si>
    <t>你选我打：门槛依赖朋友水平。</t>
  </si>
  <si>
    <t>白南十字途中吃麦当劳：与原第 8 项主题相近。</t>
  </si>
  <si>
    <t>假装萌新后拼机胜过对方：门槛依赖对象及双方水平。</t>
  </si>
  <si>
    <t>薯条二重奏限时吃完：与通用组吃饭、饮料任务相近。</t>
  </si>
  <si>
    <t>路人划拳连胜三次：优先保留本游戏操作挑战。</t>
  </si>
  <si>
    <t>难度评估口径</t>
  </si>
  <si>
    <t>以原难度为基础，综合操作限制、成绩门槛、精确复刻及条件叠加评估；未逐项实测。</t>
  </si>
  <si>
    <t>难度会随选曲与玩家水平变化；调整理由见任务备注。</t>
  </si>
  <si>
    <t>Phigros 与通用新增任务保留用户指定难度。</t>
  </si>
  <si>
    <t>资料：原文档、上传图片、用户提供的 maimai 难度及新增任务。</t>
  </si>
  <si>
    <t>maimai 评分机制核对：https://maimai.sega.jp/news/2019-08-07/</t>
  </si>
  <si>
    <t>依据</t>
  </si>
  <si>
    <t>定位</t>
  </si>
  <si>
    <t>活动人数/区域/19+6/每区5项</t>
  </si>
  <si>
    <t>previews/hrg-event-announcement-v2/海报文案.md</t>
  </si>
  <si>
    <t>24张卡数值与发放规则</t>
  </si>
  <si>
    <t>docs/ability-cards.md；server/abilityCards.mjs</t>
  </si>
  <si>
    <t>FIFO/任务上限/统一完赛分/排名</t>
  </si>
  <si>
    <t>server/rules.mjs</t>
  </si>
  <si>
    <t>图寻格位与地区换图</t>
  </si>
  <si>
    <t>src/data/photoClues.ts</t>
  </si>
  <si>
    <t>棋盘队伍顺序/最终图片编号</t>
  </si>
  <si>
    <t>src/player/teamBingoThemes.ts；outputs/photo-final-20261006/区域编号对应表.csv</t>
  </si>
  <si>
    <t>排序序号</t>
  </si>
  <si>
    <t>积分排序用于计算15项组合边界。H基础积分由权重、队池系数、AD取整补分计算；AD记录本次最大余数分配的0或10，修改定价因子后须重新分配AD，不能假定仍自动凑足4000。案例中的2200、2500、2600及Phigros的2940均已检验可由至多15项组成。</t>
  </si>
  <si>
    <t>五队 Bingo · 格位、任务与积分</t>
  </si>
  <si>
    <t>保留项目现有5×5格位布局；D直接任务无需图片；P按同编号读取区域A/B/C图片。棋盘格中的基础积分与总表联动。无连线额外积分。</t>
  </si>
  <si>
    <t>team-1 · Phigros | 基础分池4000 · 极难400 · 19图寻/6直接</t>
  </si>
  <si>
    <t>五行基础分：790 / 800 / 820 / 790 / 800；五列：800 / 790 / 820 / 790 / 800。仅为价值分布检查，不发连线奖励。</t>
  </si>
  <si>
    <t>team-2 · Arcaea | 基础分池4000 · 极难400 · 19图寻/6直接</t>
  </si>
  <si>
    <t>五行基础分：790 / 790 / 810 / 810 / 800；五列：790 / 800 / 810 / 800 / 800。仅为价值分布检查，不发连线奖励。</t>
  </si>
  <si>
    <t>team-3 · 范式起源 | 基础分池4000 · 极难400 · 19图寻/6直接</t>
  </si>
  <si>
    <t>五行基础分：800 / 790 / 820 / 790 / 800；五列：790 / 790 / 830 / 800 / 790。仅为价值分布检查，不发连线奖励。</t>
  </si>
  <si>
    <t>team-4 · maimai | 基础分池4000 · 极难400 · 19图寻/6直接</t>
  </si>
  <si>
    <t>五行基础分：790 / 790 / 850 / 780 / 790；五列：780 / 790 / 850 / 780 / 800。仅为价值分布检查，不发连线奖励。</t>
  </si>
  <si>
    <t>team-5 · 通用 | 基础分池4000 · 极难400 · 19图寻/6直接</t>
  </si>
  <si>
    <t>五行基础分：770 / 780 / 890 / 780 / 780；五列：770 / 780 / 900 / 760 / 790。仅为价值分布检查，不发连线奖励。</t>
  </si>
  <si>
    <t>57 张地区图片索引</t>
  </si>
  <si>
    <t>每个P格在三个地区各对应一张图片；五队共享图片编号，任务ID独立。图中缩略图来自项目预览图，仅作识别；原图路径见F列。D格不在此索引。</t>
  </si>
  <si>
    <t>地区图键</t>
  </si>
  <si>
    <t>区域</t>
  </si>
  <si>
    <t>共享格位</t>
  </si>
  <si>
    <t>缩略图</t>
  </si>
  <si>
    <t>项目原图路径</t>
  </si>
  <si>
    <t>可辨认线索</t>
  </si>
  <si>
    <t>stage-a:P01</t>
  </si>
  <si>
    <t>西湖文化广场</t>
  </si>
  <si>
    <t/>
  </si>
  <si>
    <t>博物馆文字、立柱、入口关系</t>
  </si>
  <si>
    <t>stage-a:P02</t>
  </si>
  <si>
    <t>两家相邻门面、台阶和扶手</t>
  </si>
  <si>
    <t>stage-a:P03</t>
  </si>
  <si>
    <t>入口顶棚、世纪联华文字、下行空间</t>
  </si>
  <si>
    <t>stage-a:P04</t>
  </si>
  <si>
    <t>码头文字、台阶、河岸及背景大楼</t>
  </si>
  <si>
    <t>stage-a:P05</t>
  </si>
  <si>
    <t>馆名字样、石砖墙及大楼关系</t>
  </si>
  <si>
    <t>stage-a:P06</t>
  </si>
  <si>
    <t>店名、木色柜台转角与相邻门面</t>
  </si>
  <si>
    <t>stage-a:P07</t>
  </si>
  <si>
    <t>玻璃电梯竖向结构、对侧门面与栏杆</t>
  </si>
  <si>
    <t>stage-a:P08</t>
  </si>
  <si>
    <t>塔顶轮廓、建筑折线、底部入口</t>
  </si>
  <si>
    <t>stage-a:P09</t>
  </si>
  <si>
    <t>球体分格、底部支撑及影院文字</t>
  </si>
  <si>
    <t>stage-a:P10</t>
  </si>
  <si>
    <t>下行台阶、左右墙体、底部门面</t>
  </si>
  <si>
    <t>stage-a:P11</t>
  </si>
  <si>
    <t>蓝色拱形梁、海洋壁画、下行阶梯</t>
  </si>
  <si>
    <t>stage-a:P12</t>
  </si>
  <si>
    <t>黄色球头柱、三角拼色地面、玻璃和桌椅</t>
  </si>
  <si>
    <t>stage-a:P13</t>
  </si>
  <si>
    <t>天窗横梁、左侧外墙、底部弧线</t>
  </si>
  <si>
    <t>stage-a:P14</t>
  </si>
  <si>
    <t>左右灯具、中央轴线和楼群</t>
  </si>
  <si>
    <t>stage-a:P15</t>
  </si>
  <si>
    <t>扭转立柱、入口顶棚、两者相邻关系</t>
  </si>
  <si>
    <t>stage-a:P16</t>
  </si>
  <si>
    <t>黑板与陈列架的相邻关系、咖啡主题、木墙</t>
  </si>
  <si>
    <t>stage-a:P17</t>
  </si>
  <si>
    <t>小猪与花的形状、后方品牌墙</t>
  </si>
  <si>
    <t>stage-a:P18</t>
  </si>
  <si>
    <t>鹿头、红叶墙、店名同时保留</t>
  </si>
  <si>
    <t>stage-a:P19</t>
  </si>
  <si>
    <t>奔马壁画、黑扶手、墙面竖条</t>
  </si>
  <si>
    <t>stage-b:P01</t>
  </si>
  <si>
    <t>武林广场</t>
  </si>
  <si>
    <t>展览馆文字、对称立面、中央旗杆</t>
  </si>
  <si>
    <t>stage-b:P02</t>
  </si>
  <si>
    <t>三色门楣、7-Eleven、相邻立面</t>
  </si>
  <si>
    <t>stage-b:P03</t>
  </si>
  <si>
    <t>B2、12号电梯、木饰面与门框</t>
  </si>
  <si>
    <t>stage-b:P04</t>
  </si>
  <si>
    <t>电信文字、楼体轮廓、前景广场</t>
  </si>
  <si>
    <t>stage-b:P05</t>
  </si>
  <si>
    <t>酒店名、高拱、立面结构</t>
  </si>
  <si>
    <t>stage-b:P06</t>
  </si>
  <si>
    <t>店招和转角、沙发展示范围</t>
  </si>
  <si>
    <t>stage-b:P07</t>
  </si>
  <si>
    <t>鳄鱼轮廓、绿墙、红扶手</t>
  </si>
  <si>
    <t>stage-b:P08</t>
  </si>
  <si>
    <t>科协大楼文字、旁边双楼、天桥前景</t>
  </si>
  <si>
    <t>stage-b:P09</t>
  </si>
  <si>
    <t>红色镂空主体、所在中庭与附近栏杆</t>
  </si>
  <si>
    <t>stage-b:P10</t>
  </si>
  <si>
    <t>大拱、网架、道路箭头与通道关系</t>
  </si>
  <si>
    <t>stage-b:P11</t>
  </si>
  <si>
    <t>ZPARK字样、左右箭头、入口结构</t>
  </si>
  <si>
    <t>stage-b:P12</t>
  </si>
  <si>
    <t>黄色R、黄色黑色主题门面</t>
  </si>
  <si>
    <t>stage-b:P13</t>
  </si>
  <si>
    <t>完整FILLMED文字与字体布局</t>
  </si>
  <si>
    <t>stage-b:P14</t>
  </si>
  <si>
    <t>草莓熊、粉色摊位、MINISO附近标识</t>
  </si>
  <si>
    <t>stage-b:P15</t>
  </si>
  <si>
    <t>POKECOLOR店名、长段字排、卡片柜</t>
  </si>
  <si>
    <t>stage-b:P16</t>
  </si>
  <si>
    <t>三面涂鸦、灰门、地面及拐角</t>
  </si>
  <si>
    <t>stage-b:P17</t>
  </si>
  <si>
    <t>两球、玻璃栏杆、中庭上下层关系</t>
  </si>
  <si>
    <t>stage-b:P18</t>
  </si>
  <si>
    <t>黑橙场地、蓝横梁、俯拍方向</t>
  </si>
  <si>
    <t>stage-b:P19</t>
  </si>
  <si>
    <t>中庭框架、镜面层叠、吊灯整体排列</t>
  </si>
  <si>
    <t>stage-c:P01</t>
  </si>
  <si>
    <t>龙翔桥</t>
  </si>
  <si>
    <t>店名、柜台、弧形木饰天花</t>
  </si>
  <si>
    <t>stage-c:P02</t>
  </si>
  <si>
    <t>店名、点心立柱、吊灯与通道</t>
  </si>
  <si>
    <t>stage-c:P03</t>
  </si>
  <si>
    <t>蕉内招牌、木纹门头、入口陈列</t>
  </si>
  <si>
    <t>stage-c:P04</t>
  </si>
  <si>
    <t>两台机台及后方城堡装饰组合</t>
  </si>
  <si>
    <t>stage-c:P05</t>
  </si>
  <si>
    <t>展名、墙面和下行入口结构</t>
  </si>
  <si>
    <t>stage-c:P06</t>
  </si>
  <si>
    <t>真实萨莉亚招牌、绿色多边形天花、柜台边界</t>
  </si>
  <si>
    <t>stage-c:P07</t>
  </si>
  <si>
    <t>店名、拱形壁龛、九朵云排列</t>
  </si>
  <si>
    <t>stage-c:P08</t>
  </si>
  <si>
    <t>HOT CRUSH文字、箭头、墙角与反光地面</t>
  </si>
  <si>
    <t>stage-c:P09</t>
  </si>
  <si>
    <t>绿色主体、B2柱、天花相邻关系</t>
  </si>
  <si>
    <t>stage-c:P10</t>
  </si>
  <si>
    <t>完整店名、转角、口号相邻关系</t>
  </si>
  <si>
    <t>stage-c:P11</t>
  </si>
  <si>
    <t>黑色图腾全貌、黄色灯墙、竹纹和分格</t>
  </si>
  <si>
    <t>stage-c:P12</t>
  </si>
  <si>
    <t>多层霓虹框、字母方框轮廓、竖纹墙</t>
  </si>
  <si>
    <t>stage-c:P13</t>
  </si>
  <si>
    <t>店名、标志与产品墙</t>
  </si>
  <si>
    <t>stage-c:P14</t>
  </si>
  <si>
    <t>店名、红框、腕表形钟</t>
  </si>
  <si>
    <t>stage-c:P15</t>
  </si>
  <si>
    <t>右侧animate字样、展板固定框架与右侧入口</t>
  </si>
  <si>
    <t>stage-c:P16</t>
  </si>
  <si>
    <t>右侧固定导视、吊顶与两侧通道关系</t>
  </si>
  <si>
    <t>stage-c:P17</t>
  </si>
  <si>
    <t>厨师帽形象、粉色展示框、右侧固定陈列</t>
  </si>
  <si>
    <t>stage-c:P18</t>
  </si>
  <si>
    <t>圆桶阵列、彩色积木、黄色小人牌</t>
  </si>
  <si>
    <t>stage-c:P19</t>
  </si>
  <si>
    <t>连续拱环、天花结构、通道方向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</si>
</sst>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  <numFmt numFmtId="177" formatCode="0.000"/>
    <numFmt numFmtId="178" formatCode="0.0%"/>
    <numFmt numFmtId="179" formatCode="0;[Red]\(0\);&quot;—&quot;"/>
  </numFmts>
  <fonts count="31">
    <font>
      <sz val="11"/>
      <name val="Carlito"/>
      <charset val="134"/>
    </font>
    <font>
      <sz val="11"/>
      <color rgb="FF1F2937"/>
      <name val="Microsoft YaHei"/>
      <charset val="134"/>
    </font>
    <font>
      <b/>
      <sz val="18"/>
      <color rgb="FF284766"/>
      <name val="Microsoft YaHei"/>
      <charset val="134"/>
    </font>
    <font>
      <b/>
      <sz val="11"/>
      <color rgb="FFFFFFFF"/>
      <name val="Microsoft YaHei"/>
      <charset val="134"/>
    </font>
    <font>
      <b/>
      <sz val="13"/>
      <color rgb="FFFFFFFF"/>
      <name val="Microsoft YaHei"/>
      <charset val="134"/>
    </font>
    <font>
      <sz val="11"/>
      <color rgb="FFFFFFFF"/>
      <name val="Microsoft YaHei"/>
      <charset val="134"/>
    </font>
    <font>
      <b/>
      <sz val="17"/>
      <color rgb="FF284766"/>
      <name val="Microsoft YaHei"/>
      <charset val="134"/>
    </font>
    <font>
      <sz val="10"/>
      <color rgb="FF596679"/>
      <name val="Microsoft YaHei"/>
      <charset val="134"/>
    </font>
    <font>
      <b/>
      <sz val="11"/>
      <color rgb="FF284766"/>
      <name val="Microsoft YaHei"/>
      <charset val="134"/>
    </font>
    <font>
      <b/>
      <sz val="12"/>
      <color rgb="FF184E77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284766"/>
        <bgColor indexed="64"/>
      </patternFill>
    </fill>
    <fill>
      <patternFill patternType="solid">
        <fgColor rgb="FFE2F0E7"/>
        <bgColor indexed="64"/>
      </patternFill>
    </fill>
    <fill>
      <patternFill patternType="solid">
        <fgColor rgb="FFFFF2D8"/>
        <bgColor indexed="64"/>
      </patternFill>
    </fill>
    <fill>
      <patternFill patternType="solid">
        <fgColor rgb="FFF9E3E3"/>
        <bgColor indexed="64"/>
      </patternFill>
    </fill>
    <fill>
      <patternFill patternType="solid">
        <fgColor rgb="FFD81B6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0F8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A6B6C5"/>
      </bottom>
      <diagonal/>
    </border>
    <border>
      <left/>
      <right/>
      <top style="medium">
        <color rgb="FFA6B6C5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0" borderId="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0" fillId="12" borderId="8" applyNumberFormat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22" fillId="13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0" fillId="0" borderId="0"/>
  </cellStyleXfs>
  <cellXfs count="51">
    <xf numFmtId="0" fontId="0" fillId="0" borderId="0" xfId="49"/>
    <xf numFmtId="0" fontId="1" fillId="0" borderId="0" xfId="49" applyNumberFormat="1" applyFont="1" applyFill="1" applyBorder="1" applyAlignment="1">
      <alignment vertical="center"/>
    </xf>
    <xf numFmtId="0" fontId="2" fillId="0" borderId="0" xfId="49" applyNumberFormat="1" applyFont="1" applyFill="1" applyBorder="1" applyAlignment="1">
      <alignment vertical="center"/>
    </xf>
    <xf numFmtId="0" fontId="1" fillId="0" borderId="0" xfId="49" applyNumberFormat="1" applyFont="1" applyFill="1" applyBorder="1" applyAlignment="1">
      <alignment vertical="center" wrapText="1"/>
    </xf>
    <xf numFmtId="0" fontId="3" fillId="2" borderId="0" xfId="49" applyNumberFormat="1" applyFont="1" applyFill="1" applyBorder="1" applyAlignment="1">
      <alignment vertical="center" wrapText="1"/>
    </xf>
    <xf numFmtId="0" fontId="4" fillId="2" borderId="0" xfId="49" applyNumberFormat="1" applyFont="1" applyFill="1" applyBorder="1" applyAlignment="1">
      <alignment vertical="center"/>
    </xf>
    <xf numFmtId="0" fontId="1" fillId="3" borderId="1" xfId="49" applyNumberFormat="1" applyFont="1" applyFill="1" applyBorder="1" applyAlignment="1">
      <alignment horizontal="center" vertical="center" wrapText="1"/>
    </xf>
    <xf numFmtId="0" fontId="1" fillId="4" borderId="1" xfId="49" applyNumberFormat="1" applyFont="1" applyFill="1" applyBorder="1" applyAlignment="1">
      <alignment horizontal="center" vertical="center" wrapText="1"/>
    </xf>
    <xf numFmtId="0" fontId="1" fillId="5" borderId="1" xfId="49" applyNumberFormat="1" applyFont="1" applyFill="1" applyBorder="1" applyAlignment="1">
      <alignment horizontal="center" vertical="center" wrapText="1"/>
    </xf>
    <xf numFmtId="0" fontId="5" fillId="6" borderId="1" xfId="49" applyNumberFormat="1" applyFont="1" applyFill="1" applyBorder="1" applyAlignment="1">
      <alignment horizontal="center" vertical="center" wrapText="1"/>
    </xf>
    <xf numFmtId="176" fontId="1" fillId="0" borderId="0" xfId="49" applyNumberFormat="1" applyFont="1" applyFill="1" applyBorder="1" applyAlignment="1">
      <alignment vertical="center" wrapText="1"/>
    </xf>
    <xf numFmtId="0" fontId="1" fillId="0" borderId="0" xfId="49" applyNumberFormat="1" applyFont="1" applyFill="1" applyBorder="1" applyAlignment="1">
      <alignment horizontal="center" vertical="center"/>
    </xf>
    <xf numFmtId="177" fontId="1" fillId="0" borderId="0" xfId="49" applyNumberFormat="1" applyFont="1" applyFill="1" applyBorder="1" applyAlignment="1">
      <alignment vertical="center"/>
    </xf>
    <xf numFmtId="178" fontId="1" fillId="0" borderId="0" xfId="49" applyNumberFormat="1" applyFont="1" applyFill="1" applyBorder="1" applyAlignment="1">
      <alignment vertical="center"/>
    </xf>
    <xf numFmtId="0" fontId="3" fillId="2" borderId="0" xfId="49" applyNumberFormat="1" applyFont="1" applyFill="1" applyBorder="1" applyAlignment="1">
      <alignment vertical="center"/>
    </xf>
    <xf numFmtId="0" fontId="6" fillId="0" borderId="2" xfId="49" applyNumberFormat="1" applyFont="1" applyFill="1" applyBorder="1" applyAlignment="1">
      <alignment vertical="center"/>
    </xf>
    <xf numFmtId="0" fontId="1" fillId="0" borderId="2" xfId="49" applyNumberFormat="1" applyFont="1" applyFill="1" applyBorder="1" applyAlignment="1">
      <alignment vertical="center"/>
    </xf>
    <xf numFmtId="0" fontId="7" fillId="0" borderId="0" xfId="49" applyNumberFormat="1" applyFont="1" applyFill="1" applyBorder="1" applyAlignment="1">
      <alignment vertical="center"/>
    </xf>
    <xf numFmtId="0" fontId="3" fillId="2" borderId="0" xfId="49" applyNumberFormat="1" applyFont="1" applyFill="1" applyBorder="1" applyAlignment="1">
      <alignment horizontal="center" vertical="center"/>
    </xf>
    <xf numFmtId="0" fontId="3" fillId="2" borderId="0" xfId="49" applyNumberFormat="1" applyFont="1" applyFill="1" applyBorder="1" applyAlignment="1">
      <alignment horizontal="center" vertical="center" wrapText="1"/>
    </xf>
    <xf numFmtId="1" fontId="1" fillId="7" borderId="3" xfId="49" applyNumberFormat="1" applyFont="1" applyFill="1" applyBorder="1" applyAlignment="1">
      <alignment horizontal="right" vertical="center"/>
    </xf>
    <xf numFmtId="0" fontId="1" fillId="7" borderId="3" xfId="49" applyNumberFormat="1" applyFont="1" applyFill="1" applyBorder="1" applyAlignment="1">
      <alignment vertical="center"/>
    </xf>
    <xf numFmtId="0" fontId="1" fillId="7" borderId="3" xfId="49" applyNumberFormat="1" applyFont="1" applyFill="1" applyBorder="1" applyAlignment="1">
      <alignment horizontal="center" vertical="center"/>
    </xf>
    <xf numFmtId="0" fontId="8" fillId="7" borderId="3" xfId="49" applyNumberFormat="1" applyFont="1" applyFill="1" applyBorder="1" applyAlignment="1">
      <alignment vertical="center" wrapText="1"/>
    </xf>
    <xf numFmtId="0" fontId="1" fillId="7" borderId="3" xfId="49" applyNumberFormat="1" applyFont="1" applyFill="1" applyBorder="1" applyAlignment="1">
      <alignment vertical="top" wrapText="1"/>
    </xf>
    <xf numFmtId="1" fontId="9" fillId="8" borderId="0" xfId="49" applyNumberFormat="1" applyFont="1" applyFill="1" applyBorder="1" applyAlignment="1">
      <alignment horizontal="right" wrapText="1"/>
    </xf>
    <xf numFmtId="179" fontId="1" fillId="7" borderId="0" xfId="49" applyNumberFormat="1" applyFont="1" applyFill="1" applyBorder="1" applyAlignment="1">
      <alignment wrapText="1"/>
    </xf>
    <xf numFmtId="1" fontId="1" fillId="7" borderId="0" xfId="49" applyNumberFormat="1" applyFont="1" applyFill="1" applyBorder="1" applyAlignment="1">
      <alignment wrapText="1"/>
    </xf>
    <xf numFmtId="0" fontId="1" fillId="7" borderId="0" xfId="49" applyNumberFormat="1" applyFont="1" applyFill="1" applyBorder="1" applyAlignment="1">
      <alignment wrapText="1"/>
    </xf>
    <xf numFmtId="177" fontId="1" fillId="7" borderId="0" xfId="49" applyNumberFormat="1" applyFont="1" applyFill="1" applyBorder="1" applyAlignment="1">
      <alignment wrapText="1"/>
    </xf>
    <xf numFmtId="176" fontId="1" fillId="7" borderId="0" xfId="49" applyNumberFormat="1" applyFont="1" applyFill="1" applyBorder="1" applyAlignment="1">
      <alignment wrapText="1"/>
    </xf>
    <xf numFmtId="1" fontId="1" fillId="9" borderId="0" xfId="49" applyNumberFormat="1" applyFont="1" applyFill="1" applyBorder="1" applyAlignment="1">
      <alignment horizontal="right" vertical="center"/>
    </xf>
    <xf numFmtId="0" fontId="1" fillId="9" borderId="0" xfId="49" applyNumberFormat="1" applyFont="1" applyFill="1" applyBorder="1" applyAlignment="1">
      <alignment vertical="center"/>
    </xf>
    <xf numFmtId="0" fontId="1" fillId="9" borderId="0" xfId="49" applyNumberFormat="1" applyFont="1" applyFill="1" applyBorder="1" applyAlignment="1">
      <alignment horizontal="center" vertical="center"/>
    </xf>
    <xf numFmtId="0" fontId="8" fillId="9" borderId="0" xfId="49" applyNumberFormat="1" applyFont="1" applyFill="1" applyBorder="1" applyAlignment="1">
      <alignment vertical="center" wrapText="1"/>
    </xf>
    <xf numFmtId="0" fontId="1" fillId="9" borderId="0" xfId="49" applyNumberFormat="1" applyFont="1" applyFill="1" applyBorder="1" applyAlignment="1">
      <alignment vertical="top" wrapText="1"/>
    </xf>
    <xf numFmtId="179" fontId="1" fillId="9" borderId="0" xfId="49" applyNumberFormat="1" applyFont="1" applyFill="1" applyBorder="1" applyAlignment="1">
      <alignment wrapText="1"/>
    </xf>
    <xf numFmtId="1" fontId="1" fillId="9" borderId="0" xfId="49" applyNumberFormat="1" applyFont="1" applyFill="1" applyBorder="1" applyAlignment="1">
      <alignment wrapText="1"/>
    </xf>
    <xf numFmtId="0" fontId="1" fillId="9" borderId="0" xfId="49" applyNumberFormat="1" applyFont="1" applyFill="1" applyBorder="1" applyAlignment="1">
      <alignment wrapText="1"/>
    </xf>
    <xf numFmtId="177" fontId="1" fillId="9" borderId="0" xfId="49" applyNumberFormat="1" applyFont="1" applyFill="1" applyBorder="1" applyAlignment="1">
      <alignment wrapText="1"/>
    </xf>
    <xf numFmtId="176" fontId="1" fillId="9" borderId="0" xfId="49" applyNumberFormat="1" applyFont="1" applyFill="1" applyBorder="1" applyAlignment="1">
      <alignment wrapText="1"/>
    </xf>
    <xf numFmtId="1" fontId="1" fillId="7" borderId="0" xfId="49" applyNumberFormat="1" applyFont="1" applyFill="1" applyBorder="1" applyAlignment="1">
      <alignment horizontal="right" vertical="center"/>
    </xf>
    <xf numFmtId="0" fontId="1" fillId="7" borderId="0" xfId="49" applyNumberFormat="1" applyFont="1" applyFill="1" applyBorder="1" applyAlignment="1">
      <alignment vertical="center"/>
    </xf>
    <xf numFmtId="0" fontId="1" fillId="7" borderId="0" xfId="49" applyNumberFormat="1" applyFont="1" applyFill="1" applyBorder="1" applyAlignment="1">
      <alignment horizontal="center" vertical="center"/>
    </xf>
    <xf numFmtId="0" fontId="8" fillId="7" borderId="0" xfId="49" applyNumberFormat="1" applyFont="1" applyFill="1" applyBorder="1" applyAlignment="1">
      <alignment vertical="center" wrapText="1"/>
    </xf>
    <xf numFmtId="0" fontId="1" fillId="7" borderId="0" xfId="49" applyNumberFormat="1" applyFont="1" applyFill="1" applyBorder="1" applyAlignment="1">
      <alignment vertical="top" wrapText="1"/>
    </xf>
    <xf numFmtId="1" fontId="1" fillId="9" borderId="3" xfId="49" applyNumberFormat="1" applyFont="1" applyFill="1" applyBorder="1" applyAlignment="1">
      <alignment horizontal="right" vertical="center"/>
    </xf>
    <xf numFmtId="0" fontId="1" fillId="9" borderId="3" xfId="49" applyNumberFormat="1" applyFont="1" applyFill="1" applyBorder="1" applyAlignment="1">
      <alignment vertical="center"/>
    </xf>
    <xf numFmtId="0" fontId="1" fillId="9" borderId="3" xfId="49" applyNumberFormat="1" applyFont="1" applyFill="1" applyBorder="1" applyAlignment="1">
      <alignment horizontal="center" vertical="center"/>
    </xf>
    <xf numFmtId="0" fontId="8" fillId="9" borderId="3" xfId="49" applyNumberFormat="1" applyFont="1" applyFill="1" applyBorder="1" applyAlignment="1">
      <alignment vertical="center" wrapText="1"/>
    </xf>
    <xf numFmtId="0" fontId="1" fillId="9" borderId="3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1">
    <dxf>
      <font>
        <b val="1"/>
        <color rgb="FF21613D"/>
      </font>
      <fill>
        <patternFill patternType="solid">
          <bgColor rgb="FFE2F0E7"/>
        </patternFill>
      </fill>
    </dxf>
    <dxf>
      <font>
        <b val="1"/>
        <color rgb="FF825900"/>
      </font>
      <fill>
        <patternFill patternType="solid">
          <bgColor rgb="FFFFF2D8"/>
        </patternFill>
      </fill>
    </dxf>
    <dxf>
      <font>
        <b val="1"/>
        <color rgb="FF9B3232"/>
      </font>
      <fill>
        <patternFill patternType="solid">
          <bgColor rgb="FFF9E3E3"/>
        </patternFill>
      </fill>
    </dxf>
    <dxf>
      <font>
        <b val="1"/>
        <color rgb="FFFFFFFF"/>
      </font>
      <fill>
        <patternFill patternType="solid">
          <bgColor rgb="FFD81B6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7" Type="http://schemas.openxmlformats.org/officeDocument/2006/relationships/image" Target="../media/image57.png"/><Relationship Id="rId56" Type="http://schemas.openxmlformats.org/officeDocument/2006/relationships/image" Target="../media/image56.png"/><Relationship Id="rId55" Type="http://schemas.openxmlformats.org/officeDocument/2006/relationships/image" Target="../media/image55.png"/><Relationship Id="rId54" Type="http://schemas.openxmlformats.org/officeDocument/2006/relationships/image" Target="../media/image54.png"/><Relationship Id="rId53" Type="http://schemas.openxmlformats.org/officeDocument/2006/relationships/image" Target="../media/image53.png"/><Relationship Id="rId52" Type="http://schemas.openxmlformats.org/officeDocument/2006/relationships/image" Target="../media/image52.png"/><Relationship Id="rId51" Type="http://schemas.openxmlformats.org/officeDocument/2006/relationships/image" Target="../media/image51.png"/><Relationship Id="rId50" Type="http://schemas.openxmlformats.org/officeDocument/2006/relationships/image" Target="../media/image50.png"/><Relationship Id="rId5" Type="http://schemas.openxmlformats.org/officeDocument/2006/relationships/image" Target="../media/image5.png"/><Relationship Id="rId49" Type="http://schemas.openxmlformats.org/officeDocument/2006/relationships/image" Target="../media/image49.png"/><Relationship Id="rId48" Type="http://schemas.openxmlformats.org/officeDocument/2006/relationships/image" Target="../media/image48.png"/><Relationship Id="rId47" Type="http://schemas.openxmlformats.org/officeDocument/2006/relationships/image" Target="../media/image47.png"/><Relationship Id="rId46" Type="http://schemas.openxmlformats.org/officeDocument/2006/relationships/image" Target="../media/image46.png"/><Relationship Id="rId45" Type="http://schemas.openxmlformats.org/officeDocument/2006/relationships/image" Target="../media/image45.png"/><Relationship Id="rId44" Type="http://schemas.openxmlformats.org/officeDocument/2006/relationships/image" Target="../media/image44.png"/><Relationship Id="rId43" Type="http://schemas.openxmlformats.org/officeDocument/2006/relationships/image" Target="../media/image43.png"/><Relationship Id="rId42" Type="http://schemas.openxmlformats.org/officeDocument/2006/relationships/image" Target="../media/image42.png"/><Relationship Id="rId41" Type="http://schemas.openxmlformats.org/officeDocument/2006/relationships/image" Target="../media/image41.png"/><Relationship Id="rId40" Type="http://schemas.openxmlformats.org/officeDocument/2006/relationships/image" Target="../media/image40.png"/><Relationship Id="rId4" Type="http://schemas.openxmlformats.org/officeDocument/2006/relationships/image" Target="../media/image4.png"/><Relationship Id="rId39" Type="http://schemas.openxmlformats.org/officeDocument/2006/relationships/image" Target="../media/image39.png"/><Relationship Id="rId38" Type="http://schemas.openxmlformats.org/officeDocument/2006/relationships/image" Target="../media/image38.png"/><Relationship Id="rId37" Type="http://schemas.openxmlformats.org/officeDocument/2006/relationships/image" Target="../media/image37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0</xdr:colOff>
      <xdr:row>6</xdr:row>
      <xdr:rowOff>0</xdr:rowOff>
    </xdr:from>
    <xdr:ext cx="1428750" cy="857250"/>
    <xdr:pic>
      <xdr:nvPicPr>
        <xdr:cNvPr id="2" name="64e7a23a-a1e5-4fdd-b3a3-995c9f0c473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192270" y="2044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7</xdr:row>
      <xdr:rowOff>0</xdr:rowOff>
    </xdr:from>
    <xdr:ext cx="1428750" cy="857250"/>
    <xdr:pic>
      <xdr:nvPicPr>
        <xdr:cNvPr id="3" name="742eb8eb-e3c1-4cd5-a438-3298a6cd517d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192270" y="3251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8</xdr:row>
      <xdr:rowOff>0</xdr:rowOff>
    </xdr:from>
    <xdr:ext cx="1428750" cy="857250"/>
    <xdr:pic>
      <xdr:nvPicPr>
        <xdr:cNvPr id="4" name="3da9a7d3-749d-4465-85e6-dbdaff59f11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192270" y="4457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9</xdr:row>
      <xdr:rowOff>0</xdr:rowOff>
    </xdr:from>
    <xdr:ext cx="1428750" cy="857250"/>
    <xdr:pic>
      <xdr:nvPicPr>
        <xdr:cNvPr id="5" name="cfaf7151-22f6-4528-8a50-8fd8da1b7b5b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192270" y="5664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10</xdr:row>
      <xdr:rowOff>0</xdr:rowOff>
    </xdr:from>
    <xdr:ext cx="1428750" cy="857250"/>
    <xdr:pic>
      <xdr:nvPicPr>
        <xdr:cNvPr id="6" name="ea44eff2-1651-45e0-987b-9719dcf766f9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192270" y="6870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11</xdr:row>
      <xdr:rowOff>0</xdr:rowOff>
    </xdr:from>
    <xdr:ext cx="1428750" cy="857250"/>
    <xdr:pic>
      <xdr:nvPicPr>
        <xdr:cNvPr id="7" name="9b159146-e2c1-4eb3-a5b9-b90e041d68ea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4192270" y="8077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12</xdr:row>
      <xdr:rowOff>0</xdr:rowOff>
    </xdr:from>
    <xdr:ext cx="1428750" cy="857250"/>
    <xdr:pic>
      <xdr:nvPicPr>
        <xdr:cNvPr id="8" name="2a55f291-f069-4e0a-8dd9-6e9b1239f2d2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4192270" y="9283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13</xdr:row>
      <xdr:rowOff>0</xdr:rowOff>
    </xdr:from>
    <xdr:ext cx="1428750" cy="857250"/>
    <xdr:pic>
      <xdr:nvPicPr>
        <xdr:cNvPr id="9" name="8d8f72e5-44dd-4789-9957-9799e3b4791d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4192270" y="10490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14</xdr:row>
      <xdr:rowOff>0</xdr:rowOff>
    </xdr:from>
    <xdr:ext cx="1428750" cy="857250"/>
    <xdr:pic>
      <xdr:nvPicPr>
        <xdr:cNvPr id="10" name="a75022f2-ea04-4e6d-a06a-48fa593dc0f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4192270" y="11696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15</xdr:row>
      <xdr:rowOff>0</xdr:rowOff>
    </xdr:from>
    <xdr:ext cx="1428750" cy="857250"/>
    <xdr:pic>
      <xdr:nvPicPr>
        <xdr:cNvPr id="11" name="59687b64-f824-473d-8c14-af6bf07a115d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4192270" y="12903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16</xdr:row>
      <xdr:rowOff>0</xdr:rowOff>
    </xdr:from>
    <xdr:ext cx="1428750" cy="857250"/>
    <xdr:pic>
      <xdr:nvPicPr>
        <xdr:cNvPr id="12" name="a1932552-77e8-4293-a4bc-5fb063e57400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4192270" y="14109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17</xdr:row>
      <xdr:rowOff>0</xdr:rowOff>
    </xdr:from>
    <xdr:ext cx="1428750" cy="857250"/>
    <xdr:pic>
      <xdr:nvPicPr>
        <xdr:cNvPr id="13" name="bf84d5c8-78a0-43f6-80cd-ed5b3916ca18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4192270" y="15316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18</xdr:row>
      <xdr:rowOff>0</xdr:rowOff>
    </xdr:from>
    <xdr:ext cx="1428750" cy="857250"/>
    <xdr:pic>
      <xdr:nvPicPr>
        <xdr:cNvPr id="14" name="c680d63a-97db-47c7-8c2d-3d499919c10f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4192270" y="16522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19</xdr:row>
      <xdr:rowOff>0</xdr:rowOff>
    </xdr:from>
    <xdr:ext cx="1428750" cy="857250"/>
    <xdr:pic>
      <xdr:nvPicPr>
        <xdr:cNvPr id="15" name="3124c070-edf1-450c-9d04-d425a847b40c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4192270" y="17729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20</xdr:row>
      <xdr:rowOff>0</xdr:rowOff>
    </xdr:from>
    <xdr:ext cx="1428750" cy="857250"/>
    <xdr:pic>
      <xdr:nvPicPr>
        <xdr:cNvPr id="16" name="910e1754-5443-4201-a552-d67016965693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4192270" y="18935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21</xdr:row>
      <xdr:rowOff>0</xdr:rowOff>
    </xdr:from>
    <xdr:ext cx="1428750" cy="857250"/>
    <xdr:pic>
      <xdr:nvPicPr>
        <xdr:cNvPr id="17" name="f3e1949f-26a7-4b7c-894e-70ede4a77363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4192270" y="20142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22</xdr:row>
      <xdr:rowOff>0</xdr:rowOff>
    </xdr:from>
    <xdr:ext cx="1428750" cy="857250"/>
    <xdr:pic>
      <xdr:nvPicPr>
        <xdr:cNvPr id="18" name="b9942f93-c7c0-4a07-bd83-8ff17e7c787e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4192270" y="21348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23</xdr:row>
      <xdr:rowOff>0</xdr:rowOff>
    </xdr:from>
    <xdr:ext cx="1428750" cy="857250"/>
    <xdr:pic>
      <xdr:nvPicPr>
        <xdr:cNvPr id="19" name="f4407405-7044-4f2b-8b0e-76327b8f7ba8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4192270" y="22555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24</xdr:row>
      <xdr:rowOff>0</xdr:rowOff>
    </xdr:from>
    <xdr:ext cx="1428750" cy="857250"/>
    <xdr:pic>
      <xdr:nvPicPr>
        <xdr:cNvPr id="20" name="31d060bb-52d7-4f5f-9c5c-2e16bd743fad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4192270" y="23761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25</xdr:row>
      <xdr:rowOff>0</xdr:rowOff>
    </xdr:from>
    <xdr:ext cx="1428750" cy="857250"/>
    <xdr:pic>
      <xdr:nvPicPr>
        <xdr:cNvPr id="21" name="b56ad0c0-1b77-4e35-8c40-f82bc58a26eb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4192270" y="24968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26</xdr:row>
      <xdr:rowOff>0</xdr:rowOff>
    </xdr:from>
    <xdr:ext cx="1428750" cy="857250"/>
    <xdr:pic>
      <xdr:nvPicPr>
        <xdr:cNvPr id="22" name="501877d4-b1de-4aff-ad74-678698afe7b5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4192270" y="26174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27</xdr:row>
      <xdr:rowOff>0</xdr:rowOff>
    </xdr:from>
    <xdr:ext cx="1428750" cy="857250"/>
    <xdr:pic>
      <xdr:nvPicPr>
        <xdr:cNvPr id="23" name="5e071a98-0cb0-4d3a-a8c9-71e6bdf86ec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4192270" y="27381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28</xdr:row>
      <xdr:rowOff>0</xdr:rowOff>
    </xdr:from>
    <xdr:ext cx="1428750" cy="857250"/>
    <xdr:pic>
      <xdr:nvPicPr>
        <xdr:cNvPr id="24" name="c9ce1fae-010b-428b-8466-4d535a3eafcb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4192270" y="28587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29</xdr:row>
      <xdr:rowOff>0</xdr:rowOff>
    </xdr:from>
    <xdr:ext cx="1428750" cy="857250"/>
    <xdr:pic>
      <xdr:nvPicPr>
        <xdr:cNvPr id="25" name="8d1b52b9-4736-4d7a-b773-a99a14af9b86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4192270" y="29794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30</xdr:row>
      <xdr:rowOff>0</xdr:rowOff>
    </xdr:from>
    <xdr:ext cx="1428750" cy="857250"/>
    <xdr:pic>
      <xdr:nvPicPr>
        <xdr:cNvPr id="26" name="cd65e333-c745-491e-af6a-07d28e647af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4192270" y="31000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31</xdr:row>
      <xdr:rowOff>0</xdr:rowOff>
    </xdr:from>
    <xdr:ext cx="1428750" cy="857250"/>
    <xdr:pic>
      <xdr:nvPicPr>
        <xdr:cNvPr id="27" name="63623df7-b53a-40ac-b4a3-21f06b4d00bb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4192270" y="32207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32</xdr:row>
      <xdr:rowOff>0</xdr:rowOff>
    </xdr:from>
    <xdr:ext cx="1428750" cy="857250"/>
    <xdr:pic>
      <xdr:nvPicPr>
        <xdr:cNvPr id="28" name="a990626a-95a3-4db4-acde-04a90bce3219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4192270" y="33413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33</xdr:row>
      <xdr:rowOff>0</xdr:rowOff>
    </xdr:from>
    <xdr:ext cx="1428750" cy="857250"/>
    <xdr:pic>
      <xdr:nvPicPr>
        <xdr:cNvPr id="29" name="d9d10aff-2dd2-4c0d-b2e5-8c1f678818e0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4192270" y="34620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34</xdr:row>
      <xdr:rowOff>0</xdr:rowOff>
    </xdr:from>
    <xdr:ext cx="1428750" cy="857250"/>
    <xdr:pic>
      <xdr:nvPicPr>
        <xdr:cNvPr id="30" name="26285f65-459a-44c1-8494-d343cd5a5aa1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4192270" y="35826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35</xdr:row>
      <xdr:rowOff>0</xdr:rowOff>
    </xdr:from>
    <xdr:ext cx="1428750" cy="857250"/>
    <xdr:pic>
      <xdr:nvPicPr>
        <xdr:cNvPr id="31" name="16ca687f-00a0-4f49-831c-8f93abc65ebf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4192270" y="37033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36</xdr:row>
      <xdr:rowOff>0</xdr:rowOff>
    </xdr:from>
    <xdr:ext cx="1428750" cy="857250"/>
    <xdr:pic>
      <xdr:nvPicPr>
        <xdr:cNvPr id="32" name="567a849b-5668-4689-8a88-f06806a8c3c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4192270" y="38239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37</xdr:row>
      <xdr:rowOff>0</xdr:rowOff>
    </xdr:from>
    <xdr:ext cx="1428750" cy="857250"/>
    <xdr:pic>
      <xdr:nvPicPr>
        <xdr:cNvPr id="33" name="6b409ff4-fd4f-4250-bac8-9962778c1fc6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4192270" y="39446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38</xdr:row>
      <xdr:rowOff>0</xdr:rowOff>
    </xdr:from>
    <xdr:ext cx="1428750" cy="857250"/>
    <xdr:pic>
      <xdr:nvPicPr>
        <xdr:cNvPr id="34" name="af63244d-da3d-4181-8a73-c45f4bbd4a67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4192270" y="40652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39</xdr:row>
      <xdr:rowOff>0</xdr:rowOff>
    </xdr:from>
    <xdr:ext cx="1428750" cy="857250"/>
    <xdr:pic>
      <xdr:nvPicPr>
        <xdr:cNvPr id="35" name="8617b3e5-568e-466c-a143-cee9cf164521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4192270" y="41859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40</xdr:row>
      <xdr:rowOff>0</xdr:rowOff>
    </xdr:from>
    <xdr:ext cx="1428750" cy="857250"/>
    <xdr:pic>
      <xdr:nvPicPr>
        <xdr:cNvPr id="36" name="a8c8a79e-76fe-4ed3-bf6f-70df4e6836a3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4192270" y="43065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41</xdr:row>
      <xdr:rowOff>0</xdr:rowOff>
    </xdr:from>
    <xdr:ext cx="1428750" cy="857250"/>
    <xdr:pic>
      <xdr:nvPicPr>
        <xdr:cNvPr id="37" name="e6f10755-6131-417b-a869-3668e0f11af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4192270" y="44272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42</xdr:row>
      <xdr:rowOff>0</xdr:rowOff>
    </xdr:from>
    <xdr:ext cx="1428750" cy="857250"/>
    <xdr:pic>
      <xdr:nvPicPr>
        <xdr:cNvPr id="38" name="e0bb4978-9fae-4a44-8b9c-f69bbc66ab9e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4192270" y="45478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43</xdr:row>
      <xdr:rowOff>0</xdr:rowOff>
    </xdr:from>
    <xdr:ext cx="1428750" cy="857250"/>
    <xdr:pic>
      <xdr:nvPicPr>
        <xdr:cNvPr id="39" name="2f6a96af-c0bb-493e-9936-e7d8d6556acb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>
          <a:off x="4192270" y="46685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44</xdr:row>
      <xdr:rowOff>0</xdr:rowOff>
    </xdr:from>
    <xdr:ext cx="1428750" cy="857250"/>
    <xdr:pic>
      <xdr:nvPicPr>
        <xdr:cNvPr id="40" name="bc7d9014-55b2-4acc-a92a-8d56caeda751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4192270" y="47891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45</xdr:row>
      <xdr:rowOff>0</xdr:rowOff>
    </xdr:from>
    <xdr:ext cx="1428750" cy="857250"/>
    <xdr:pic>
      <xdr:nvPicPr>
        <xdr:cNvPr id="41" name="78ff4def-08d2-4c92-9ea2-63b44f2102c1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4192270" y="49098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46</xdr:row>
      <xdr:rowOff>0</xdr:rowOff>
    </xdr:from>
    <xdr:ext cx="1428750" cy="857250"/>
    <xdr:pic>
      <xdr:nvPicPr>
        <xdr:cNvPr id="42" name="e698a34a-f260-4a9b-86da-e1beb30e7799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4192270" y="50304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47</xdr:row>
      <xdr:rowOff>0</xdr:rowOff>
    </xdr:from>
    <xdr:ext cx="1428750" cy="857250"/>
    <xdr:pic>
      <xdr:nvPicPr>
        <xdr:cNvPr id="43" name="e6cf39b0-d406-4330-9d0e-f34fd1c40487"/>
        <xdr:cNvPicPr>
          <a:picLocks noChangeAspect="1"/>
        </xdr:cNvPicPr>
      </xdr:nvPicPr>
      <xdr:blipFill>
        <a:blip r:embed="rId42"/>
        <a:stretch>
          <a:fillRect/>
        </a:stretch>
      </xdr:blipFill>
      <xdr:spPr>
        <a:xfrm>
          <a:off x="4192270" y="51511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48</xdr:row>
      <xdr:rowOff>0</xdr:rowOff>
    </xdr:from>
    <xdr:ext cx="1428750" cy="857250"/>
    <xdr:pic>
      <xdr:nvPicPr>
        <xdr:cNvPr id="44" name="be4ee367-ecb0-4b95-9733-83cbfe90b194"/>
        <xdr:cNvPicPr>
          <a:picLocks noChangeAspect="1"/>
        </xdr:cNvPicPr>
      </xdr:nvPicPr>
      <xdr:blipFill>
        <a:blip r:embed="rId43"/>
        <a:stretch>
          <a:fillRect/>
        </a:stretch>
      </xdr:blipFill>
      <xdr:spPr>
        <a:xfrm>
          <a:off x="4192270" y="52717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49</xdr:row>
      <xdr:rowOff>0</xdr:rowOff>
    </xdr:from>
    <xdr:ext cx="1428750" cy="857250"/>
    <xdr:pic>
      <xdr:nvPicPr>
        <xdr:cNvPr id="45" name="4522dc5e-28a6-4ae0-96f4-7725b0533a84"/>
        <xdr:cNvPicPr>
          <a:picLocks noChangeAspect="1"/>
        </xdr:cNvPicPr>
      </xdr:nvPicPr>
      <xdr:blipFill>
        <a:blip r:embed="rId44"/>
        <a:stretch>
          <a:fillRect/>
        </a:stretch>
      </xdr:blipFill>
      <xdr:spPr>
        <a:xfrm>
          <a:off x="4192270" y="53924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50</xdr:row>
      <xdr:rowOff>0</xdr:rowOff>
    </xdr:from>
    <xdr:ext cx="1428750" cy="857250"/>
    <xdr:pic>
      <xdr:nvPicPr>
        <xdr:cNvPr id="46" name="487a3b40-6315-4eb6-a9bb-3a84de948e11"/>
        <xdr:cNvPicPr>
          <a:picLocks noChangeAspect="1"/>
        </xdr:cNvPicPr>
      </xdr:nvPicPr>
      <xdr:blipFill>
        <a:blip r:embed="rId45"/>
        <a:stretch>
          <a:fillRect/>
        </a:stretch>
      </xdr:blipFill>
      <xdr:spPr>
        <a:xfrm>
          <a:off x="4192270" y="55130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51</xdr:row>
      <xdr:rowOff>0</xdr:rowOff>
    </xdr:from>
    <xdr:ext cx="1428750" cy="857250"/>
    <xdr:pic>
      <xdr:nvPicPr>
        <xdr:cNvPr id="47" name="35a2113c-3005-4ec9-8187-62907e15596a"/>
        <xdr:cNvPicPr>
          <a:picLocks noChangeAspect="1"/>
        </xdr:cNvPicPr>
      </xdr:nvPicPr>
      <xdr:blipFill>
        <a:blip r:embed="rId46"/>
        <a:stretch>
          <a:fillRect/>
        </a:stretch>
      </xdr:blipFill>
      <xdr:spPr>
        <a:xfrm>
          <a:off x="4192270" y="56337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52</xdr:row>
      <xdr:rowOff>0</xdr:rowOff>
    </xdr:from>
    <xdr:ext cx="1428750" cy="857250"/>
    <xdr:pic>
      <xdr:nvPicPr>
        <xdr:cNvPr id="48" name="0dd9e82f-2287-44b1-974f-d2d19603bd9e"/>
        <xdr:cNvPicPr>
          <a:picLocks noChangeAspect="1"/>
        </xdr:cNvPicPr>
      </xdr:nvPicPr>
      <xdr:blipFill>
        <a:blip r:embed="rId47"/>
        <a:stretch>
          <a:fillRect/>
        </a:stretch>
      </xdr:blipFill>
      <xdr:spPr>
        <a:xfrm>
          <a:off x="4192270" y="57543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53</xdr:row>
      <xdr:rowOff>0</xdr:rowOff>
    </xdr:from>
    <xdr:ext cx="1428750" cy="857250"/>
    <xdr:pic>
      <xdr:nvPicPr>
        <xdr:cNvPr id="49" name="a5dd5ca3-a0c8-4d65-ac69-2e743d2cdf41"/>
        <xdr:cNvPicPr>
          <a:picLocks noChangeAspect="1"/>
        </xdr:cNvPicPr>
      </xdr:nvPicPr>
      <xdr:blipFill>
        <a:blip r:embed="rId48"/>
        <a:stretch>
          <a:fillRect/>
        </a:stretch>
      </xdr:blipFill>
      <xdr:spPr>
        <a:xfrm>
          <a:off x="4192270" y="58750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54</xdr:row>
      <xdr:rowOff>0</xdr:rowOff>
    </xdr:from>
    <xdr:ext cx="1428750" cy="857250"/>
    <xdr:pic>
      <xdr:nvPicPr>
        <xdr:cNvPr id="50" name="9b5cf427-255e-4464-ae70-9c32a5551492"/>
        <xdr:cNvPicPr>
          <a:picLocks noChangeAspect="1"/>
        </xdr:cNvPicPr>
      </xdr:nvPicPr>
      <xdr:blipFill>
        <a:blip r:embed="rId49"/>
        <a:stretch>
          <a:fillRect/>
        </a:stretch>
      </xdr:blipFill>
      <xdr:spPr>
        <a:xfrm>
          <a:off x="4192270" y="59956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55</xdr:row>
      <xdr:rowOff>0</xdr:rowOff>
    </xdr:from>
    <xdr:ext cx="1428750" cy="857250"/>
    <xdr:pic>
      <xdr:nvPicPr>
        <xdr:cNvPr id="51" name="0b74ce54-77a5-441c-86e7-c23a830c0194"/>
        <xdr:cNvPicPr>
          <a:picLocks noChangeAspect="1"/>
        </xdr:cNvPicPr>
      </xdr:nvPicPr>
      <xdr:blipFill>
        <a:blip r:embed="rId50"/>
        <a:stretch>
          <a:fillRect/>
        </a:stretch>
      </xdr:blipFill>
      <xdr:spPr>
        <a:xfrm>
          <a:off x="4192270" y="61163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56</xdr:row>
      <xdr:rowOff>0</xdr:rowOff>
    </xdr:from>
    <xdr:ext cx="1428750" cy="857250"/>
    <xdr:pic>
      <xdr:nvPicPr>
        <xdr:cNvPr id="52" name="a58bfeeb-8571-4225-ade6-a5ed780ca1fa"/>
        <xdr:cNvPicPr>
          <a:picLocks noChangeAspect="1"/>
        </xdr:cNvPicPr>
      </xdr:nvPicPr>
      <xdr:blipFill>
        <a:blip r:embed="rId51"/>
        <a:stretch>
          <a:fillRect/>
        </a:stretch>
      </xdr:blipFill>
      <xdr:spPr>
        <a:xfrm>
          <a:off x="4192270" y="62369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57</xdr:row>
      <xdr:rowOff>0</xdr:rowOff>
    </xdr:from>
    <xdr:ext cx="1428750" cy="857250"/>
    <xdr:pic>
      <xdr:nvPicPr>
        <xdr:cNvPr id="53" name="4a5adc73-4912-4f5b-b093-e0a086b9f056"/>
        <xdr:cNvPicPr>
          <a:picLocks noChangeAspect="1"/>
        </xdr:cNvPicPr>
      </xdr:nvPicPr>
      <xdr:blipFill>
        <a:blip r:embed="rId52"/>
        <a:stretch>
          <a:fillRect/>
        </a:stretch>
      </xdr:blipFill>
      <xdr:spPr>
        <a:xfrm>
          <a:off x="4192270" y="63576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58</xdr:row>
      <xdr:rowOff>0</xdr:rowOff>
    </xdr:from>
    <xdr:ext cx="1428750" cy="857250"/>
    <xdr:pic>
      <xdr:nvPicPr>
        <xdr:cNvPr id="54" name="096141d6-c41a-4306-8ba8-0a4a972057ce"/>
        <xdr:cNvPicPr>
          <a:picLocks noChangeAspect="1"/>
        </xdr:cNvPicPr>
      </xdr:nvPicPr>
      <xdr:blipFill>
        <a:blip r:embed="rId53"/>
        <a:stretch>
          <a:fillRect/>
        </a:stretch>
      </xdr:blipFill>
      <xdr:spPr>
        <a:xfrm>
          <a:off x="4192270" y="64782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59</xdr:row>
      <xdr:rowOff>0</xdr:rowOff>
    </xdr:from>
    <xdr:ext cx="1428750" cy="857250"/>
    <xdr:pic>
      <xdr:nvPicPr>
        <xdr:cNvPr id="55" name="31334b66-ff21-40a1-96b6-78811911afaa"/>
        <xdr:cNvPicPr>
          <a:picLocks noChangeAspect="1"/>
        </xdr:cNvPicPr>
      </xdr:nvPicPr>
      <xdr:blipFill>
        <a:blip r:embed="rId54"/>
        <a:stretch>
          <a:fillRect/>
        </a:stretch>
      </xdr:blipFill>
      <xdr:spPr>
        <a:xfrm>
          <a:off x="4192270" y="65989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60</xdr:row>
      <xdr:rowOff>0</xdr:rowOff>
    </xdr:from>
    <xdr:ext cx="1428750" cy="857250"/>
    <xdr:pic>
      <xdr:nvPicPr>
        <xdr:cNvPr id="56" name="0029e60a-e34a-4234-ae6e-ea62f9bfa191"/>
        <xdr:cNvPicPr>
          <a:picLocks noChangeAspect="1"/>
        </xdr:cNvPicPr>
      </xdr:nvPicPr>
      <xdr:blipFill>
        <a:blip r:embed="rId55"/>
        <a:stretch>
          <a:fillRect/>
        </a:stretch>
      </xdr:blipFill>
      <xdr:spPr>
        <a:xfrm>
          <a:off x="4192270" y="671957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61</xdr:row>
      <xdr:rowOff>0</xdr:rowOff>
    </xdr:from>
    <xdr:ext cx="1428750" cy="857250"/>
    <xdr:pic>
      <xdr:nvPicPr>
        <xdr:cNvPr id="57" name="fc5cccb7-c281-43b0-afdf-afa9b1bfc726"/>
        <xdr:cNvPicPr>
          <a:picLocks noChangeAspect="1"/>
        </xdr:cNvPicPr>
      </xdr:nvPicPr>
      <xdr:blipFill>
        <a:blip r:embed="rId56"/>
        <a:stretch>
          <a:fillRect/>
        </a:stretch>
      </xdr:blipFill>
      <xdr:spPr>
        <a:xfrm>
          <a:off x="4192270" y="68402200"/>
          <a:ext cx="1428750" cy="857250"/>
        </a:xfrm>
        <a:prstGeom prst="rect">
          <a:avLst/>
        </a:prstGeom>
      </xdr:spPr>
    </xdr:pic>
    <xdr:clientData/>
  </xdr:oneCellAnchor>
  <xdr:oneCellAnchor>
    <xdr:from>
      <xdr:col>4</xdr:col>
      <xdr:colOff>0</xdr:colOff>
      <xdr:row>62</xdr:row>
      <xdr:rowOff>0</xdr:rowOff>
    </xdr:from>
    <xdr:ext cx="1428750" cy="857250"/>
    <xdr:pic>
      <xdr:nvPicPr>
        <xdr:cNvPr id="58" name="629afb26-0649-43a6-bae8-807ab5f72022"/>
        <xdr:cNvPicPr>
          <a:picLocks noChangeAspect="1"/>
        </xdr:cNvPicPr>
      </xdr:nvPicPr>
      <xdr:blipFill>
        <a:blip r:embed="rId57"/>
        <a:stretch>
          <a:fillRect/>
        </a:stretch>
      </xdr:blipFill>
      <xdr:spPr>
        <a:xfrm>
          <a:off x="4192270" y="69608700"/>
          <a:ext cx="1428750" cy="8572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ChallengeTasks" displayName="ChallengeTasks" ref="A6:AD131" totalsRowShown="0">
  <autoFilter xmlns:etc="http://www.wps.cn/officeDocument/2017/etCustomData" ref="A6:AD131" etc:filterBottomFollowUsedRange="0"/>
  <tableColumns count="30">
    <tableColumn id="1" name="总序号"/>
    <tableColumn id="2" name="游戏 / 侧别"/>
    <tableColumn id="3" name="任务序号"/>
    <tableColumn id="4" name="任务难度"/>
    <tableColumn id="5" name="任务名称"/>
    <tableColumn id="6" name="任务内容与完成要求"/>
    <tableColumn id="7" name="备注"/>
    <tableColumn id="8" name="基础积分"/>
    <tableColumn id="9" name="题面额外加分"/>
    <tableColumn id="10" name="题面失败扣分/次"/>
    <tableColumn id="11" name="首次无失败含达标奖励"/>
    <tableColumn id="12" name="唯一任务 ID"/>
    <tableColumn id="13" name="队伍 ID"/>
    <tableColumn id="14" name="Bingo 格位"/>
    <tableColumn id="15" name="棋盘坐标"/>
    <tableColumn id="16" name="图号"/>
    <tableColumn id="17" name="西湖文化广场图片"/>
    <tableColumn id="18" name="武林广场图片"/>
    <tableColumn id="19" name="龙翔桥图片"/>
    <tableColumn id="20" name="逐项定价依据"/>
    <tableColumn id="21" name="估计单次耗时/分钟"/>
    <tableColumn id="22" name="技能基准"/>
    <tableColumn id="23" name="时间附加"/>
    <tableColumn id="24" name="协作附加"/>
    <tableColumn id="25" name="不确定性附加"/>
    <tableColumn id="26" name="图寻附加"/>
    <tableColumn id="27" name="原始权重"/>
    <tableColumn id="28" name="队池系数"/>
    <tableColumn id="29" name="重演基础奖励"/>
    <tableColumn id="30" name="取整补分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otoIndex" displayName="PhotoIndex" ref="A6:G63" totalsRowShown="0">
  <tableColumns count="7">
    <tableColumn id="1" name="地区图键"/>
    <tableColumn id="2" name="区域"/>
    <tableColumn id="3" name="共享格位"/>
    <tableColumn id="4" name="图号"/>
    <tableColumn id="5" name="缩略图"/>
    <tableColumn id="6" name="项目原图路径"/>
    <tableColumn id="7" name="可辨认线索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84766"/>
  </sheetPr>
  <dimension ref="A1:AD131"/>
  <sheetViews>
    <sheetView showGridLines="0" tabSelected="1" zoomScale="70" zoomScaleNormal="70" workbookViewId="0">
      <pane xSplit="5" ySplit="6" topLeftCell="F67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/>
  <cols>
    <col min="1" max="1" width="7.5" customWidth="1"/>
    <col min="2" max="2" width="16.25" customWidth="1"/>
    <col min="3" max="3" width="9.38333333333333" customWidth="1"/>
    <col min="4" max="4" width="11.25" customWidth="1"/>
    <col min="5" max="5" width="28.75" customWidth="1"/>
    <col min="6" max="6" width="91.25" customWidth="1"/>
    <col min="7" max="7" width="37.5" customWidth="1"/>
    <col min="8" max="8" width="11.8833333333333" customWidth="1"/>
    <col min="9" max="9" width="12.5" customWidth="1"/>
    <col min="10" max="10" width="13.75" customWidth="1"/>
    <col min="11" max="11" width="18.75" customWidth="1"/>
    <col min="12" max="12" width="12.5" customWidth="1"/>
    <col min="13" max="14" width="11.8833333333333" customWidth="1"/>
    <col min="15" max="15" width="15" customWidth="1"/>
    <col min="16" max="16" width="12.5" customWidth="1"/>
    <col min="17" max="19" width="43.1333333333333" customWidth="1"/>
    <col min="20" max="20" width="50" customWidth="1"/>
    <col min="21" max="21" width="13.75" customWidth="1"/>
    <col min="22" max="24" width="12.5" customWidth="1"/>
    <col min="25" max="25" width="13.75" customWidth="1"/>
    <col min="26" max="28" width="12.5" customWidth="1"/>
    <col min="29" max="29" width="13.75" customWidth="1"/>
    <col min="30" max="30" width="12.5" customWidth="1"/>
  </cols>
  <sheetData>
    <row r="1" ht="16.5" spans="1:30">
      <c r="A1" s="1"/>
      <c r="B1" s="1"/>
      <c r="C1" s="1"/>
      <c r="D1" s="1"/>
      <c r="E1" s="1"/>
      <c r="F1" s="1"/>
    </row>
    <row r="2" ht="30" customHeight="1" spans="1:30">
      <c r="A2" s="15" t="s">
        <v>0</v>
      </c>
      <c r="B2" s="16"/>
      <c r="C2" s="16"/>
      <c r="D2" s="16"/>
      <c r="E2" s="16"/>
      <c r="F2" s="16"/>
    </row>
    <row r="3" ht="16.5" spans="1:30">
      <c r="A3" s="1"/>
      <c r="B3" s="1"/>
      <c r="C3" s="1"/>
      <c r="D3" s="1"/>
      <c r="F3" s="17" t="s">
        <v>1</v>
      </c>
    </row>
    <row r="4" ht="16.5" spans="1:30">
      <c r="A4" s="1"/>
      <c r="B4" s="1"/>
      <c r="C4" s="1"/>
      <c r="D4" s="1"/>
      <c r="F4" s="17" t="s">
        <v>2</v>
      </c>
    </row>
    <row r="5" ht="16.5" spans="1:30">
      <c r="A5" s="1"/>
      <c r="B5" s="1"/>
      <c r="C5" s="1"/>
      <c r="D5" s="1"/>
      <c r="E5" s="1"/>
      <c r="F5" s="1"/>
    </row>
    <row r="6" ht="50" customHeight="1" spans="1:30">
      <c r="A6" s="18" t="s">
        <v>3</v>
      </c>
      <c r="B6" s="18" t="s">
        <v>4</v>
      </c>
      <c r="C6" s="18" t="s">
        <v>5</v>
      </c>
      <c r="D6" s="18" t="s">
        <v>6</v>
      </c>
      <c r="E6" s="18" t="s">
        <v>7</v>
      </c>
      <c r="F6" s="18" t="s">
        <v>8</v>
      </c>
      <c r="G6" s="18" t="s">
        <v>9</v>
      </c>
      <c r="H6" s="19" t="s">
        <v>10</v>
      </c>
      <c r="I6" s="19" t="s">
        <v>11</v>
      </c>
      <c r="J6" s="19" t="s">
        <v>12</v>
      </c>
      <c r="K6" s="19" t="s">
        <v>13</v>
      </c>
      <c r="L6" s="19" t="s">
        <v>14</v>
      </c>
      <c r="M6" s="19" t="s">
        <v>15</v>
      </c>
      <c r="N6" s="19" t="s">
        <v>16</v>
      </c>
      <c r="O6" s="19" t="s">
        <v>17</v>
      </c>
      <c r="P6" s="19" t="s">
        <v>18</v>
      </c>
      <c r="Q6" s="19" t="s">
        <v>19</v>
      </c>
      <c r="R6" s="19" t="s">
        <v>20</v>
      </c>
      <c r="S6" s="19" t="s">
        <v>21</v>
      </c>
      <c r="T6" s="19" t="s">
        <v>22</v>
      </c>
      <c r="U6" s="19" t="s">
        <v>23</v>
      </c>
      <c r="V6" s="19" t="s">
        <v>24</v>
      </c>
      <c r="W6" s="19" t="s">
        <v>25</v>
      </c>
      <c r="X6" s="19" t="s">
        <v>26</v>
      </c>
      <c r="Y6" s="19" t="s">
        <v>27</v>
      </c>
      <c r="Z6" s="19" t="s">
        <v>28</v>
      </c>
      <c r="AA6" s="19" t="s">
        <v>29</v>
      </c>
      <c r="AB6" s="19" t="s">
        <v>30</v>
      </c>
      <c r="AC6" s="19" t="s">
        <v>31</v>
      </c>
      <c r="AD6" s="19" t="s">
        <v>32</v>
      </c>
    </row>
    <row r="7" ht="34" customHeight="1" spans="1:30">
      <c r="A7" s="20">
        <v>1</v>
      </c>
      <c r="B7" s="21" t="s">
        <v>33</v>
      </c>
      <c r="C7" s="20">
        <v>1</v>
      </c>
      <c r="D7" s="22" t="s">
        <v>34</v>
      </c>
      <c r="E7" s="23" t="s">
        <v>35</v>
      </c>
      <c r="F7" s="24" t="s">
        <v>36</v>
      </c>
      <c r="G7" s="24"/>
      <c r="H7" s="25">
        <f>IF(D7="极难",积分规则!$B$7,INT(AA7*AB7/积分规则!$B$14)*积分规则!$B$14+AD7)</f>
        <v>90</v>
      </c>
      <c r="I7" s="26">
        <v>0</v>
      </c>
      <c r="J7" s="26">
        <v>0</v>
      </c>
      <c r="K7" s="27">
        <f t="shared" ref="K7:K70" si="0">H7+I7</f>
        <v>90</v>
      </c>
      <c r="L7" s="28" t="s">
        <v>37</v>
      </c>
      <c r="M7" s="28" t="s">
        <v>38</v>
      </c>
      <c r="N7" s="28" t="s">
        <v>39</v>
      </c>
      <c r="O7" s="28" t="s">
        <v>40</v>
      </c>
      <c r="P7" s="28">
        <v>16</v>
      </c>
      <c r="Q7" s="28" t="s">
        <v>41</v>
      </c>
      <c r="R7" s="28" t="s">
        <v>42</v>
      </c>
      <c r="S7" s="28" t="s">
        <v>43</v>
      </c>
      <c r="T7" s="28" t="s">
        <v>44</v>
      </c>
      <c r="U7" s="27">
        <v>4</v>
      </c>
      <c r="V7" s="27">
        <v>80</v>
      </c>
      <c r="W7" s="27">
        <v>10</v>
      </c>
      <c r="X7" s="27">
        <v>0</v>
      </c>
      <c r="Y7" s="27">
        <v>0</v>
      </c>
      <c r="Z7" s="27">
        <v>20</v>
      </c>
      <c r="AA7" s="27">
        <f t="shared" ref="AA7:AA70" si="1">SUM(V7:Z7)</f>
        <v>110</v>
      </c>
      <c r="AB7" s="29">
        <f>积分规则!G29</f>
        <v>0.851063829787234</v>
      </c>
      <c r="AC7" s="30">
        <f>H7*积分规则!$B$12</f>
        <v>45</v>
      </c>
      <c r="AD7" s="28">
        <v>0</v>
      </c>
    </row>
    <row r="8" ht="50" customHeight="1" spans="1:30">
      <c r="A8" s="31">
        <v>2</v>
      </c>
      <c r="B8" s="32" t="s">
        <v>33</v>
      </c>
      <c r="C8" s="31">
        <v>2</v>
      </c>
      <c r="D8" s="33" t="s">
        <v>34</v>
      </c>
      <c r="E8" s="34" t="s">
        <v>45</v>
      </c>
      <c r="F8" s="35" t="s">
        <v>46</v>
      </c>
      <c r="G8" s="35"/>
      <c r="H8" s="25">
        <f>IF(D8="极难",积分规则!$B$7,INT(AA8*AB8/积分规则!$B$14)*积分规则!$B$14+AD8)</f>
        <v>110</v>
      </c>
      <c r="I8" s="36">
        <v>0</v>
      </c>
      <c r="J8" s="36">
        <v>0</v>
      </c>
      <c r="K8" s="37">
        <f t="shared" si="0"/>
        <v>110</v>
      </c>
      <c r="L8" s="38" t="s">
        <v>47</v>
      </c>
      <c r="M8" s="38" t="s">
        <v>38</v>
      </c>
      <c r="N8" s="38" t="s">
        <v>48</v>
      </c>
      <c r="O8" s="38" t="s">
        <v>49</v>
      </c>
      <c r="P8" s="38">
        <v>6</v>
      </c>
      <c r="Q8" s="38" t="s">
        <v>50</v>
      </c>
      <c r="R8" s="38" t="s">
        <v>51</v>
      </c>
      <c r="S8" s="38" t="s">
        <v>52</v>
      </c>
      <c r="T8" s="38" t="s">
        <v>53</v>
      </c>
      <c r="U8" s="37">
        <v>5</v>
      </c>
      <c r="V8" s="37">
        <v>80</v>
      </c>
      <c r="W8" s="37">
        <v>10</v>
      </c>
      <c r="X8" s="37">
        <v>20</v>
      </c>
      <c r="Y8" s="37">
        <v>0</v>
      </c>
      <c r="Z8" s="37">
        <v>20</v>
      </c>
      <c r="AA8" s="37">
        <f t="shared" si="1"/>
        <v>130</v>
      </c>
      <c r="AB8" s="39">
        <f>积分规则!G29</f>
        <v>0.851063829787234</v>
      </c>
      <c r="AC8" s="40">
        <f>H8*积分规则!$B$12</f>
        <v>55</v>
      </c>
      <c r="AD8" s="38">
        <v>0</v>
      </c>
    </row>
    <row r="9" ht="34" customHeight="1" spans="1:30">
      <c r="A9" s="41">
        <v>3</v>
      </c>
      <c r="B9" s="42" t="s">
        <v>33</v>
      </c>
      <c r="C9" s="41">
        <v>3</v>
      </c>
      <c r="D9" s="43" t="s">
        <v>54</v>
      </c>
      <c r="E9" s="44" t="s">
        <v>55</v>
      </c>
      <c r="F9" s="45" t="s">
        <v>56</v>
      </c>
      <c r="G9" s="45"/>
      <c r="H9" s="25">
        <f>IF(D9="极难",积分规则!$B$7,INT(AA9*AB9/积分规则!$B$14)*积分规则!$B$14+AD9)</f>
        <v>200</v>
      </c>
      <c r="I9" s="26">
        <v>0</v>
      </c>
      <c r="J9" s="26">
        <v>0</v>
      </c>
      <c r="K9" s="27">
        <f t="shared" si="0"/>
        <v>200</v>
      </c>
      <c r="L9" s="28" t="s">
        <v>57</v>
      </c>
      <c r="M9" s="28" t="s">
        <v>38</v>
      </c>
      <c r="N9" s="28" t="s">
        <v>58</v>
      </c>
      <c r="O9" s="28" t="s">
        <v>59</v>
      </c>
      <c r="P9" s="28">
        <v>11</v>
      </c>
      <c r="Q9" s="28" t="s">
        <v>60</v>
      </c>
      <c r="R9" s="28" t="s">
        <v>61</v>
      </c>
      <c r="S9" s="28" t="s">
        <v>62</v>
      </c>
      <c r="T9" s="28" t="s">
        <v>63</v>
      </c>
      <c r="U9" s="27">
        <v>5</v>
      </c>
      <c r="V9" s="27">
        <v>190</v>
      </c>
      <c r="W9" s="27">
        <v>10</v>
      </c>
      <c r="X9" s="27">
        <v>0</v>
      </c>
      <c r="Y9" s="27">
        <v>10</v>
      </c>
      <c r="Z9" s="27">
        <v>20</v>
      </c>
      <c r="AA9" s="27">
        <f t="shared" si="1"/>
        <v>230</v>
      </c>
      <c r="AB9" s="29">
        <f>积分规则!G29</f>
        <v>0.851063829787234</v>
      </c>
      <c r="AC9" s="30">
        <f>H9*积分规则!$B$12</f>
        <v>100</v>
      </c>
      <c r="AD9" s="28">
        <v>10</v>
      </c>
    </row>
    <row r="10" ht="34" customHeight="1" spans="1:30">
      <c r="A10" s="31">
        <v>4</v>
      </c>
      <c r="B10" s="32" t="s">
        <v>33</v>
      </c>
      <c r="C10" s="31">
        <v>4</v>
      </c>
      <c r="D10" s="33" t="s">
        <v>34</v>
      </c>
      <c r="E10" s="34" t="s">
        <v>64</v>
      </c>
      <c r="F10" s="35" t="s">
        <v>65</v>
      </c>
      <c r="G10" s="35"/>
      <c r="H10" s="25">
        <f>IF(D10="极难",积分规则!$B$7,INT(AA10*AB10/积分规则!$B$14)*积分规则!$B$14+AD10)</f>
        <v>150</v>
      </c>
      <c r="I10" s="36">
        <v>0</v>
      </c>
      <c r="J10" s="36">
        <v>0</v>
      </c>
      <c r="K10" s="37">
        <f t="shared" si="0"/>
        <v>150</v>
      </c>
      <c r="L10" s="38" t="s">
        <v>66</v>
      </c>
      <c r="M10" s="38" t="s">
        <v>38</v>
      </c>
      <c r="N10" s="38" t="s">
        <v>67</v>
      </c>
      <c r="O10" s="38" t="s">
        <v>68</v>
      </c>
      <c r="P10" s="38">
        <v>10</v>
      </c>
      <c r="Q10" s="38" t="s">
        <v>69</v>
      </c>
      <c r="R10" s="38" t="s">
        <v>70</v>
      </c>
      <c r="S10" s="38" t="s">
        <v>71</v>
      </c>
      <c r="T10" s="38" t="s">
        <v>72</v>
      </c>
      <c r="U10" s="37">
        <v>12</v>
      </c>
      <c r="V10" s="37">
        <v>80</v>
      </c>
      <c r="W10" s="37">
        <v>50</v>
      </c>
      <c r="X10" s="37">
        <v>10</v>
      </c>
      <c r="Y10" s="37">
        <v>20</v>
      </c>
      <c r="Z10" s="37">
        <v>20</v>
      </c>
      <c r="AA10" s="37">
        <f t="shared" si="1"/>
        <v>180</v>
      </c>
      <c r="AB10" s="39">
        <f>积分规则!G29</f>
        <v>0.851063829787234</v>
      </c>
      <c r="AC10" s="40">
        <f>H10*积分规则!$B$12</f>
        <v>75</v>
      </c>
      <c r="AD10" s="38">
        <v>0</v>
      </c>
    </row>
    <row r="11" ht="88" customHeight="1" spans="1:30">
      <c r="A11" s="41">
        <v>5</v>
      </c>
      <c r="B11" s="42" t="s">
        <v>33</v>
      </c>
      <c r="C11" s="41">
        <v>5</v>
      </c>
      <c r="D11" s="43" t="s">
        <v>34</v>
      </c>
      <c r="E11" s="44" t="s">
        <v>73</v>
      </c>
      <c r="F11" s="45" t="s">
        <v>74</v>
      </c>
      <c r="G11" s="45"/>
      <c r="H11" s="25">
        <f>IF(D11="极难",积分规则!$B$7,INT(AA11*AB11/积分规则!$B$14)*积分规则!$B$14+AD11)</f>
        <v>100</v>
      </c>
      <c r="I11" s="26">
        <v>0</v>
      </c>
      <c r="J11" s="26">
        <v>0</v>
      </c>
      <c r="K11" s="27">
        <f t="shared" si="0"/>
        <v>100</v>
      </c>
      <c r="L11" s="28" t="s">
        <v>75</v>
      </c>
      <c r="M11" s="28" t="s">
        <v>38</v>
      </c>
      <c r="N11" s="28" t="s">
        <v>76</v>
      </c>
      <c r="O11" s="28" t="s">
        <v>77</v>
      </c>
      <c r="P11" s="28">
        <v>15</v>
      </c>
      <c r="Q11" s="28" t="s">
        <v>78</v>
      </c>
      <c r="R11" s="28" t="s">
        <v>79</v>
      </c>
      <c r="S11" s="28" t="s">
        <v>80</v>
      </c>
      <c r="T11" s="28" t="s">
        <v>81</v>
      </c>
      <c r="U11" s="27">
        <v>5</v>
      </c>
      <c r="V11" s="27">
        <v>80</v>
      </c>
      <c r="W11" s="27">
        <v>10</v>
      </c>
      <c r="X11" s="27">
        <v>0</v>
      </c>
      <c r="Y11" s="27">
        <v>10</v>
      </c>
      <c r="Z11" s="27">
        <v>20</v>
      </c>
      <c r="AA11" s="27">
        <f t="shared" si="1"/>
        <v>120</v>
      </c>
      <c r="AB11" s="29">
        <f>积分规则!G29</f>
        <v>0.851063829787234</v>
      </c>
      <c r="AC11" s="30">
        <f>H11*积分规则!$B$12</f>
        <v>50</v>
      </c>
      <c r="AD11" s="28">
        <v>0</v>
      </c>
    </row>
    <row r="12" ht="69" customHeight="1" spans="1:30">
      <c r="A12" s="31">
        <v>6</v>
      </c>
      <c r="B12" s="32" t="s">
        <v>33</v>
      </c>
      <c r="C12" s="31">
        <v>6</v>
      </c>
      <c r="D12" s="33" t="s">
        <v>82</v>
      </c>
      <c r="E12" s="34" t="s">
        <v>83</v>
      </c>
      <c r="F12" s="35" t="s">
        <v>84</v>
      </c>
      <c r="G12" s="35"/>
      <c r="H12" s="25">
        <f>IF(D12="极难",积分规则!$B$7,INT(AA12*AB12/积分规则!$B$14)*积分规则!$B$14+AD12)</f>
        <v>140</v>
      </c>
      <c r="I12" s="36">
        <v>0</v>
      </c>
      <c r="J12" s="36">
        <v>0</v>
      </c>
      <c r="K12" s="37">
        <f t="shared" si="0"/>
        <v>140</v>
      </c>
      <c r="L12" s="38" t="s">
        <v>85</v>
      </c>
      <c r="M12" s="38" t="s">
        <v>38</v>
      </c>
      <c r="N12" s="38" t="s">
        <v>86</v>
      </c>
      <c r="O12" s="38" t="s">
        <v>87</v>
      </c>
      <c r="P12" s="38">
        <v>13</v>
      </c>
      <c r="Q12" s="38" t="s">
        <v>88</v>
      </c>
      <c r="R12" s="38" t="s">
        <v>89</v>
      </c>
      <c r="S12" s="38" t="s">
        <v>90</v>
      </c>
      <c r="T12" s="38" t="s">
        <v>91</v>
      </c>
      <c r="U12" s="37">
        <v>5</v>
      </c>
      <c r="V12" s="37">
        <v>130</v>
      </c>
      <c r="W12" s="37">
        <v>10</v>
      </c>
      <c r="X12" s="37">
        <v>0</v>
      </c>
      <c r="Y12" s="37">
        <v>10</v>
      </c>
      <c r="Z12" s="37">
        <v>20</v>
      </c>
      <c r="AA12" s="37">
        <f t="shared" si="1"/>
        <v>170</v>
      </c>
      <c r="AB12" s="39">
        <f>积分规则!G29</f>
        <v>0.851063829787234</v>
      </c>
      <c r="AC12" s="40">
        <f>H12*积分规则!$B$12</f>
        <v>70</v>
      </c>
      <c r="AD12" s="38">
        <v>0</v>
      </c>
    </row>
    <row r="13" ht="50" customHeight="1" spans="1:30">
      <c r="A13" s="41">
        <v>7</v>
      </c>
      <c r="B13" s="42" t="s">
        <v>33</v>
      </c>
      <c r="C13" s="41">
        <v>7</v>
      </c>
      <c r="D13" s="43" t="s">
        <v>82</v>
      </c>
      <c r="E13" s="44" t="s">
        <v>92</v>
      </c>
      <c r="F13" s="45" t="s">
        <v>93</v>
      </c>
      <c r="G13" s="45"/>
      <c r="H13" s="25">
        <f>IF(D13="极难",积分规则!$B$7,INT(AA13*AB13/积分规则!$B$14)*积分规则!$B$14+AD13)</f>
        <v>180</v>
      </c>
      <c r="I13" s="26">
        <v>0</v>
      </c>
      <c r="J13" s="26">
        <v>0</v>
      </c>
      <c r="K13" s="27">
        <f t="shared" si="0"/>
        <v>180</v>
      </c>
      <c r="L13" s="28" t="s">
        <v>94</v>
      </c>
      <c r="M13" s="28" t="s">
        <v>38</v>
      </c>
      <c r="N13" s="28" t="s">
        <v>95</v>
      </c>
      <c r="O13" s="28" t="s">
        <v>96</v>
      </c>
      <c r="P13" s="28">
        <v>7</v>
      </c>
      <c r="Q13" s="28" t="s">
        <v>97</v>
      </c>
      <c r="R13" s="28" t="s">
        <v>98</v>
      </c>
      <c r="S13" s="28" t="s">
        <v>99</v>
      </c>
      <c r="T13" s="28" t="s">
        <v>100</v>
      </c>
      <c r="U13" s="27">
        <v>6</v>
      </c>
      <c r="V13" s="27">
        <v>130</v>
      </c>
      <c r="W13" s="27">
        <v>30</v>
      </c>
      <c r="X13" s="27">
        <v>20</v>
      </c>
      <c r="Y13" s="27">
        <v>10</v>
      </c>
      <c r="Z13" s="27">
        <v>20</v>
      </c>
      <c r="AA13" s="27">
        <f t="shared" si="1"/>
        <v>210</v>
      </c>
      <c r="AB13" s="29">
        <f>积分规则!G29</f>
        <v>0.851063829787234</v>
      </c>
      <c r="AC13" s="30">
        <f>H13*积分规则!$B$12</f>
        <v>90</v>
      </c>
      <c r="AD13" s="28">
        <v>10</v>
      </c>
    </row>
    <row r="14" ht="50" customHeight="1" spans="1:30">
      <c r="A14" s="31">
        <v>8</v>
      </c>
      <c r="B14" s="32" t="s">
        <v>33</v>
      </c>
      <c r="C14" s="31">
        <v>8</v>
      </c>
      <c r="D14" s="33" t="s">
        <v>34</v>
      </c>
      <c r="E14" s="34" t="s">
        <v>101</v>
      </c>
      <c r="F14" s="35" t="s">
        <v>102</v>
      </c>
      <c r="G14" s="35"/>
      <c r="H14" s="25">
        <f>IF(D14="极难",积分规则!$B$7,INT(AA14*AB14/积分规则!$B$14)*积分规则!$B$14+AD14)</f>
        <v>160</v>
      </c>
      <c r="I14" s="36">
        <v>0</v>
      </c>
      <c r="J14" s="36">
        <v>0</v>
      </c>
      <c r="K14" s="37">
        <f t="shared" si="0"/>
        <v>160</v>
      </c>
      <c r="L14" s="38" t="s">
        <v>103</v>
      </c>
      <c r="M14" s="38" t="s">
        <v>38</v>
      </c>
      <c r="N14" s="38" t="s">
        <v>104</v>
      </c>
      <c r="O14" s="38" t="s">
        <v>105</v>
      </c>
      <c r="P14" s="38">
        <v>18</v>
      </c>
      <c r="Q14" s="38" t="s">
        <v>106</v>
      </c>
      <c r="R14" s="38" t="s">
        <v>107</v>
      </c>
      <c r="S14" s="38" t="s">
        <v>108</v>
      </c>
      <c r="T14" s="38" t="s">
        <v>109</v>
      </c>
      <c r="U14" s="37">
        <v>12</v>
      </c>
      <c r="V14" s="37">
        <v>80</v>
      </c>
      <c r="W14" s="37">
        <v>50</v>
      </c>
      <c r="X14" s="37">
        <v>20</v>
      </c>
      <c r="Y14" s="37">
        <v>20</v>
      </c>
      <c r="Z14" s="37">
        <v>20</v>
      </c>
      <c r="AA14" s="37">
        <f t="shared" si="1"/>
        <v>190</v>
      </c>
      <c r="AB14" s="39">
        <f>积分规则!G29</f>
        <v>0.851063829787234</v>
      </c>
      <c r="AC14" s="40">
        <f>H14*积分规则!$B$12</f>
        <v>80</v>
      </c>
      <c r="AD14" s="38">
        <v>0</v>
      </c>
    </row>
    <row r="15" ht="69" customHeight="1" spans="1:30">
      <c r="A15" s="41">
        <v>9</v>
      </c>
      <c r="B15" s="42" t="s">
        <v>33</v>
      </c>
      <c r="C15" s="41">
        <v>9</v>
      </c>
      <c r="D15" s="43" t="s">
        <v>110</v>
      </c>
      <c r="E15" s="44" t="s">
        <v>111</v>
      </c>
      <c r="F15" s="45" t="s">
        <v>112</v>
      </c>
      <c r="G15" s="45" t="s">
        <v>113</v>
      </c>
      <c r="H15" s="25">
        <f>IF(D15="极难",积分规则!$B$7,INT(AA15*AB15/积分规则!$B$14)*积分规则!$B$14+AD15)</f>
        <v>400</v>
      </c>
      <c r="I15" s="26">
        <v>0</v>
      </c>
      <c r="J15" s="26">
        <v>0</v>
      </c>
      <c r="K15" s="27">
        <f t="shared" si="0"/>
        <v>400</v>
      </c>
      <c r="L15" s="28" t="s">
        <v>114</v>
      </c>
      <c r="M15" s="28" t="s">
        <v>38</v>
      </c>
      <c r="N15" s="28" t="s">
        <v>115</v>
      </c>
      <c r="O15" s="28" t="s">
        <v>116</v>
      </c>
      <c r="P15" s="28" t="s">
        <v>117</v>
      </c>
      <c r="Q15" s="28" t="s">
        <v>118</v>
      </c>
      <c r="R15" s="28" t="s">
        <v>118</v>
      </c>
      <c r="S15" s="28" t="s">
        <v>118</v>
      </c>
      <c r="T15" s="28" t="s">
        <v>119</v>
      </c>
      <c r="U15" s="27">
        <v>12</v>
      </c>
      <c r="V15" s="27">
        <v>350</v>
      </c>
      <c r="W15" s="27">
        <v>50</v>
      </c>
      <c r="X15" s="27">
        <v>30</v>
      </c>
      <c r="Y15" s="27">
        <v>20</v>
      </c>
      <c r="Z15" s="27">
        <v>0</v>
      </c>
      <c r="AA15" s="27">
        <f t="shared" si="1"/>
        <v>450</v>
      </c>
      <c r="AB15" s="29" t="s">
        <v>120</v>
      </c>
      <c r="AC15" s="30">
        <f>H15*积分规则!$B$12</f>
        <v>200</v>
      </c>
      <c r="AD15" s="28">
        <v>0</v>
      </c>
    </row>
    <row r="16" ht="34" customHeight="1" spans="1:30">
      <c r="A16" s="31">
        <v>10</v>
      </c>
      <c r="B16" s="32" t="s">
        <v>33</v>
      </c>
      <c r="C16" s="31">
        <v>10</v>
      </c>
      <c r="D16" s="33" t="s">
        <v>82</v>
      </c>
      <c r="E16" s="34" t="s">
        <v>121</v>
      </c>
      <c r="F16" s="35" t="s">
        <v>122</v>
      </c>
      <c r="G16" s="35"/>
      <c r="H16" s="25">
        <f>IF(D16="极难",积分规则!$B$7,INT(AA16*AB16/积分规则!$B$14)*积分规则!$B$14+AD16)</f>
        <v>160</v>
      </c>
      <c r="I16" s="36">
        <v>0</v>
      </c>
      <c r="J16" s="36">
        <v>0</v>
      </c>
      <c r="K16" s="37">
        <f t="shared" si="0"/>
        <v>160</v>
      </c>
      <c r="L16" s="38" t="s">
        <v>123</v>
      </c>
      <c r="M16" s="38" t="s">
        <v>38</v>
      </c>
      <c r="N16" s="38" t="s">
        <v>124</v>
      </c>
      <c r="O16" s="38" t="s">
        <v>125</v>
      </c>
      <c r="P16" s="38">
        <v>12</v>
      </c>
      <c r="Q16" s="38" t="s">
        <v>126</v>
      </c>
      <c r="R16" s="38" t="s">
        <v>127</v>
      </c>
      <c r="S16" s="38" t="s">
        <v>128</v>
      </c>
      <c r="T16" s="38" t="s">
        <v>129</v>
      </c>
      <c r="U16" s="37">
        <v>5</v>
      </c>
      <c r="V16" s="37">
        <v>130</v>
      </c>
      <c r="W16" s="37">
        <v>10</v>
      </c>
      <c r="X16" s="37">
        <v>20</v>
      </c>
      <c r="Y16" s="37">
        <v>10</v>
      </c>
      <c r="Z16" s="37">
        <v>20</v>
      </c>
      <c r="AA16" s="37">
        <f t="shared" si="1"/>
        <v>190</v>
      </c>
      <c r="AB16" s="39">
        <f>积分规则!G29</f>
        <v>0.851063829787234</v>
      </c>
      <c r="AC16" s="40">
        <f>H16*积分规则!$B$12</f>
        <v>80</v>
      </c>
      <c r="AD16" s="38">
        <v>0</v>
      </c>
    </row>
    <row r="17" ht="34" customHeight="1" spans="1:30">
      <c r="A17" s="41">
        <v>11</v>
      </c>
      <c r="B17" s="42" t="s">
        <v>33</v>
      </c>
      <c r="C17" s="41">
        <v>11</v>
      </c>
      <c r="D17" s="43" t="s">
        <v>34</v>
      </c>
      <c r="E17" s="44" t="s">
        <v>130</v>
      </c>
      <c r="F17" s="45" t="s">
        <v>131</v>
      </c>
      <c r="G17" s="45"/>
      <c r="H17" s="25">
        <f>IF(D17="极难",积分规则!$B$7,INT(AA17*AB17/积分规则!$B$14)*积分规则!$B$14+AD17)</f>
        <v>130</v>
      </c>
      <c r="I17" s="26">
        <v>0</v>
      </c>
      <c r="J17" s="26">
        <v>0</v>
      </c>
      <c r="K17" s="27">
        <f t="shared" si="0"/>
        <v>130</v>
      </c>
      <c r="L17" s="28" t="s">
        <v>132</v>
      </c>
      <c r="M17" s="28" t="s">
        <v>38</v>
      </c>
      <c r="N17" s="28" t="s">
        <v>133</v>
      </c>
      <c r="O17" s="28" t="s">
        <v>134</v>
      </c>
      <c r="P17" s="28">
        <v>19</v>
      </c>
      <c r="Q17" s="28" t="s">
        <v>135</v>
      </c>
      <c r="R17" s="28" t="s">
        <v>136</v>
      </c>
      <c r="S17" s="28" t="s">
        <v>137</v>
      </c>
      <c r="T17" s="28" t="s">
        <v>138</v>
      </c>
      <c r="U17" s="27">
        <v>8</v>
      </c>
      <c r="V17" s="27">
        <v>80</v>
      </c>
      <c r="W17" s="27">
        <v>30</v>
      </c>
      <c r="X17" s="27">
        <v>10</v>
      </c>
      <c r="Y17" s="27">
        <v>10</v>
      </c>
      <c r="Z17" s="27">
        <v>20</v>
      </c>
      <c r="AA17" s="27">
        <f t="shared" si="1"/>
        <v>150</v>
      </c>
      <c r="AB17" s="29">
        <f>积分规则!G29</f>
        <v>0.851063829787234</v>
      </c>
      <c r="AC17" s="30">
        <f>H17*积分规则!$B$12</f>
        <v>65</v>
      </c>
      <c r="AD17" s="28">
        <v>10</v>
      </c>
    </row>
    <row r="18" ht="34" customHeight="1" spans="1:30">
      <c r="A18" s="31">
        <v>12</v>
      </c>
      <c r="B18" s="32" t="s">
        <v>33</v>
      </c>
      <c r="C18" s="31">
        <v>12</v>
      </c>
      <c r="D18" s="33" t="s">
        <v>34</v>
      </c>
      <c r="E18" s="34" t="s">
        <v>139</v>
      </c>
      <c r="F18" s="35" t="s">
        <v>140</v>
      </c>
      <c r="G18" s="35"/>
      <c r="H18" s="25">
        <f>IF(D18="极难",积分规则!$B$7,INT(AA18*AB18/积分规则!$B$14)*积分规则!$B$14+AD18)</f>
        <v>140</v>
      </c>
      <c r="I18" s="36">
        <v>0</v>
      </c>
      <c r="J18" s="36">
        <v>0</v>
      </c>
      <c r="K18" s="37">
        <f t="shared" si="0"/>
        <v>140</v>
      </c>
      <c r="L18" s="38" t="s">
        <v>141</v>
      </c>
      <c r="M18" s="38" t="s">
        <v>38</v>
      </c>
      <c r="N18" s="38" t="s">
        <v>142</v>
      </c>
      <c r="O18" s="38" t="s">
        <v>143</v>
      </c>
      <c r="P18" s="38">
        <v>8</v>
      </c>
      <c r="Q18" s="38" t="s">
        <v>144</v>
      </c>
      <c r="R18" s="38" t="s">
        <v>145</v>
      </c>
      <c r="S18" s="38" t="s">
        <v>146</v>
      </c>
      <c r="T18" s="38" t="s">
        <v>147</v>
      </c>
      <c r="U18" s="37">
        <v>8</v>
      </c>
      <c r="V18" s="37">
        <v>80</v>
      </c>
      <c r="W18" s="37">
        <v>30</v>
      </c>
      <c r="X18" s="37">
        <v>20</v>
      </c>
      <c r="Y18" s="37">
        <v>10</v>
      </c>
      <c r="Z18" s="37">
        <v>20</v>
      </c>
      <c r="AA18" s="37">
        <f t="shared" si="1"/>
        <v>160</v>
      </c>
      <c r="AB18" s="39">
        <f>积分规则!G29</f>
        <v>0.851063829787234</v>
      </c>
      <c r="AC18" s="40">
        <f>H18*积分规则!$B$12</f>
        <v>70</v>
      </c>
      <c r="AD18" s="38">
        <v>10</v>
      </c>
    </row>
    <row r="19" ht="34" customHeight="1" spans="1:30">
      <c r="A19" s="41">
        <v>13</v>
      </c>
      <c r="B19" s="42" t="s">
        <v>33</v>
      </c>
      <c r="C19" s="41">
        <v>13</v>
      </c>
      <c r="D19" s="43" t="s">
        <v>82</v>
      </c>
      <c r="E19" s="44" t="s">
        <v>148</v>
      </c>
      <c r="F19" s="45" t="s">
        <v>149</v>
      </c>
      <c r="G19" s="45"/>
      <c r="H19" s="25">
        <f>IF(D19="极难",积分规则!$B$7,INT(AA19*AB19/积分规则!$B$14)*积分规则!$B$14+AD19)</f>
        <v>170</v>
      </c>
      <c r="I19" s="26">
        <v>0</v>
      </c>
      <c r="J19" s="26">
        <v>0</v>
      </c>
      <c r="K19" s="27">
        <f t="shared" si="0"/>
        <v>170</v>
      </c>
      <c r="L19" s="28" t="s">
        <v>150</v>
      </c>
      <c r="M19" s="28" t="s">
        <v>38</v>
      </c>
      <c r="N19" s="28" t="s">
        <v>151</v>
      </c>
      <c r="O19" s="28" t="s">
        <v>152</v>
      </c>
      <c r="P19" s="28">
        <v>1</v>
      </c>
      <c r="Q19" s="28" t="s">
        <v>153</v>
      </c>
      <c r="R19" s="28" t="s">
        <v>154</v>
      </c>
      <c r="S19" s="28" t="s">
        <v>155</v>
      </c>
      <c r="T19" s="28" t="s">
        <v>156</v>
      </c>
      <c r="U19" s="27">
        <v>6</v>
      </c>
      <c r="V19" s="27">
        <v>130</v>
      </c>
      <c r="W19" s="27">
        <v>30</v>
      </c>
      <c r="X19" s="27">
        <v>10</v>
      </c>
      <c r="Y19" s="27">
        <v>10</v>
      </c>
      <c r="Z19" s="27">
        <v>20</v>
      </c>
      <c r="AA19" s="27">
        <f t="shared" si="1"/>
        <v>200</v>
      </c>
      <c r="AB19" s="29">
        <f>积分规则!G29</f>
        <v>0.851063829787234</v>
      </c>
      <c r="AC19" s="30">
        <f>H19*积分规则!$B$12</f>
        <v>85</v>
      </c>
      <c r="AD19" s="28">
        <v>0</v>
      </c>
    </row>
    <row r="20" ht="34" customHeight="1" spans="1:30">
      <c r="A20" s="31">
        <v>14</v>
      </c>
      <c r="B20" s="32" t="s">
        <v>33</v>
      </c>
      <c r="C20" s="31">
        <v>14</v>
      </c>
      <c r="D20" s="33" t="s">
        <v>34</v>
      </c>
      <c r="E20" s="34" t="s">
        <v>157</v>
      </c>
      <c r="F20" s="35" t="s">
        <v>158</v>
      </c>
      <c r="G20" s="35"/>
      <c r="H20" s="25">
        <f>IF(D20="极难",积分规则!$B$7,INT(AA20*AB20/积分规则!$B$14)*积分规则!$B$14+AD20)</f>
        <v>110</v>
      </c>
      <c r="I20" s="36">
        <v>0</v>
      </c>
      <c r="J20" s="36">
        <v>0</v>
      </c>
      <c r="K20" s="37">
        <f t="shared" si="0"/>
        <v>110</v>
      </c>
      <c r="L20" s="38" t="s">
        <v>159</v>
      </c>
      <c r="M20" s="38" t="s">
        <v>38</v>
      </c>
      <c r="N20" s="38" t="s">
        <v>160</v>
      </c>
      <c r="O20" s="38" t="s">
        <v>161</v>
      </c>
      <c r="P20" s="38">
        <v>14</v>
      </c>
      <c r="Q20" s="38" t="s">
        <v>162</v>
      </c>
      <c r="R20" s="38" t="s">
        <v>163</v>
      </c>
      <c r="S20" s="38" t="s">
        <v>164</v>
      </c>
      <c r="T20" s="38" t="s">
        <v>165</v>
      </c>
      <c r="U20" s="37">
        <v>5</v>
      </c>
      <c r="V20" s="37">
        <v>80</v>
      </c>
      <c r="W20" s="37">
        <v>10</v>
      </c>
      <c r="X20" s="37">
        <v>10</v>
      </c>
      <c r="Y20" s="37">
        <v>10</v>
      </c>
      <c r="Z20" s="37">
        <v>20</v>
      </c>
      <c r="AA20" s="37">
        <f t="shared" si="1"/>
        <v>130</v>
      </c>
      <c r="AB20" s="39">
        <f>积分规则!G29</f>
        <v>0.851063829787234</v>
      </c>
      <c r="AC20" s="40">
        <f>H20*积分规则!$B$12</f>
        <v>55</v>
      </c>
      <c r="AD20" s="38">
        <v>0</v>
      </c>
    </row>
    <row r="21" ht="34" customHeight="1" spans="1:30">
      <c r="A21" s="41">
        <v>15</v>
      </c>
      <c r="B21" s="42" t="s">
        <v>33</v>
      </c>
      <c r="C21" s="41">
        <v>15</v>
      </c>
      <c r="D21" s="43" t="s">
        <v>54</v>
      </c>
      <c r="E21" s="44" t="s">
        <v>166</v>
      </c>
      <c r="F21" s="45" t="s">
        <v>167</v>
      </c>
      <c r="G21" s="45"/>
      <c r="H21" s="25">
        <f>IF(D21="极难",积分规则!$B$7,INT(AA21*AB21/积分规则!$B$14)*积分规则!$B$14+AD21)</f>
        <v>240</v>
      </c>
      <c r="I21" s="26">
        <v>0</v>
      </c>
      <c r="J21" s="26">
        <v>0</v>
      </c>
      <c r="K21" s="27">
        <f t="shared" si="0"/>
        <v>240</v>
      </c>
      <c r="L21" s="28" t="s">
        <v>168</v>
      </c>
      <c r="M21" s="28" t="s">
        <v>38</v>
      </c>
      <c r="N21" s="28" t="s">
        <v>169</v>
      </c>
      <c r="O21" s="28" t="s">
        <v>170</v>
      </c>
      <c r="P21" s="28">
        <v>4</v>
      </c>
      <c r="Q21" s="28" t="s">
        <v>171</v>
      </c>
      <c r="R21" s="28" t="s">
        <v>172</v>
      </c>
      <c r="S21" s="28" t="s">
        <v>173</v>
      </c>
      <c r="T21" s="28" t="s">
        <v>174</v>
      </c>
      <c r="U21" s="27">
        <v>10</v>
      </c>
      <c r="V21" s="27">
        <v>190</v>
      </c>
      <c r="W21" s="27">
        <v>30</v>
      </c>
      <c r="X21" s="27">
        <v>20</v>
      </c>
      <c r="Y21" s="27">
        <v>20</v>
      </c>
      <c r="Z21" s="27">
        <v>20</v>
      </c>
      <c r="AA21" s="27">
        <f t="shared" si="1"/>
        <v>280</v>
      </c>
      <c r="AB21" s="29">
        <f>积分规则!G29</f>
        <v>0.851063829787234</v>
      </c>
      <c r="AC21" s="30">
        <f>H21*积分规则!$B$12</f>
        <v>120</v>
      </c>
      <c r="AD21" s="28">
        <v>10</v>
      </c>
    </row>
    <row r="22" ht="34" customHeight="1" spans="1:30">
      <c r="A22" s="31">
        <v>16</v>
      </c>
      <c r="B22" s="32" t="s">
        <v>33</v>
      </c>
      <c r="C22" s="31">
        <v>16</v>
      </c>
      <c r="D22" s="33" t="s">
        <v>54</v>
      </c>
      <c r="E22" s="34" t="s">
        <v>175</v>
      </c>
      <c r="F22" s="35" t="s">
        <v>176</v>
      </c>
      <c r="G22" s="35"/>
      <c r="H22" s="25">
        <f>IF(D22="极难",积分规则!$B$7,INT(AA22*AB22/积分规则!$B$14)*积分规则!$B$14+AD22)</f>
        <v>200</v>
      </c>
      <c r="I22" s="36">
        <v>0</v>
      </c>
      <c r="J22" s="36">
        <v>0</v>
      </c>
      <c r="K22" s="37">
        <f t="shared" si="0"/>
        <v>200</v>
      </c>
      <c r="L22" s="38" t="s">
        <v>177</v>
      </c>
      <c r="M22" s="38" t="s">
        <v>38</v>
      </c>
      <c r="N22" s="38" t="s">
        <v>178</v>
      </c>
      <c r="O22" s="38" t="s">
        <v>179</v>
      </c>
      <c r="P22" s="38">
        <v>9</v>
      </c>
      <c r="Q22" s="38" t="s">
        <v>180</v>
      </c>
      <c r="R22" s="38" t="s">
        <v>181</v>
      </c>
      <c r="S22" s="38" t="s">
        <v>182</v>
      </c>
      <c r="T22" s="38" t="s">
        <v>183</v>
      </c>
      <c r="U22" s="37">
        <v>5</v>
      </c>
      <c r="V22" s="37">
        <v>190</v>
      </c>
      <c r="W22" s="37">
        <v>10</v>
      </c>
      <c r="X22" s="37">
        <v>0</v>
      </c>
      <c r="Y22" s="37">
        <v>10</v>
      </c>
      <c r="Z22" s="37">
        <v>20</v>
      </c>
      <c r="AA22" s="37">
        <f t="shared" si="1"/>
        <v>230</v>
      </c>
      <c r="AB22" s="39">
        <f>积分规则!G29</f>
        <v>0.851063829787234</v>
      </c>
      <c r="AC22" s="40">
        <f>H22*积分规则!$B$12</f>
        <v>100</v>
      </c>
      <c r="AD22" s="38">
        <v>10</v>
      </c>
    </row>
    <row r="23" ht="34" customHeight="1" spans="1:30">
      <c r="A23" s="41">
        <v>17</v>
      </c>
      <c r="B23" s="42" t="s">
        <v>33</v>
      </c>
      <c r="C23" s="41">
        <v>17</v>
      </c>
      <c r="D23" s="43" t="s">
        <v>54</v>
      </c>
      <c r="E23" s="44" t="s">
        <v>184</v>
      </c>
      <c r="F23" s="45" t="s">
        <v>185</v>
      </c>
      <c r="G23" s="45"/>
      <c r="H23" s="25">
        <f>IF(D23="极难",积分规则!$B$7,INT(AA23*AB23/积分规则!$B$14)*积分规则!$B$14+AD23)</f>
        <v>230</v>
      </c>
      <c r="I23" s="26">
        <v>0</v>
      </c>
      <c r="J23" s="26">
        <v>0</v>
      </c>
      <c r="K23" s="27">
        <f t="shared" si="0"/>
        <v>230</v>
      </c>
      <c r="L23" s="28" t="s">
        <v>186</v>
      </c>
      <c r="M23" s="28" t="s">
        <v>38</v>
      </c>
      <c r="N23" s="28" t="s">
        <v>187</v>
      </c>
      <c r="O23" s="28" t="s">
        <v>188</v>
      </c>
      <c r="P23" s="28">
        <v>5</v>
      </c>
      <c r="Q23" s="28" t="s">
        <v>189</v>
      </c>
      <c r="R23" s="28" t="s">
        <v>190</v>
      </c>
      <c r="S23" s="28" t="s">
        <v>191</v>
      </c>
      <c r="T23" s="28" t="s">
        <v>192</v>
      </c>
      <c r="U23" s="27">
        <v>8</v>
      </c>
      <c r="V23" s="27">
        <v>190</v>
      </c>
      <c r="W23" s="27">
        <v>30</v>
      </c>
      <c r="X23" s="27">
        <v>10</v>
      </c>
      <c r="Y23" s="27">
        <v>20</v>
      </c>
      <c r="Z23" s="27">
        <v>20</v>
      </c>
      <c r="AA23" s="27">
        <f t="shared" si="1"/>
        <v>270</v>
      </c>
      <c r="AB23" s="29">
        <f>积分规则!G29</f>
        <v>0.851063829787234</v>
      </c>
      <c r="AC23" s="30">
        <f>H23*积分规则!$B$12</f>
        <v>115</v>
      </c>
      <c r="AD23" s="28">
        <v>10</v>
      </c>
    </row>
    <row r="24" ht="34" customHeight="1" spans="1:30">
      <c r="A24" s="31">
        <v>18</v>
      </c>
      <c r="B24" s="32" t="s">
        <v>33</v>
      </c>
      <c r="C24" s="31">
        <v>18</v>
      </c>
      <c r="D24" s="33" t="s">
        <v>82</v>
      </c>
      <c r="E24" s="34" t="s">
        <v>193</v>
      </c>
      <c r="F24" s="35" t="s">
        <v>194</v>
      </c>
      <c r="G24" s="35"/>
      <c r="H24" s="25">
        <f>IF(D24="极难",积分规则!$B$7,INT(AA24*AB24/积分规则!$B$14)*积分规则!$B$14+AD24)</f>
        <v>150</v>
      </c>
      <c r="I24" s="36">
        <v>0</v>
      </c>
      <c r="J24" s="36">
        <v>0</v>
      </c>
      <c r="K24" s="37">
        <f t="shared" si="0"/>
        <v>150</v>
      </c>
      <c r="L24" s="38" t="s">
        <v>195</v>
      </c>
      <c r="M24" s="38" t="s">
        <v>38</v>
      </c>
      <c r="N24" s="38" t="s">
        <v>196</v>
      </c>
      <c r="O24" s="38" t="s">
        <v>197</v>
      </c>
      <c r="P24" s="38">
        <v>2</v>
      </c>
      <c r="Q24" s="38" t="s">
        <v>198</v>
      </c>
      <c r="R24" s="38" t="s">
        <v>199</v>
      </c>
      <c r="S24" s="38" t="s">
        <v>200</v>
      </c>
      <c r="T24" s="38" t="s">
        <v>201</v>
      </c>
      <c r="U24" s="37">
        <v>5</v>
      </c>
      <c r="V24" s="37">
        <v>130</v>
      </c>
      <c r="W24" s="37">
        <v>10</v>
      </c>
      <c r="X24" s="37">
        <v>10</v>
      </c>
      <c r="Y24" s="37">
        <v>10</v>
      </c>
      <c r="Z24" s="37">
        <v>20</v>
      </c>
      <c r="AA24" s="37">
        <f t="shared" si="1"/>
        <v>180</v>
      </c>
      <c r="AB24" s="39">
        <f>积分规则!G29</f>
        <v>0.851063829787234</v>
      </c>
      <c r="AC24" s="40">
        <f>H24*积分规则!$B$12</f>
        <v>75</v>
      </c>
      <c r="AD24" s="38">
        <v>0</v>
      </c>
    </row>
    <row r="25" ht="34" customHeight="1" spans="1:30">
      <c r="A25" s="41">
        <v>19</v>
      </c>
      <c r="B25" s="42" t="s">
        <v>33</v>
      </c>
      <c r="C25" s="41">
        <v>19</v>
      </c>
      <c r="D25" s="43" t="s">
        <v>82</v>
      </c>
      <c r="E25" s="44" t="s">
        <v>202</v>
      </c>
      <c r="F25" s="45" t="s">
        <v>203</v>
      </c>
      <c r="G25" s="45"/>
      <c r="H25" s="25">
        <f>IF(D25="极难",积分规则!$B$7,INT(AA25*AB25/积分规则!$B$14)*积分规则!$B$14+AD25)</f>
        <v>150</v>
      </c>
      <c r="I25" s="26">
        <v>0</v>
      </c>
      <c r="J25" s="26">
        <v>0</v>
      </c>
      <c r="K25" s="27">
        <f t="shared" si="0"/>
        <v>150</v>
      </c>
      <c r="L25" s="28" t="s">
        <v>204</v>
      </c>
      <c r="M25" s="28" t="s">
        <v>38</v>
      </c>
      <c r="N25" s="28" t="s">
        <v>205</v>
      </c>
      <c r="O25" s="28" t="s">
        <v>206</v>
      </c>
      <c r="P25" s="28">
        <v>17</v>
      </c>
      <c r="Q25" s="28" t="s">
        <v>207</v>
      </c>
      <c r="R25" s="28" t="s">
        <v>208</v>
      </c>
      <c r="S25" s="28" t="s">
        <v>209</v>
      </c>
      <c r="T25" s="28" t="s">
        <v>210</v>
      </c>
      <c r="U25" s="27">
        <v>5</v>
      </c>
      <c r="V25" s="27">
        <v>130</v>
      </c>
      <c r="W25" s="27">
        <v>10</v>
      </c>
      <c r="X25" s="27">
        <v>20</v>
      </c>
      <c r="Y25" s="27">
        <v>0</v>
      </c>
      <c r="Z25" s="27">
        <v>20</v>
      </c>
      <c r="AA25" s="27">
        <f t="shared" si="1"/>
        <v>180</v>
      </c>
      <c r="AB25" s="29">
        <f>积分规则!G29</f>
        <v>0.851063829787234</v>
      </c>
      <c r="AC25" s="30">
        <f>H25*积分规则!$B$12</f>
        <v>75</v>
      </c>
      <c r="AD25" s="28">
        <v>0</v>
      </c>
    </row>
    <row r="26" ht="34" customHeight="1" spans="1:30">
      <c r="A26" s="31">
        <v>20</v>
      </c>
      <c r="B26" s="32" t="s">
        <v>33</v>
      </c>
      <c r="C26" s="31">
        <v>20</v>
      </c>
      <c r="D26" s="33" t="s">
        <v>82</v>
      </c>
      <c r="E26" s="34" t="s">
        <v>211</v>
      </c>
      <c r="F26" s="35" t="s">
        <v>212</v>
      </c>
      <c r="G26" s="35"/>
      <c r="H26" s="25">
        <f>IF(D26="极难",积分规则!$B$7,INT(AA26*AB26/积分规则!$B$14)*积分规则!$B$14+AD26)</f>
        <v>150</v>
      </c>
      <c r="I26" s="36">
        <v>0</v>
      </c>
      <c r="J26" s="36">
        <v>0</v>
      </c>
      <c r="K26" s="37">
        <f t="shared" si="0"/>
        <v>150</v>
      </c>
      <c r="L26" s="38" t="s">
        <v>213</v>
      </c>
      <c r="M26" s="38" t="s">
        <v>38</v>
      </c>
      <c r="N26" s="38" t="s">
        <v>214</v>
      </c>
      <c r="O26" s="38" t="s">
        <v>215</v>
      </c>
      <c r="P26" s="38">
        <v>3</v>
      </c>
      <c r="Q26" s="38" t="s">
        <v>216</v>
      </c>
      <c r="R26" s="38" t="s">
        <v>217</v>
      </c>
      <c r="S26" s="38" t="s">
        <v>218</v>
      </c>
      <c r="T26" s="38" t="s">
        <v>219</v>
      </c>
      <c r="U26" s="37">
        <v>5</v>
      </c>
      <c r="V26" s="37">
        <v>130</v>
      </c>
      <c r="W26" s="37">
        <v>10</v>
      </c>
      <c r="X26" s="37">
        <v>10</v>
      </c>
      <c r="Y26" s="37">
        <v>10</v>
      </c>
      <c r="Z26" s="37">
        <v>20</v>
      </c>
      <c r="AA26" s="37">
        <f t="shared" si="1"/>
        <v>180</v>
      </c>
      <c r="AB26" s="39">
        <f>积分规则!G29</f>
        <v>0.851063829787234</v>
      </c>
      <c r="AC26" s="40">
        <f>H26*积分规则!$B$12</f>
        <v>75</v>
      </c>
      <c r="AD26" s="38">
        <v>0</v>
      </c>
    </row>
    <row r="27" ht="50" customHeight="1" spans="1:30">
      <c r="A27" s="41">
        <v>21</v>
      </c>
      <c r="B27" s="42" t="s">
        <v>33</v>
      </c>
      <c r="C27" s="41">
        <v>21</v>
      </c>
      <c r="D27" s="43" t="s">
        <v>54</v>
      </c>
      <c r="E27" s="44" t="s">
        <v>220</v>
      </c>
      <c r="F27" s="45" t="s">
        <v>221</v>
      </c>
      <c r="G27" s="45" t="s">
        <v>222</v>
      </c>
      <c r="H27" s="25">
        <f>IF(D27="极难",积分规则!$B$7,INT(AA27*AB27/积分规则!$B$14)*积分规则!$B$14+AD27)</f>
        <v>230</v>
      </c>
      <c r="I27" s="26">
        <v>50</v>
      </c>
      <c r="J27" s="26">
        <v>0</v>
      </c>
      <c r="K27" s="27">
        <f t="shared" si="0"/>
        <v>280</v>
      </c>
      <c r="L27" s="28" t="s">
        <v>223</v>
      </c>
      <c r="M27" s="28" t="s">
        <v>38</v>
      </c>
      <c r="N27" s="28" t="s">
        <v>224</v>
      </c>
      <c r="O27" s="28" t="s">
        <v>225</v>
      </c>
      <c r="P27" s="28" t="s">
        <v>117</v>
      </c>
      <c r="Q27" s="28" t="s">
        <v>118</v>
      </c>
      <c r="R27" s="28" t="s">
        <v>118</v>
      </c>
      <c r="S27" s="28" t="s">
        <v>118</v>
      </c>
      <c r="T27" s="28" t="s">
        <v>226</v>
      </c>
      <c r="U27" s="27">
        <v>12</v>
      </c>
      <c r="V27" s="27">
        <v>190</v>
      </c>
      <c r="W27" s="27">
        <v>50</v>
      </c>
      <c r="X27" s="27">
        <v>10</v>
      </c>
      <c r="Y27" s="27">
        <v>20</v>
      </c>
      <c r="Z27" s="27">
        <v>0</v>
      </c>
      <c r="AA27" s="27">
        <f t="shared" si="1"/>
        <v>270</v>
      </c>
      <c r="AB27" s="29">
        <f>积分规则!G29</f>
        <v>0.851063829787234</v>
      </c>
      <c r="AC27" s="30">
        <f>H27*积分规则!$B$12</f>
        <v>115</v>
      </c>
      <c r="AD27" s="28">
        <v>10</v>
      </c>
    </row>
    <row r="28" ht="34" customHeight="1" spans="1:30">
      <c r="A28" s="31">
        <v>22</v>
      </c>
      <c r="B28" s="32" t="s">
        <v>33</v>
      </c>
      <c r="C28" s="31">
        <v>22</v>
      </c>
      <c r="D28" s="33" t="s">
        <v>34</v>
      </c>
      <c r="E28" s="34" t="s">
        <v>227</v>
      </c>
      <c r="F28" s="35" t="s">
        <v>228</v>
      </c>
      <c r="G28" s="35" t="s">
        <v>222</v>
      </c>
      <c r="H28" s="25">
        <f>IF(D28="极难",积分规则!$B$7,INT(AA28*AB28/积分规则!$B$14)*积分规则!$B$14+AD28)</f>
        <v>80</v>
      </c>
      <c r="I28" s="36">
        <v>0</v>
      </c>
      <c r="J28" s="36">
        <v>0</v>
      </c>
      <c r="K28" s="37">
        <f t="shared" si="0"/>
        <v>80</v>
      </c>
      <c r="L28" s="38" t="s">
        <v>229</v>
      </c>
      <c r="M28" s="38" t="s">
        <v>38</v>
      </c>
      <c r="N28" s="38" t="s">
        <v>230</v>
      </c>
      <c r="O28" s="38" t="s">
        <v>231</v>
      </c>
      <c r="P28" s="38" t="s">
        <v>117</v>
      </c>
      <c r="Q28" s="38" t="s">
        <v>118</v>
      </c>
      <c r="R28" s="38" t="s">
        <v>118</v>
      </c>
      <c r="S28" s="38" t="s">
        <v>118</v>
      </c>
      <c r="T28" s="38" t="s">
        <v>232</v>
      </c>
      <c r="U28" s="37">
        <v>4</v>
      </c>
      <c r="V28" s="37">
        <v>80</v>
      </c>
      <c r="W28" s="37">
        <v>10</v>
      </c>
      <c r="X28" s="37">
        <v>0</v>
      </c>
      <c r="Y28" s="37">
        <v>0</v>
      </c>
      <c r="Z28" s="37">
        <v>0</v>
      </c>
      <c r="AA28" s="37">
        <f t="shared" si="1"/>
        <v>90</v>
      </c>
      <c r="AB28" s="39">
        <f>积分规则!G29</f>
        <v>0.851063829787234</v>
      </c>
      <c r="AC28" s="40">
        <f>H28*积分规则!$B$12</f>
        <v>40</v>
      </c>
      <c r="AD28" s="38">
        <v>10</v>
      </c>
    </row>
    <row r="29" ht="34" customHeight="1" spans="1:30">
      <c r="A29" s="41">
        <v>23</v>
      </c>
      <c r="B29" s="42" t="s">
        <v>33</v>
      </c>
      <c r="C29" s="41">
        <v>23</v>
      </c>
      <c r="D29" s="43" t="s">
        <v>82</v>
      </c>
      <c r="E29" s="44" t="s">
        <v>233</v>
      </c>
      <c r="F29" s="45" t="s">
        <v>234</v>
      </c>
      <c r="G29" s="45" t="s">
        <v>222</v>
      </c>
      <c r="H29" s="25">
        <f>IF(D29="极难",积分规则!$B$7,INT(AA29*AB29/积分规则!$B$14)*积分规则!$B$14+AD29)</f>
        <v>170</v>
      </c>
      <c r="I29" s="26">
        <v>0</v>
      </c>
      <c r="J29" s="26">
        <v>0</v>
      </c>
      <c r="K29" s="27">
        <f t="shared" si="0"/>
        <v>170</v>
      </c>
      <c r="L29" s="28" t="s">
        <v>235</v>
      </c>
      <c r="M29" s="28" t="s">
        <v>38</v>
      </c>
      <c r="N29" s="28" t="s">
        <v>236</v>
      </c>
      <c r="O29" s="28" t="s">
        <v>237</v>
      </c>
      <c r="P29" s="28" t="s">
        <v>117</v>
      </c>
      <c r="Q29" s="28" t="s">
        <v>118</v>
      </c>
      <c r="R29" s="28" t="s">
        <v>118</v>
      </c>
      <c r="S29" s="28" t="s">
        <v>118</v>
      </c>
      <c r="T29" s="28" t="s">
        <v>238</v>
      </c>
      <c r="U29" s="27">
        <v>10</v>
      </c>
      <c r="V29" s="27">
        <v>130</v>
      </c>
      <c r="W29" s="27">
        <v>30</v>
      </c>
      <c r="X29" s="27">
        <v>20</v>
      </c>
      <c r="Y29" s="27">
        <v>20</v>
      </c>
      <c r="Z29" s="27">
        <v>0</v>
      </c>
      <c r="AA29" s="27">
        <f t="shared" si="1"/>
        <v>200</v>
      </c>
      <c r="AB29" s="29">
        <f>积分规则!G29</f>
        <v>0.851063829787234</v>
      </c>
      <c r="AC29" s="30">
        <f>H29*积分规则!$B$12</f>
        <v>85</v>
      </c>
      <c r="AD29" s="28">
        <v>0</v>
      </c>
    </row>
    <row r="30" ht="34" customHeight="1" spans="1:30">
      <c r="A30" s="31">
        <v>24</v>
      </c>
      <c r="B30" s="32" t="s">
        <v>33</v>
      </c>
      <c r="C30" s="31">
        <v>24</v>
      </c>
      <c r="D30" s="33" t="s">
        <v>34</v>
      </c>
      <c r="E30" s="34" t="s">
        <v>239</v>
      </c>
      <c r="F30" s="35" t="s">
        <v>240</v>
      </c>
      <c r="G30" s="35" t="s">
        <v>222</v>
      </c>
      <c r="H30" s="25">
        <f>IF(D30="极难",积分规则!$B$7,INT(AA30*AB30/积分规则!$B$14)*积分规则!$B$14+AD30)</f>
        <v>80</v>
      </c>
      <c r="I30" s="36">
        <v>0</v>
      </c>
      <c r="J30" s="36">
        <v>0</v>
      </c>
      <c r="K30" s="37">
        <f t="shared" si="0"/>
        <v>80</v>
      </c>
      <c r="L30" s="38" t="s">
        <v>241</v>
      </c>
      <c r="M30" s="38" t="s">
        <v>38</v>
      </c>
      <c r="N30" s="38" t="s">
        <v>242</v>
      </c>
      <c r="O30" s="38" t="s">
        <v>243</v>
      </c>
      <c r="P30" s="38" t="s">
        <v>117</v>
      </c>
      <c r="Q30" s="38" t="s">
        <v>118</v>
      </c>
      <c r="R30" s="38" t="s">
        <v>118</v>
      </c>
      <c r="S30" s="38" t="s">
        <v>118</v>
      </c>
      <c r="T30" s="38" t="s">
        <v>244</v>
      </c>
      <c r="U30" s="37">
        <v>2</v>
      </c>
      <c r="V30" s="37">
        <v>80</v>
      </c>
      <c r="W30" s="37">
        <v>0</v>
      </c>
      <c r="X30" s="37">
        <v>10</v>
      </c>
      <c r="Y30" s="37">
        <v>0</v>
      </c>
      <c r="Z30" s="37">
        <v>0</v>
      </c>
      <c r="AA30" s="37">
        <f t="shared" si="1"/>
        <v>90</v>
      </c>
      <c r="AB30" s="39">
        <f>积分规则!G29</f>
        <v>0.851063829787234</v>
      </c>
      <c r="AC30" s="40">
        <f>H30*积分规则!$B$12</f>
        <v>40</v>
      </c>
      <c r="AD30" s="38">
        <v>10</v>
      </c>
    </row>
    <row r="31" ht="34" customHeight="1" spans="1:30">
      <c r="A31" s="41">
        <v>25</v>
      </c>
      <c r="B31" s="42" t="s">
        <v>33</v>
      </c>
      <c r="C31" s="41">
        <v>25</v>
      </c>
      <c r="D31" s="43" t="s">
        <v>34</v>
      </c>
      <c r="E31" s="44" t="s">
        <v>245</v>
      </c>
      <c r="F31" s="45" t="s">
        <v>246</v>
      </c>
      <c r="G31" s="45" t="s">
        <v>222</v>
      </c>
      <c r="H31" s="25">
        <f>IF(D31="极难",积分规则!$B$7,INT(AA31*AB31/积分规则!$B$14)*积分规则!$B$14+AD31)</f>
        <v>80</v>
      </c>
      <c r="I31" s="26">
        <v>0</v>
      </c>
      <c r="J31" s="26">
        <v>0</v>
      </c>
      <c r="K31" s="27">
        <f t="shared" si="0"/>
        <v>80</v>
      </c>
      <c r="L31" s="28" t="s">
        <v>247</v>
      </c>
      <c r="M31" s="28" t="s">
        <v>38</v>
      </c>
      <c r="N31" s="28" t="s">
        <v>248</v>
      </c>
      <c r="O31" s="28" t="s">
        <v>249</v>
      </c>
      <c r="P31" s="28" t="s">
        <v>117</v>
      </c>
      <c r="Q31" s="28" t="s">
        <v>118</v>
      </c>
      <c r="R31" s="28" t="s">
        <v>118</v>
      </c>
      <c r="S31" s="28" t="s">
        <v>118</v>
      </c>
      <c r="T31" s="28" t="s">
        <v>250</v>
      </c>
      <c r="U31" s="27">
        <v>4</v>
      </c>
      <c r="V31" s="27">
        <v>80</v>
      </c>
      <c r="W31" s="27">
        <v>10</v>
      </c>
      <c r="X31" s="27">
        <v>0</v>
      </c>
      <c r="Y31" s="27">
        <v>0</v>
      </c>
      <c r="Z31" s="27">
        <v>0</v>
      </c>
      <c r="AA31" s="27">
        <f t="shared" si="1"/>
        <v>90</v>
      </c>
      <c r="AB31" s="29">
        <f>积分规则!G29</f>
        <v>0.851063829787234</v>
      </c>
      <c r="AC31" s="30">
        <f>H31*积分规则!$B$12</f>
        <v>40</v>
      </c>
      <c r="AD31" s="28">
        <v>10</v>
      </c>
    </row>
    <row r="32" ht="50" customHeight="1" spans="1:30">
      <c r="A32" s="46">
        <v>26</v>
      </c>
      <c r="B32" s="47" t="s">
        <v>251</v>
      </c>
      <c r="C32" s="46">
        <v>1</v>
      </c>
      <c r="D32" s="48" t="s">
        <v>82</v>
      </c>
      <c r="E32" s="49" t="s">
        <v>252</v>
      </c>
      <c r="F32" s="50" t="s">
        <v>253</v>
      </c>
      <c r="G32" s="50" t="s">
        <v>254</v>
      </c>
      <c r="H32" s="25">
        <f>IF(D32="极难",积分规则!$B$7,INT(AA32*AB32/积分规则!$B$14)*积分规则!$B$14+AD32)</f>
        <v>170</v>
      </c>
      <c r="I32" s="36">
        <v>0</v>
      </c>
      <c r="J32" s="36">
        <v>0</v>
      </c>
      <c r="K32" s="37">
        <f t="shared" si="0"/>
        <v>170</v>
      </c>
      <c r="L32" s="38" t="s">
        <v>255</v>
      </c>
      <c r="M32" s="38" t="s">
        <v>256</v>
      </c>
      <c r="N32" s="38" t="s">
        <v>214</v>
      </c>
      <c r="O32" s="38" t="s">
        <v>215</v>
      </c>
      <c r="P32" s="38">
        <v>3</v>
      </c>
      <c r="Q32" s="38" t="s">
        <v>216</v>
      </c>
      <c r="R32" s="38" t="s">
        <v>217</v>
      </c>
      <c r="S32" s="38" t="s">
        <v>218</v>
      </c>
      <c r="T32" s="38" t="s">
        <v>257</v>
      </c>
      <c r="U32" s="37">
        <v>6</v>
      </c>
      <c r="V32" s="37">
        <v>130</v>
      </c>
      <c r="W32" s="37">
        <v>30</v>
      </c>
      <c r="X32" s="37">
        <v>10</v>
      </c>
      <c r="Y32" s="37">
        <v>10</v>
      </c>
      <c r="Z32" s="37">
        <v>20</v>
      </c>
      <c r="AA32" s="37">
        <f t="shared" si="1"/>
        <v>200</v>
      </c>
      <c r="AB32" s="39">
        <f>积分规则!G30</f>
        <v>0.843091334894614</v>
      </c>
      <c r="AC32" s="40">
        <f>H32*积分规则!$B$12</f>
        <v>85</v>
      </c>
      <c r="AD32" s="38">
        <v>10</v>
      </c>
    </row>
    <row r="33" ht="50" customHeight="1" spans="1:30">
      <c r="A33" s="41">
        <v>27</v>
      </c>
      <c r="B33" s="42" t="s">
        <v>251</v>
      </c>
      <c r="C33" s="41">
        <v>2</v>
      </c>
      <c r="D33" s="43" t="s">
        <v>54</v>
      </c>
      <c r="E33" s="44" t="s">
        <v>258</v>
      </c>
      <c r="F33" s="45" t="s">
        <v>259</v>
      </c>
      <c r="G33" s="45"/>
      <c r="H33" s="25">
        <f>IF(D33="极难",积分规则!$B$7,INT(AA33*AB33/积分规则!$B$14)*积分规则!$B$14+AD33)</f>
        <v>230</v>
      </c>
      <c r="I33" s="26">
        <v>0</v>
      </c>
      <c r="J33" s="26">
        <v>0</v>
      </c>
      <c r="K33" s="27">
        <f t="shared" si="0"/>
        <v>230</v>
      </c>
      <c r="L33" s="28" t="s">
        <v>260</v>
      </c>
      <c r="M33" s="28" t="s">
        <v>256</v>
      </c>
      <c r="N33" s="28" t="s">
        <v>196</v>
      </c>
      <c r="O33" s="28" t="s">
        <v>197</v>
      </c>
      <c r="P33" s="28">
        <v>2</v>
      </c>
      <c r="Q33" s="28" t="s">
        <v>198</v>
      </c>
      <c r="R33" s="28" t="s">
        <v>199</v>
      </c>
      <c r="S33" s="28" t="s">
        <v>200</v>
      </c>
      <c r="T33" s="28" t="s">
        <v>261</v>
      </c>
      <c r="U33" s="27">
        <v>6</v>
      </c>
      <c r="V33" s="27">
        <v>190</v>
      </c>
      <c r="W33" s="27">
        <v>30</v>
      </c>
      <c r="X33" s="27">
        <v>10</v>
      </c>
      <c r="Y33" s="27">
        <v>20</v>
      </c>
      <c r="Z33" s="27">
        <v>20</v>
      </c>
      <c r="AA33" s="27">
        <f t="shared" si="1"/>
        <v>270</v>
      </c>
      <c r="AB33" s="29">
        <f>积分规则!G30</f>
        <v>0.843091334894614</v>
      </c>
      <c r="AC33" s="30">
        <f>H33*积分规则!$B$12</f>
        <v>115</v>
      </c>
      <c r="AD33" s="28">
        <v>10</v>
      </c>
    </row>
    <row r="34" ht="34" customHeight="1" spans="1:30">
      <c r="A34" s="31">
        <v>28</v>
      </c>
      <c r="B34" s="32" t="s">
        <v>251</v>
      </c>
      <c r="C34" s="31">
        <v>3</v>
      </c>
      <c r="D34" s="33" t="s">
        <v>34</v>
      </c>
      <c r="E34" s="34" t="s">
        <v>262</v>
      </c>
      <c r="F34" s="35" t="s">
        <v>263</v>
      </c>
      <c r="G34" s="35"/>
      <c r="H34" s="25">
        <f>IF(D34="极难",积分规则!$B$7,INT(AA34*AB34/积分规则!$B$14)*积分规则!$B$14+AD34)</f>
        <v>120</v>
      </c>
      <c r="I34" s="36">
        <v>0</v>
      </c>
      <c r="J34" s="36">
        <v>0</v>
      </c>
      <c r="K34" s="37">
        <f t="shared" si="0"/>
        <v>120</v>
      </c>
      <c r="L34" s="38" t="s">
        <v>264</v>
      </c>
      <c r="M34" s="38" t="s">
        <v>256</v>
      </c>
      <c r="N34" s="38" t="s">
        <v>133</v>
      </c>
      <c r="O34" s="38" t="s">
        <v>134</v>
      </c>
      <c r="P34" s="38">
        <v>19</v>
      </c>
      <c r="Q34" s="38" t="s">
        <v>135</v>
      </c>
      <c r="R34" s="38" t="s">
        <v>136</v>
      </c>
      <c r="S34" s="38" t="s">
        <v>137</v>
      </c>
      <c r="T34" s="38" t="s">
        <v>265</v>
      </c>
      <c r="U34" s="37">
        <v>8</v>
      </c>
      <c r="V34" s="37">
        <v>80</v>
      </c>
      <c r="W34" s="37">
        <v>30</v>
      </c>
      <c r="X34" s="37">
        <v>10</v>
      </c>
      <c r="Y34" s="37">
        <v>0</v>
      </c>
      <c r="Z34" s="37">
        <v>20</v>
      </c>
      <c r="AA34" s="37">
        <f t="shared" si="1"/>
        <v>140</v>
      </c>
      <c r="AB34" s="39">
        <f>积分规则!G30</f>
        <v>0.843091334894614</v>
      </c>
      <c r="AC34" s="40">
        <f>H34*积分规则!$B$12</f>
        <v>60</v>
      </c>
      <c r="AD34" s="38">
        <v>10</v>
      </c>
    </row>
    <row r="35" ht="50" customHeight="1" spans="1:30">
      <c r="A35" s="41">
        <v>29</v>
      </c>
      <c r="B35" s="42" t="s">
        <v>251</v>
      </c>
      <c r="C35" s="41">
        <v>4</v>
      </c>
      <c r="D35" s="43" t="s">
        <v>82</v>
      </c>
      <c r="E35" s="44" t="s">
        <v>266</v>
      </c>
      <c r="F35" s="45" t="s">
        <v>267</v>
      </c>
      <c r="G35" s="45" t="s">
        <v>268</v>
      </c>
      <c r="H35" s="25">
        <f>IF(D35="极难",积分规则!$B$7,INT(AA35*AB35/积分规则!$B$14)*积分规则!$B$14+AD35)</f>
        <v>150</v>
      </c>
      <c r="I35" s="26">
        <v>0</v>
      </c>
      <c r="J35" s="26">
        <v>50</v>
      </c>
      <c r="K35" s="27">
        <f t="shared" si="0"/>
        <v>150</v>
      </c>
      <c r="L35" s="28" t="s">
        <v>269</v>
      </c>
      <c r="M35" s="28" t="s">
        <v>256</v>
      </c>
      <c r="N35" s="28" t="s">
        <v>95</v>
      </c>
      <c r="O35" s="28" t="s">
        <v>96</v>
      </c>
      <c r="P35" s="28">
        <v>7</v>
      </c>
      <c r="Q35" s="28" t="s">
        <v>97</v>
      </c>
      <c r="R35" s="28" t="s">
        <v>98</v>
      </c>
      <c r="S35" s="28" t="s">
        <v>99</v>
      </c>
      <c r="T35" s="28" t="s">
        <v>270</v>
      </c>
      <c r="U35" s="27">
        <v>5</v>
      </c>
      <c r="V35" s="27">
        <v>130</v>
      </c>
      <c r="W35" s="27">
        <v>10</v>
      </c>
      <c r="X35" s="27">
        <v>0</v>
      </c>
      <c r="Y35" s="27">
        <v>20</v>
      </c>
      <c r="Z35" s="27">
        <v>20</v>
      </c>
      <c r="AA35" s="27">
        <f t="shared" si="1"/>
        <v>180</v>
      </c>
      <c r="AB35" s="29">
        <f>积分规则!G30</f>
        <v>0.843091334894614</v>
      </c>
      <c r="AC35" s="30">
        <f>H35*积分规则!$B$12</f>
        <v>75</v>
      </c>
      <c r="AD35" s="28">
        <v>0</v>
      </c>
    </row>
    <row r="36" ht="50" customHeight="1" spans="1:30">
      <c r="A36" s="31">
        <v>30</v>
      </c>
      <c r="B36" s="32" t="s">
        <v>251</v>
      </c>
      <c r="C36" s="31">
        <v>5</v>
      </c>
      <c r="D36" s="33" t="s">
        <v>54</v>
      </c>
      <c r="E36" s="34" t="s">
        <v>271</v>
      </c>
      <c r="F36" s="35" t="s">
        <v>272</v>
      </c>
      <c r="G36" s="35" t="s">
        <v>273</v>
      </c>
      <c r="H36" s="25">
        <f>IF(D36="极难",积分规则!$B$7,INT(AA36*AB36/积分规则!$B$14)*积分规则!$B$14+AD36)</f>
        <v>200</v>
      </c>
      <c r="I36" s="36">
        <v>0</v>
      </c>
      <c r="J36" s="36">
        <v>0</v>
      </c>
      <c r="K36" s="37">
        <f t="shared" si="0"/>
        <v>200</v>
      </c>
      <c r="L36" s="38" t="s">
        <v>274</v>
      </c>
      <c r="M36" s="38" t="s">
        <v>256</v>
      </c>
      <c r="N36" s="38" t="s">
        <v>151</v>
      </c>
      <c r="O36" s="38" t="s">
        <v>152</v>
      </c>
      <c r="P36" s="38">
        <v>1</v>
      </c>
      <c r="Q36" s="38" t="s">
        <v>153</v>
      </c>
      <c r="R36" s="38" t="s">
        <v>154</v>
      </c>
      <c r="S36" s="38" t="s">
        <v>155</v>
      </c>
      <c r="T36" s="38" t="s">
        <v>275</v>
      </c>
      <c r="U36" s="37">
        <v>5</v>
      </c>
      <c r="V36" s="37">
        <v>190</v>
      </c>
      <c r="W36" s="37">
        <v>10</v>
      </c>
      <c r="X36" s="37">
        <v>10</v>
      </c>
      <c r="Y36" s="37">
        <v>10</v>
      </c>
      <c r="Z36" s="37">
        <v>20</v>
      </c>
      <c r="AA36" s="37">
        <f t="shared" si="1"/>
        <v>240</v>
      </c>
      <c r="AB36" s="39">
        <f>积分规则!G30</f>
        <v>0.843091334894614</v>
      </c>
      <c r="AC36" s="40">
        <f>H36*积分规则!$B$12</f>
        <v>100</v>
      </c>
      <c r="AD36" s="38">
        <v>0</v>
      </c>
    </row>
    <row r="37" ht="34" customHeight="1" spans="1:30">
      <c r="A37" s="41">
        <v>31</v>
      </c>
      <c r="B37" s="42" t="s">
        <v>251</v>
      </c>
      <c r="C37" s="41">
        <v>6</v>
      </c>
      <c r="D37" s="43" t="s">
        <v>54</v>
      </c>
      <c r="E37" s="44" t="s">
        <v>276</v>
      </c>
      <c r="F37" s="45" t="s">
        <v>277</v>
      </c>
      <c r="G37" s="45"/>
      <c r="H37" s="25">
        <f>IF(D37="极难",积分规则!$B$7,INT(AA37*AB37/积分规则!$B$14)*积分规则!$B$14+AD37)</f>
        <v>230</v>
      </c>
      <c r="I37" s="26">
        <v>0</v>
      </c>
      <c r="J37" s="26">
        <v>0</v>
      </c>
      <c r="K37" s="27">
        <f t="shared" si="0"/>
        <v>230</v>
      </c>
      <c r="L37" s="28" t="s">
        <v>278</v>
      </c>
      <c r="M37" s="28" t="s">
        <v>256</v>
      </c>
      <c r="N37" s="28" t="s">
        <v>178</v>
      </c>
      <c r="O37" s="28" t="s">
        <v>179</v>
      </c>
      <c r="P37" s="28">
        <v>9</v>
      </c>
      <c r="Q37" s="28" t="s">
        <v>180</v>
      </c>
      <c r="R37" s="28" t="s">
        <v>181</v>
      </c>
      <c r="S37" s="28" t="s">
        <v>182</v>
      </c>
      <c r="T37" s="28" t="s">
        <v>279</v>
      </c>
      <c r="U37" s="27">
        <v>8</v>
      </c>
      <c r="V37" s="27">
        <v>190</v>
      </c>
      <c r="W37" s="27">
        <v>30</v>
      </c>
      <c r="X37" s="27">
        <v>10</v>
      </c>
      <c r="Y37" s="27">
        <v>20</v>
      </c>
      <c r="Z37" s="27">
        <v>20</v>
      </c>
      <c r="AA37" s="27">
        <f t="shared" si="1"/>
        <v>270</v>
      </c>
      <c r="AB37" s="29">
        <f>积分规则!G30</f>
        <v>0.843091334894614</v>
      </c>
      <c r="AC37" s="30">
        <f>H37*积分规则!$B$12</f>
        <v>115</v>
      </c>
      <c r="AD37" s="28">
        <v>10</v>
      </c>
    </row>
    <row r="38" ht="34" customHeight="1" spans="1:30">
      <c r="A38" s="31">
        <v>32</v>
      </c>
      <c r="B38" s="32" t="s">
        <v>251</v>
      </c>
      <c r="C38" s="31">
        <v>7</v>
      </c>
      <c r="D38" s="33" t="s">
        <v>34</v>
      </c>
      <c r="E38" s="34" t="s">
        <v>280</v>
      </c>
      <c r="F38" s="35" t="s">
        <v>281</v>
      </c>
      <c r="G38" s="35"/>
      <c r="H38" s="25">
        <f>IF(D38="极难",积分规则!$B$7,INT(AA38*AB38/积分规则!$B$14)*积分规则!$B$14+AD38)</f>
        <v>140</v>
      </c>
      <c r="I38" s="36">
        <v>0</v>
      </c>
      <c r="J38" s="36">
        <v>0</v>
      </c>
      <c r="K38" s="37">
        <f t="shared" si="0"/>
        <v>140</v>
      </c>
      <c r="L38" s="38" t="s">
        <v>282</v>
      </c>
      <c r="M38" s="38" t="s">
        <v>256</v>
      </c>
      <c r="N38" s="38" t="s">
        <v>67</v>
      </c>
      <c r="O38" s="38" t="s">
        <v>68</v>
      </c>
      <c r="P38" s="38">
        <v>10</v>
      </c>
      <c r="Q38" s="38" t="s">
        <v>69</v>
      </c>
      <c r="R38" s="38" t="s">
        <v>70</v>
      </c>
      <c r="S38" s="38" t="s">
        <v>71</v>
      </c>
      <c r="T38" s="38" t="s">
        <v>283</v>
      </c>
      <c r="U38" s="37">
        <v>12</v>
      </c>
      <c r="V38" s="37">
        <v>80</v>
      </c>
      <c r="W38" s="37">
        <v>50</v>
      </c>
      <c r="X38" s="37">
        <v>10</v>
      </c>
      <c r="Y38" s="37">
        <v>10</v>
      </c>
      <c r="Z38" s="37">
        <v>20</v>
      </c>
      <c r="AA38" s="37">
        <f t="shared" si="1"/>
        <v>170</v>
      </c>
      <c r="AB38" s="39">
        <f>积分规则!G30</f>
        <v>0.843091334894614</v>
      </c>
      <c r="AC38" s="40">
        <f>H38*积分规则!$B$12</f>
        <v>70</v>
      </c>
      <c r="AD38" s="38">
        <v>0</v>
      </c>
    </row>
    <row r="39" ht="34" customHeight="1" spans="1:30">
      <c r="A39" s="41">
        <v>33</v>
      </c>
      <c r="B39" s="42" t="s">
        <v>251</v>
      </c>
      <c r="C39" s="41">
        <v>8</v>
      </c>
      <c r="D39" s="43" t="s">
        <v>82</v>
      </c>
      <c r="E39" s="44" t="s">
        <v>284</v>
      </c>
      <c r="F39" s="45" t="s">
        <v>285</v>
      </c>
      <c r="G39" s="45"/>
      <c r="H39" s="25">
        <f>IF(D39="极难",积分规则!$B$7,INT(AA39*AB39/积分规则!$B$14)*积分规则!$B$14+AD39)</f>
        <v>150</v>
      </c>
      <c r="I39" s="26">
        <v>0</v>
      </c>
      <c r="J39" s="26">
        <v>0</v>
      </c>
      <c r="K39" s="27">
        <f t="shared" si="0"/>
        <v>150</v>
      </c>
      <c r="L39" s="28" t="s">
        <v>286</v>
      </c>
      <c r="M39" s="28" t="s">
        <v>256</v>
      </c>
      <c r="N39" s="28" t="s">
        <v>124</v>
      </c>
      <c r="O39" s="28" t="s">
        <v>125</v>
      </c>
      <c r="P39" s="28">
        <v>12</v>
      </c>
      <c r="Q39" s="28" t="s">
        <v>126</v>
      </c>
      <c r="R39" s="28" t="s">
        <v>127</v>
      </c>
      <c r="S39" s="28" t="s">
        <v>128</v>
      </c>
      <c r="T39" s="28" t="s">
        <v>287</v>
      </c>
      <c r="U39" s="27">
        <v>5</v>
      </c>
      <c r="V39" s="27">
        <v>130</v>
      </c>
      <c r="W39" s="27">
        <v>10</v>
      </c>
      <c r="X39" s="27">
        <v>20</v>
      </c>
      <c r="Y39" s="27">
        <v>0</v>
      </c>
      <c r="Z39" s="27">
        <v>20</v>
      </c>
      <c r="AA39" s="27">
        <f t="shared" si="1"/>
        <v>180</v>
      </c>
      <c r="AB39" s="29">
        <f>积分规则!G30</f>
        <v>0.843091334894614</v>
      </c>
      <c r="AC39" s="30">
        <f>H39*积分规则!$B$12</f>
        <v>75</v>
      </c>
      <c r="AD39" s="28">
        <v>0</v>
      </c>
    </row>
    <row r="40" ht="34" customHeight="1" spans="1:30">
      <c r="A40" s="31">
        <v>34</v>
      </c>
      <c r="B40" s="32" t="s">
        <v>251</v>
      </c>
      <c r="C40" s="31">
        <v>9</v>
      </c>
      <c r="D40" s="33" t="s">
        <v>54</v>
      </c>
      <c r="E40" s="34" t="s">
        <v>288</v>
      </c>
      <c r="F40" s="35" t="s">
        <v>289</v>
      </c>
      <c r="G40" s="35"/>
      <c r="H40" s="25">
        <f>IF(D40="极难",积分规则!$B$7,INT(AA40*AB40/积分规则!$B$14)*积分规则!$B$14+AD40)</f>
        <v>220</v>
      </c>
      <c r="I40" s="36">
        <v>0</v>
      </c>
      <c r="J40" s="36">
        <v>0</v>
      </c>
      <c r="K40" s="37">
        <f t="shared" si="0"/>
        <v>220</v>
      </c>
      <c r="L40" s="38" t="s">
        <v>290</v>
      </c>
      <c r="M40" s="38" t="s">
        <v>256</v>
      </c>
      <c r="N40" s="38" t="s">
        <v>104</v>
      </c>
      <c r="O40" s="38" t="s">
        <v>105</v>
      </c>
      <c r="P40" s="38">
        <v>18</v>
      </c>
      <c r="Q40" s="38" t="s">
        <v>106</v>
      </c>
      <c r="R40" s="38" t="s">
        <v>107</v>
      </c>
      <c r="S40" s="38" t="s">
        <v>108</v>
      </c>
      <c r="T40" s="38" t="s">
        <v>291</v>
      </c>
      <c r="U40" s="37">
        <v>6</v>
      </c>
      <c r="V40" s="37">
        <v>190</v>
      </c>
      <c r="W40" s="37">
        <v>30</v>
      </c>
      <c r="X40" s="37">
        <v>10</v>
      </c>
      <c r="Y40" s="37">
        <v>10</v>
      </c>
      <c r="Z40" s="37">
        <v>20</v>
      </c>
      <c r="AA40" s="37">
        <f t="shared" si="1"/>
        <v>260</v>
      </c>
      <c r="AB40" s="39">
        <f>积分规则!G30</f>
        <v>0.843091334894614</v>
      </c>
      <c r="AC40" s="40">
        <f>H40*积分规则!$B$12</f>
        <v>110</v>
      </c>
      <c r="AD40" s="38">
        <v>10</v>
      </c>
    </row>
    <row r="41" ht="50" customHeight="1" spans="1:30">
      <c r="A41" s="41">
        <v>35</v>
      </c>
      <c r="B41" s="42" t="s">
        <v>251</v>
      </c>
      <c r="C41" s="41">
        <v>10</v>
      </c>
      <c r="D41" s="43" t="s">
        <v>54</v>
      </c>
      <c r="E41" s="44" t="s">
        <v>292</v>
      </c>
      <c r="F41" s="45" t="s">
        <v>293</v>
      </c>
      <c r="G41" s="45" t="s">
        <v>294</v>
      </c>
      <c r="H41" s="25">
        <f>IF(D41="极难",积分规则!$B$7,INT(AA41*AB41/积分规则!$B$14)*积分规则!$B$14+AD41)</f>
        <v>220</v>
      </c>
      <c r="I41" s="26">
        <v>0</v>
      </c>
      <c r="J41" s="26">
        <v>0</v>
      </c>
      <c r="K41" s="27">
        <f t="shared" si="0"/>
        <v>220</v>
      </c>
      <c r="L41" s="28" t="s">
        <v>295</v>
      </c>
      <c r="M41" s="28" t="s">
        <v>256</v>
      </c>
      <c r="N41" s="28" t="s">
        <v>187</v>
      </c>
      <c r="O41" s="28" t="s">
        <v>188</v>
      </c>
      <c r="P41" s="28">
        <v>5</v>
      </c>
      <c r="Q41" s="28" t="s">
        <v>189</v>
      </c>
      <c r="R41" s="28" t="s">
        <v>190</v>
      </c>
      <c r="S41" s="28" t="s">
        <v>191</v>
      </c>
      <c r="T41" s="28" t="s">
        <v>296</v>
      </c>
      <c r="U41" s="27">
        <v>8</v>
      </c>
      <c r="V41" s="27">
        <v>190</v>
      </c>
      <c r="W41" s="27">
        <v>30</v>
      </c>
      <c r="X41" s="27">
        <v>10</v>
      </c>
      <c r="Y41" s="27">
        <v>10</v>
      </c>
      <c r="Z41" s="27">
        <v>20</v>
      </c>
      <c r="AA41" s="27">
        <f t="shared" si="1"/>
        <v>260</v>
      </c>
      <c r="AB41" s="29">
        <f>积分规则!G30</f>
        <v>0.843091334894614</v>
      </c>
      <c r="AC41" s="30">
        <f>H41*积分规则!$B$12</f>
        <v>110</v>
      </c>
      <c r="AD41" s="28">
        <v>10</v>
      </c>
    </row>
    <row r="42" ht="50" customHeight="1" spans="1:30">
      <c r="A42" s="31">
        <v>36</v>
      </c>
      <c r="B42" s="32" t="s">
        <v>251</v>
      </c>
      <c r="C42" s="31">
        <v>11</v>
      </c>
      <c r="D42" s="33" t="s">
        <v>82</v>
      </c>
      <c r="E42" s="34" t="s">
        <v>297</v>
      </c>
      <c r="F42" s="35" t="s">
        <v>298</v>
      </c>
      <c r="G42" s="35" t="s">
        <v>299</v>
      </c>
      <c r="H42" s="25">
        <f>IF(D42="极难",积分规则!$B$7,INT(AA42*AB42/积分规则!$B$14)*积分规则!$B$14+AD42)</f>
        <v>140</v>
      </c>
      <c r="I42" s="36">
        <v>0</v>
      </c>
      <c r="J42" s="36">
        <v>50</v>
      </c>
      <c r="K42" s="37">
        <f t="shared" si="0"/>
        <v>140</v>
      </c>
      <c r="L42" s="38" t="s">
        <v>300</v>
      </c>
      <c r="M42" s="38" t="s">
        <v>256</v>
      </c>
      <c r="N42" s="38" t="s">
        <v>205</v>
      </c>
      <c r="O42" s="38" t="s">
        <v>206</v>
      </c>
      <c r="P42" s="38">
        <v>17</v>
      </c>
      <c r="Q42" s="38" t="s">
        <v>207</v>
      </c>
      <c r="R42" s="38" t="s">
        <v>208</v>
      </c>
      <c r="S42" s="38" t="s">
        <v>209</v>
      </c>
      <c r="T42" s="38" t="s">
        <v>301</v>
      </c>
      <c r="U42" s="37">
        <v>2</v>
      </c>
      <c r="V42" s="37">
        <v>130</v>
      </c>
      <c r="W42" s="37">
        <v>0</v>
      </c>
      <c r="X42" s="37">
        <v>0</v>
      </c>
      <c r="Y42" s="37">
        <v>10</v>
      </c>
      <c r="Z42" s="37">
        <v>20</v>
      </c>
      <c r="AA42" s="37">
        <f t="shared" si="1"/>
        <v>160</v>
      </c>
      <c r="AB42" s="39">
        <f>积分规则!G30</f>
        <v>0.843091334894614</v>
      </c>
      <c r="AC42" s="40">
        <f>H42*积分规则!$B$12</f>
        <v>70</v>
      </c>
      <c r="AD42" s="38">
        <v>10</v>
      </c>
    </row>
    <row r="43" ht="69" customHeight="1" spans="1:30">
      <c r="A43" s="41">
        <v>37</v>
      </c>
      <c r="B43" s="42" t="s">
        <v>251</v>
      </c>
      <c r="C43" s="41">
        <v>12</v>
      </c>
      <c r="D43" s="43" t="s">
        <v>110</v>
      </c>
      <c r="E43" s="44" t="s">
        <v>302</v>
      </c>
      <c r="F43" s="45" t="s">
        <v>303</v>
      </c>
      <c r="G43" s="45" t="s">
        <v>304</v>
      </c>
      <c r="H43" s="25">
        <f>IF(D43="极难",积分规则!$B$7,INT(AA43*AB43/积分规则!$B$14)*积分规则!$B$14+AD43)</f>
        <v>400</v>
      </c>
      <c r="I43" s="26">
        <v>0</v>
      </c>
      <c r="J43" s="26">
        <v>0</v>
      </c>
      <c r="K43" s="27">
        <f t="shared" si="0"/>
        <v>400</v>
      </c>
      <c r="L43" s="28" t="s">
        <v>305</v>
      </c>
      <c r="M43" s="28" t="s">
        <v>256</v>
      </c>
      <c r="N43" s="28" t="s">
        <v>115</v>
      </c>
      <c r="O43" s="28" t="s">
        <v>116</v>
      </c>
      <c r="P43" s="28" t="s">
        <v>117</v>
      </c>
      <c r="Q43" s="28" t="s">
        <v>118</v>
      </c>
      <c r="R43" s="28" t="s">
        <v>118</v>
      </c>
      <c r="S43" s="28" t="s">
        <v>118</v>
      </c>
      <c r="T43" s="28" t="s">
        <v>306</v>
      </c>
      <c r="U43" s="27">
        <v>12</v>
      </c>
      <c r="V43" s="27">
        <v>350</v>
      </c>
      <c r="W43" s="27">
        <v>50</v>
      </c>
      <c r="X43" s="27">
        <v>30</v>
      </c>
      <c r="Y43" s="27">
        <v>20</v>
      </c>
      <c r="Z43" s="27">
        <v>0</v>
      </c>
      <c r="AA43" s="27">
        <f t="shared" si="1"/>
        <v>450</v>
      </c>
      <c r="AB43" s="29" t="s">
        <v>120</v>
      </c>
      <c r="AC43" s="30">
        <f>H43*积分规则!$B$12</f>
        <v>200</v>
      </c>
      <c r="AD43" s="28">
        <v>0</v>
      </c>
    </row>
    <row r="44" ht="34" customHeight="1" spans="1:30">
      <c r="A44" s="31">
        <v>38</v>
      </c>
      <c r="B44" s="32" t="s">
        <v>251</v>
      </c>
      <c r="C44" s="31">
        <v>13</v>
      </c>
      <c r="D44" s="33" t="s">
        <v>34</v>
      </c>
      <c r="E44" s="34" t="s">
        <v>307</v>
      </c>
      <c r="F44" s="35" t="s">
        <v>308</v>
      </c>
      <c r="G44" s="35"/>
      <c r="H44" s="25">
        <f>IF(D44="极难",积分规则!$B$7,INT(AA44*AB44/积分规则!$B$14)*积分规则!$B$14+AD44)</f>
        <v>100</v>
      </c>
      <c r="I44" s="36">
        <v>0</v>
      </c>
      <c r="J44" s="36">
        <v>0</v>
      </c>
      <c r="K44" s="37">
        <f t="shared" si="0"/>
        <v>100</v>
      </c>
      <c r="L44" s="38" t="s">
        <v>309</v>
      </c>
      <c r="M44" s="38" t="s">
        <v>256</v>
      </c>
      <c r="N44" s="38" t="s">
        <v>48</v>
      </c>
      <c r="O44" s="38" t="s">
        <v>49</v>
      </c>
      <c r="P44" s="38">
        <v>6</v>
      </c>
      <c r="Q44" s="38" t="s">
        <v>50</v>
      </c>
      <c r="R44" s="38" t="s">
        <v>51</v>
      </c>
      <c r="S44" s="38" t="s">
        <v>52</v>
      </c>
      <c r="T44" s="38" t="s">
        <v>310</v>
      </c>
      <c r="U44" s="37">
        <v>4</v>
      </c>
      <c r="V44" s="37">
        <v>80</v>
      </c>
      <c r="W44" s="37">
        <v>10</v>
      </c>
      <c r="X44" s="37">
        <v>0</v>
      </c>
      <c r="Y44" s="37">
        <v>10</v>
      </c>
      <c r="Z44" s="37">
        <v>20</v>
      </c>
      <c r="AA44" s="37">
        <f t="shared" si="1"/>
        <v>120</v>
      </c>
      <c r="AB44" s="39">
        <f>积分规则!G30</f>
        <v>0.843091334894614</v>
      </c>
      <c r="AC44" s="40">
        <f>H44*积分规则!$B$12</f>
        <v>50</v>
      </c>
      <c r="AD44" s="38">
        <v>0</v>
      </c>
    </row>
    <row r="45" ht="34" customHeight="1" spans="1:30">
      <c r="A45" s="41">
        <v>39</v>
      </c>
      <c r="B45" s="42" t="s">
        <v>251</v>
      </c>
      <c r="C45" s="41">
        <v>14</v>
      </c>
      <c r="D45" s="43" t="s">
        <v>34</v>
      </c>
      <c r="E45" s="44" t="s">
        <v>311</v>
      </c>
      <c r="F45" s="45" t="s">
        <v>312</v>
      </c>
      <c r="G45" s="45"/>
      <c r="H45" s="25">
        <f>IF(D45="极难",积分规则!$B$7,INT(AA45*AB45/积分规则!$B$14)*积分规则!$B$14+AD45)</f>
        <v>100</v>
      </c>
      <c r="I45" s="26">
        <v>0</v>
      </c>
      <c r="J45" s="26">
        <v>0</v>
      </c>
      <c r="K45" s="27">
        <f t="shared" si="0"/>
        <v>100</v>
      </c>
      <c r="L45" s="28" t="s">
        <v>313</v>
      </c>
      <c r="M45" s="28" t="s">
        <v>256</v>
      </c>
      <c r="N45" s="28" t="s">
        <v>39</v>
      </c>
      <c r="O45" s="28" t="s">
        <v>40</v>
      </c>
      <c r="P45" s="28">
        <v>16</v>
      </c>
      <c r="Q45" s="28" t="s">
        <v>41</v>
      </c>
      <c r="R45" s="28" t="s">
        <v>42</v>
      </c>
      <c r="S45" s="28" t="s">
        <v>43</v>
      </c>
      <c r="T45" s="28" t="s">
        <v>314</v>
      </c>
      <c r="U45" s="27">
        <v>4</v>
      </c>
      <c r="V45" s="27">
        <v>80</v>
      </c>
      <c r="W45" s="27">
        <v>10</v>
      </c>
      <c r="X45" s="27">
        <v>0</v>
      </c>
      <c r="Y45" s="27">
        <v>10</v>
      </c>
      <c r="Z45" s="27">
        <v>20</v>
      </c>
      <c r="AA45" s="27">
        <f t="shared" si="1"/>
        <v>120</v>
      </c>
      <c r="AB45" s="29">
        <f>积分规则!G30</f>
        <v>0.843091334894614</v>
      </c>
      <c r="AC45" s="30">
        <f>H45*积分规则!$B$12</f>
        <v>50</v>
      </c>
      <c r="AD45" s="28">
        <v>0</v>
      </c>
    </row>
    <row r="46" ht="50" customHeight="1" spans="1:30">
      <c r="A46" s="31">
        <v>40</v>
      </c>
      <c r="B46" s="32" t="s">
        <v>251</v>
      </c>
      <c r="C46" s="31">
        <v>15</v>
      </c>
      <c r="D46" s="33" t="s">
        <v>34</v>
      </c>
      <c r="E46" s="34" t="s">
        <v>315</v>
      </c>
      <c r="F46" s="35" t="s">
        <v>316</v>
      </c>
      <c r="G46" s="35" t="s">
        <v>317</v>
      </c>
      <c r="H46" s="25">
        <f>IF(D46="极难",积分规则!$B$7,INT(AA46*AB46/积分规则!$B$14)*积分规则!$B$14+AD46)</f>
        <v>80</v>
      </c>
      <c r="I46" s="36">
        <v>0</v>
      </c>
      <c r="J46" s="36">
        <v>0</v>
      </c>
      <c r="K46" s="37">
        <f t="shared" si="0"/>
        <v>80</v>
      </c>
      <c r="L46" s="38" t="s">
        <v>318</v>
      </c>
      <c r="M46" s="38" t="s">
        <v>256</v>
      </c>
      <c r="N46" s="38" t="s">
        <v>248</v>
      </c>
      <c r="O46" s="38" t="s">
        <v>249</v>
      </c>
      <c r="P46" s="38" t="s">
        <v>117</v>
      </c>
      <c r="Q46" s="38" t="s">
        <v>118</v>
      </c>
      <c r="R46" s="38" t="s">
        <v>118</v>
      </c>
      <c r="S46" s="38" t="s">
        <v>118</v>
      </c>
      <c r="T46" s="38" t="s">
        <v>319</v>
      </c>
      <c r="U46" s="37">
        <v>4</v>
      </c>
      <c r="V46" s="37">
        <v>80</v>
      </c>
      <c r="W46" s="37">
        <v>10</v>
      </c>
      <c r="X46" s="37">
        <v>10</v>
      </c>
      <c r="Y46" s="37">
        <v>0</v>
      </c>
      <c r="Z46" s="37">
        <v>0</v>
      </c>
      <c r="AA46" s="37">
        <f t="shared" si="1"/>
        <v>100</v>
      </c>
      <c r="AB46" s="39">
        <f>积分规则!G30</f>
        <v>0.843091334894614</v>
      </c>
      <c r="AC46" s="40">
        <f>H46*积分规则!$B$12</f>
        <v>40</v>
      </c>
      <c r="AD46" s="38">
        <v>0</v>
      </c>
    </row>
    <row r="47" ht="69" customHeight="1" spans="1:30">
      <c r="A47" s="41">
        <v>41</v>
      </c>
      <c r="B47" s="42" t="s">
        <v>251</v>
      </c>
      <c r="C47" s="41">
        <v>16</v>
      </c>
      <c r="D47" s="43" t="s">
        <v>34</v>
      </c>
      <c r="E47" s="44" t="s">
        <v>320</v>
      </c>
      <c r="F47" s="45" t="s">
        <v>321</v>
      </c>
      <c r="G47" s="45" t="s">
        <v>322</v>
      </c>
      <c r="H47" s="25">
        <f>IF(D47="极难",积分规则!$B$7,INT(AA47*AB47/积分规则!$B$14)*积分规则!$B$14+AD47)</f>
        <v>70</v>
      </c>
      <c r="I47" s="26">
        <v>0</v>
      </c>
      <c r="J47" s="26">
        <v>0</v>
      </c>
      <c r="K47" s="27">
        <f t="shared" si="0"/>
        <v>70</v>
      </c>
      <c r="L47" s="28" t="s">
        <v>323</v>
      </c>
      <c r="M47" s="28" t="s">
        <v>256</v>
      </c>
      <c r="N47" s="28" t="s">
        <v>230</v>
      </c>
      <c r="O47" s="28" t="s">
        <v>231</v>
      </c>
      <c r="P47" s="28" t="s">
        <v>117</v>
      </c>
      <c r="Q47" s="28" t="s">
        <v>118</v>
      </c>
      <c r="R47" s="28" t="s">
        <v>118</v>
      </c>
      <c r="S47" s="28" t="s">
        <v>118</v>
      </c>
      <c r="T47" s="28" t="s">
        <v>324</v>
      </c>
      <c r="U47" s="27">
        <v>2</v>
      </c>
      <c r="V47" s="27">
        <v>80</v>
      </c>
      <c r="W47" s="27">
        <v>0</v>
      </c>
      <c r="X47" s="27">
        <v>0</v>
      </c>
      <c r="Y47" s="27">
        <v>0</v>
      </c>
      <c r="Z47" s="27">
        <v>0</v>
      </c>
      <c r="AA47" s="27">
        <f t="shared" si="1"/>
        <v>80</v>
      </c>
      <c r="AB47" s="29">
        <f>积分规则!G30</f>
        <v>0.843091334894614</v>
      </c>
      <c r="AC47" s="30">
        <f>H47*积分规则!$B$12</f>
        <v>35</v>
      </c>
      <c r="AD47" s="28">
        <v>10</v>
      </c>
    </row>
    <row r="48" ht="34" customHeight="1" spans="1:30">
      <c r="A48" s="31">
        <v>42</v>
      </c>
      <c r="B48" s="32" t="s">
        <v>251</v>
      </c>
      <c r="C48" s="31">
        <v>17</v>
      </c>
      <c r="D48" s="33" t="s">
        <v>34</v>
      </c>
      <c r="E48" s="34" t="s">
        <v>325</v>
      </c>
      <c r="F48" s="35" t="s">
        <v>326</v>
      </c>
      <c r="G48" s="35"/>
      <c r="H48" s="25">
        <f>IF(D48="极难",积分规则!$B$7,INT(AA48*AB48/积分规则!$B$14)*积分规则!$B$14+AD48)</f>
        <v>130</v>
      </c>
      <c r="I48" s="36">
        <v>0</v>
      </c>
      <c r="J48" s="36">
        <v>0</v>
      </c>
      <c r="K48" s="37">
        <f t="shared" si="0"/>
        <v>130</v>
      </c>
      <c r="L48" s="38" t="s">
        <v>327</v>
      </c>
      <c r="M48" s="38" t="s">
        <v>256</v>
      </c>
      <c r="N48" s="38" t="s">
        <v>86</v>
      </c>
      <c r="O48" s="38" t="s">
        <v>87</v>
      </c>
      <c r="P48" s="38">
        <v>13</v>
      </c>
      <c r="Q48" s="38" t="s">
        <v>88</v>
      </c>
      <c r="R48" s="38" t="s">
        <v>89</v>
      </c>
      <c r="S48" s="38" t="s">
        <v>90</v>
      </c>
      <c r="T48" s="38" t="s">
        <v>328</v>
      </c>
      <c r="U48" s="37">
        <v>6</v>
      </c>
      <c r="V48" s="37">
        <v>80</v>
      </c>
      <c r="W48" s="37">
        <v>30</v>
      </c>
      <c r="X48" s="37">
        <v>10</v>
      </c>
      <c r="Y48" s="37">
        <v>20</v>
      </c>
      <c r="Z48" s="37">
        <v>20</v>
      </c>
      <c r="AA48" s="37">
        <f t="shared" si="1"/>
        <v>160</v>
      </c>
      <c r="AB48" s="39">
        <f>积分规则!G30</f>
        <v>0.843091334894614</v>
      </c>
      <c r="AC48" s="40">
        <f>H48*积分规则!$B$12</f>
        <v>65</v>
      </c>
      <c r="AD48" s="38">
        <v>0</v>
      </c>
    </row>
    <row r="49" ht="34" customHeight="1" spans="1:30">
      <c r="A49" s="41">
        <v>43</v>
      </c>
      <c r="B49" s="42" t="s">
        <v>251</v>
      </c>
      <c r="C49" s="41">
        <v>18</v>
      </c>
      <c r="D49" s="43" t="s">
        <v>82</v>
      </c>
      <c r="E49" s="44" t="s">
        <v>329</v>
      </c>
      <c r="F49" s="45" t="s">
        <v>330</v>
      </c>
      <c r="G49" s="45"/>
      <c r="H49" s="25">
        <f>IF(D49="极难",积分规则!$B$7,INT(AA49*AB49/积分规则!$B$14)*积分规则!$B$14+AD49)</f>
        <v>150</v>
      </c>
      <c r="I49" s="26">
        <v>0</v>
      </c>
      <c r="J49" s="26">
        <v>0</v>
      </c>
      <c r="K49" s="27">
        <f t="shared" si="0"/>
        <v>150</v>
      </c>
      <c r="L49" s="28" t="s">
        <v>331</v>
      </c>
      <c r="M49" s="28" t="s">
        <v>256</v>
      </c>
      <c r="N49" s="28" t="s">
        <v>58</v>
      </c>
      <c r="O49" s="28" t="s">
        <v>59</v>
      </c>
      <c r="P49" s="28">
        <v>11</v>
      </c>
      <c r="Q49" s="28" t="s">
        <v>60</v>
      </c>
      <c r="R49" s="28" t="s">
        <v>61</v>
      </c>
      <c r="S49" s="28" t="s">
        <v>62</v>
      </c>
      <c r="T49" s="28" t="s">
        <v>332</v>
      </c>
      <c r="U49" s="27">
        <v>5</v>
      </c>
      <c r="V49" s="27">
        <v>130</v>
      </c>
      <c r="W49" s="27">
        <v>10</v>
      </c>
      <c r="X49" s="27">
        <v>10</v>
      </c>
      <c r="Y49" s="27">
        <v>10</v>
      </c>
      <c r="Z49" s="27">
        <v>20</v>
      </c>
      <c r="AA49" s="27">
        <f t="shared" si="1"/>
        <v>180</v>
      </c>
      <c r="AB49" s="29">
        <f>积分规则!G30</f>
        <v>0.843091334894614</v>
      </c>
      <c r="AC49" s="30">
        <f>H49*积分规则!$B$12</f>
        <v>75</v>
      </c>
      <c r="AD49" s="28">
        <v>0</v>
      </c>
    </row>
    <row r="50" ht="34" customHeight="1" spans="1:30">
      <c r="A50" s="31">
        <v>44</v>
      </c>
      <c r="B50" s="32" t="s">
        <v>251</v>
      </c>
      <c r="C50" s="31">
        <v>19</v>
      </c>
      <c r="D50" s="33" t="s">
        <v>34</v>
      </c>
      <c r="E50" s="34" t="s">
        <v>333</v>
      </c>
      <c r="F50" s="35" t="s">
        <v>334</v>
      </c>
      <c r="G50" s="35"/>
      <c r="H50" s="25">
        <f>IF(D50="极难",积分规则!$B$7,INT(AA50*AB50/积分规则!$B$14)*积分规则!$B$14+AD50)</f>
        <v>100</v>
      </c>
      <c r="I50" s="36">
        <v>0</v>
      </c>
      <c r="J50" s="36">
        <v>0</v>
      </c>
      <c r="K50" s="37">
        <f t="shared" si="0"/>
        <v>100</v>
      </c>
      <c r="L50" s="38" t="s">
        <v>335</v>
      </c>
      <c r="M50" s="38" t="s">
        <v>256</v>
      </c>
      <c r="N50" s="38" t="s">
        <v>160</v>
      </c>
      <c r="O50" s="38" t="s">
        <v>161</v>
      </c>
      <c r="P50" s="38">
        <v>14</v>
      </c>
      <c r="Q50" s="38" t="s">
        <v>162</v>
      </c>
      <c r="R50" s="38" t="s">
        <v>163</v>
      </c>
      <c r="S50" s="38" t="s">
        <v>164</v>
      </c>
      <c r="T50" s="38" t="s">
        <v>336</v>
      </c>
      <c r="U50" s="37">
        <v>3</v>
      </c>
      <c r="V50" s="37">
        <v>80</v>
      </c>
      <c r="W50" s="37">
        <v>10</v>
      </c>
      <c r="X50" s="37">
        <v>10</v>
      </c>
      <c r="Y50" s="37">
        <v>0</v>
      </c>
      <c r="Z50" s="37">
        <v>20</v>
      </c>
      <c r="AA50" s="37">
        <f t="shared" si="1"/>
        <v>120</v>
      </c>
      <c r="AB50" s="39">
        <f>积分规则!G30</f>
        <v>0.843091334894614</v>
      </c>
      <c r="AC50" s="40">
        <f>H50*积分规则!$B$12</f>
        <v>50</v>
      </c>
      <c r="AD50" s="38">
        <v>0</v>
      </c>
    </row>
    <row r="51" ht="34" customHeight="1" spans="1:30">
      <c r="A51" s="41">
        <v>45</v>
      </c>
      <c r="B51" s="42" t="s">
        <v>251</v>
      </c>
      <c r="C51" s="41">
        <v>20</v>
      </c>
      <c r="D51" s="43" t="s">
        <v>34</v>
      </c>
      <c r="E51" s="44" t="s">
        <v>337</v>
      </c>
      <c r="F51" s="45" t="s">
        <v>338</v>
      </c>
      <c r="G51" s="45"/>
      <c r="H51" s="25">
        <f>IF(D51="极难",积分规则!$B$7,INT(AA51*AB51/积分规则!$B$14)*积分规则!$B$14+AD51)</f>
        <v>110</v>
      </c>
      <c r="I51" s="26">
        <v>0</v>
      </c>
      <c r="J51" s="26">
        <v>0</v>
      </c>
      <c r="K51" s="27">
        <f t="shared" si="0"/>
        <v>110</v>
      </c>
      <c r="L51" s="28" t="s">
        <v>339</v>
      </c>
      <c r="M51" s="28" t="s">
        <v>256</v>
      </c>
      <c r="N51" s="28" t="s">
        <v>76</v>
      </c>
      <c r="O51" s="28" t="s">
        <v>77</v>
      </c>
      <c r="P51" s="28">
        <v>15</v>
      </c>
      <c r="Q51" s="28" t="s">
        <v>78</v>
      </c>
      <c r="R51" s="28" t="s">
        <v>79</v>
      </c>
      <c r="S51" s="28" t="s">
        <v>80</v>
      </c>
      <c r="T51" s="28" t="s">
        <v>340</v>
      </c>
      <c r="U51" s="27">
        <v>5</v>
      </c>
      <c r="V51" s="27">
        <v>80</v>
      </c>
      <c r="W51" s="27">
        <v>10</v>
      </c>
      <c r="X51" s="27">
        <v>0</v>
      </c>
      <c r="Y51" s="27">
        <v>20</v>
      </c>
      <c r="Z51" s="27">
        <v>20</v>
      </c>
      <c r="AA51" s="27">
        <f t="shared" si="1"/>
        <v>130</v>
      </c>
      <c r="AB51" s="29">
        <f>积分规则!G30</f>
        <v>0.843091334894614</v>
      </c>
      <c r="AC51" s="30">
        <f>H51*积分规则!$B$12</f>
        <v>55</v>
      </c>
      <c r="AD51" s="28">
        <v>10</v>
      </c>
    </row>
    <row r="52" ht="34" customHeight="1" spans="1:30">
      <c r="A52" s="31">
        <v>46</v>
      </c>
      <c r="B52" s="32" t="s">
        <v>251</v>
      </c>
      <c r="C52" s="31">
        <v>21</v>
      </c>
      <c r="D52" s="33" t="s">
        <v>82</v>
      </c>
      <c r="E52" s="34" t="s">
        <v>341</v>
      </c>
      <c r="F52" s="35" t="s">
        <v>342</v>
      </c>
      <c r="G52" s="35"/>
      <c r="H52" s="25">
        <f>IF(D52="极难",积分规则!$B$7,INT(AA52*AB52/积分规则!$B$14)*积分规则!$B$14+AD52)</f>
        <v>140</v>
      </c>
      <c r="I52" s="36">
        <v>0</v>
      </c>
      <c r="J52" s="36">
        <v>0</v>
      </c>
      <c r="K52" s="37">
        <f t="shared" si="0"/>
        <v>140</v>
      </c>
      <c r="L52" s="38" t="s">
        <v>343</v>
      </c>
      <c r="M52" s="38" t="s">
        <v>256</v>
      </c>
      <c r="N52" s="38" t="s">
        <v>236</v>
      </c>
      <c r="O52" s="38" t="s">
        <v>237</v>
      </c>
      <c r="P52" s="38" t="s">
        <v>117</v>
      </c>
      <c r="Q52" s="38" t="s">
        <v>118</v>
      </c>
      <c r="R52" s="38" t="s">
        <v>118</v>
      </c>
      <c r="S52" s="38" t="s">
        <v>118</v>
      </c>
      <c r="T52" s="38" t="s">
        <v>344</v>
      </c>
      <c r="U52" s="37">
        <v>5</v>
      </c>
      <c r="V52" s="37">
        <v>130</v>
      </c>
      <c r="W52" s="37">
        <v>10</v>
      </c>
      <c r="X52" s="37">
        <v>20</v>
      </c>
      <c r="Y52" s="37">
        <v>10</v>
      </c>
      <c r="Z52" s="37">
        <v>0</v>
      </c>
      <c r="AA52" s="37">
        <f t="shared" si="1"/>
        <v>170</v>
      </c>
      <c r="AB52" s="39">
        <f>积分规则!G30</f>
        <v>0.843091334894614</v>
      </c>
      <c r="AC52" s="40">
        <f>H52*积分规则!$B$12</f>
        <v>70</v>
      </c>
      <c r="AD52" s="38">
        <v>0</v>
      </c>
    </row>
    <row r="53" ht="34" customHeight="1" spans="1:30">
      <c r="A53" s="41">
        <v>47</v>
      </c>
      <c r="B53" s="42" t="s">
        <v>251</v>
      </c>
      <c r="C53" s="41">
        <v>22</v>
      </c>
      <c r="D53" s="43" t="s">
        <v>82</v>
      </c>
      <c r="E53" s="44" t="s">
        <v>345</v>
      </c>
      <c r="F53" s="45" t="s">
        <v>346</v>
      </c>
      <c r="G53" s="45"/>
      <c r="H53" s="25">
        <f>IF(D53="极难",积分规则!$B$7,INT(AA53*AB53/积分规则!$B$14)*积分规则!$B$14+AD53)</f>
        <v>190</v>
      </c>
      <c r="I53" s="26">
        <v>0</v>
      </c>
      <c r="J53" s="26">
        <v>0</v>
      </c>
      <c r="K53" s="27">
        <f t="shared" si="0"/>
        <v>190</v>
      </c>
      <c r="L53" s="28" t="s">
        <v>347</v>
      </c>
      <c r="M53" s="28" t="s">
        <v>256</v>
      </c>
      <c r="N53" s="28" t="s">
        <v>142</v>
      </c>
      <c r="O53" s="28" t="s">
        <v>143</v>
      </c>
      <c r="P53" s="28">
        <v>8</v>
      </c>
      <c r="Q53" s="28" t="s">
        <v>144</v>
      </c>
      <c r="R53" s="28" t="s">
        <v>145</v>
      </c>
      <c r="S53" s="28" t="s">
        <v>146</v>
      </c>
      <c r="T53" s="28" t="s">
        <v>348</v>
      </c>
      <c r="U53" s="27">
        <v>10</v>
      </c>
      <c r="V53" s="27">
        <v>130</v>
      </c>
      <c r="W53" s="27">
        <v>30</v>
      </c>
      <c r="X53" s="27">
        <v>30</v>
      </c>
      <c r="Y53" s="27">
        <v>10</v>
      </c>
      <c r="Z53" s="27">
        <v>20</v>
      </c>
      <c r="AA53" s="27">
        <f t="shared" si="1"/>
        <v>220</v>
      </c>
      <c r="AB53" s="29">
        <f>积分规则!G30</f>
        <v>0.843091334894614</v>
      </c>
      <c r="AC53" s="30">
        <f>H53*积分规则!$B$12</f>
        <v>95</v>
      </c>
      <c r="AD53" s="28">
        <v>10</v>
      </c>
    </row>
    <row r="54" ht="34" customHeight="1" spans="1:30">
      <c r="A54" s="31">
        <v>48</v>
      </c>
      <c r="B54" s="32" t="s">
        <v>251</v>
      </c>
      <c r="C54" s="31">
        <v>23</v>
      </c>
      <c r="D54" s="33" t="s">
        <v>54</v>
      </c>
      <c r="E54" s="34" t="s">
        <v>349</v>
      </c>
      <c r="F54" s="35" t="s">
        <v>350</v>
      </c>
      <c r="G54" s="35"/>
      <c r="H54" s="25">
        <f>IF(D54="极难",积分规则!$B$7,INT(AA54*AB54/积分规则!$B$14)*积分规则!$B$14+AD54)</f>
        <v>160</v>
      </c>
      <c r="I54" s="36">
        <v>0</v>
      </c>
      <c r="J54" s="36">
        <v>0</v>
      </c>
      <c r="K54" s="37">
        <f t="shared" si="0"/>
        <v>160</v>
      </c>
      <c r="L54" s="38" t="s">
        <v>351</v>
      </c>
      <c r="M54" s="38" t="s">
        <v>256</v>
      </c>
      <c r="N54" s="38" t="s">
        <v>224</v>
      </c>
      <c r="O54" s="38" t="s">
        <v>225</v>
      </c>
      <c r="P54" s="38" t="s">
        <v>117</v>
      </c>
      <c r="Q54" s="38" t="s">
        <v>118</v>
      </c>
      <c r="R54" s="38" t="s">
        <v>118</v>
      </c>
      <c r="S54" s="38" t="s">
        <v>118</v>
      </c>
      <c r="T54" s="38" t="s">
        <v>352</v>
      </c>
      <c r="U54" s="37">
        <v>2</v>
      </c>
      <c r="V54" s="37">
        <v>190</v>
      </c>
      <c r="W54" s="37">
        <v>0</v>
      </c>
      <c r="X54" s="37">
        <v>0</v>
      </c>
      <c r="Y54" s="37">
        <v>0</v>
      </c>
      <c r="Z54" s="37">
        <v>0</v>
      </c>
      <c r="AA54" s="37">
        <f t="shared" si="1"/>
        <v>190</v>
      </c>
      <c r="AB54" s="39">
        <f>积分规则!G30</f>
        <v>0.843091334894614</v>
      </c>
      <c r="AC54" s="40">
        <f>H54*积分规则!$B$12</f>
        <v>80</v>
      </c>
      <c r="AD54" s="38">
        <v>0</v>
      </c>
    </row>
    <row r="55" ht="34" customHeight="1" spans="1:30">
      <c r="A55" s="41">
        <v>49</v>
      </c>
      <c r="B55" s="42" t="s">
        <v>251</v>
      </c>
      <c r="C55" s="41">
        <v>24</v>
      </c>
      <c r="D55" s="43" t="s">
        <v>54</v>
      </c>
      <c r="E55" s="44" t="s">
        <v>353</v>
      </c>
      <c r="F55" s="45" t="s">
        <v>354</v>
      </c>
      <c r="G55" s="45"/>
      <c r="H55" s="25">
        <f>IF(D55="极难",积分规则!$B$7,INT(AA55*AB55/积分规则!$B$14)*积分规则!$B$14+AD55)</f>
        <v>220</v>
      </c>
      <c r="I55" s="26">
        <v>0</v>
      </c>
      <c r="J55" s="26">
        <v>0</v>
      </c>
      <c r="K55" s="27">
        <f t="shared" si="0"/>
        <v>220</v>
      </c>
      <c r="L55" s="28" t="s">
        <v>355</v>
      </c>
      <c r="M55" s="28" t="s">
        <v>256</v>
      </c>
      <c r="N55" s="28" t="s">
        <v>169</v>
      </c>
      <c r="O55" s="28" t="s">
        <v>170</v>
      </c>
      <c r="P55" s="28">
        <v>4</v>
      </c>
      <c r="Q55" s="28" t="s">
        <v>171</v>
      </c>
      <c r="R55" s="28" t="s">
        <v>172</v>
      </c>
      <c r="S55" s="28" t="s">
        <v>173</v>
      </c>
      <c r="T55" s="28" t="s">
        <v>356</v>
      </c>
      <c r="U55" s="27">
        <v>6</v>
      </c>
      <c r="V55" s="27">
        <v>190</v>
      </c>
      <c r="W55" s="27">
        <v>30</v>
      </c>
      <c r="X55" s="27">
        <v>10</v>
      </c>
      <c r="Y55" s="27">
        <v>10</v>
      </c>
      <c r="Z55" s="27">
        <v>20</v>
      </c>
      <c r="AA55" s="27">
        <f t="shared" si="1"/>
        <v>260</v>
      </c>
      <c r="AB55" s="29">
        <f>积分规则!G30</f>
        <v>0.843091334894614</v>
      </c>
      <c r="AC55" s="30">
        <f>H55*积分规则!$B$12</f>
        <v>110</v>
      </c>
      <c r="AD55" s="28">
        <v>10</v>
      </c>
    </row>
    <row r="56" ht="34" customHeight="1" spans="1:30">
      <c r="A56" s="31">
        <v>50</v>
      </c>
      <c r="B56" s="32" t="s">
        <v>251</v>
      </c>
      <c r="C56" s="31">
        <v>25</v>
      </c>
      <c r="D56" s="33" t="s">
        <v>34</v>
      </c>
      <c r="E56" s="34" t="s">
        <v>357</v>
      </c>
      <c r="F56" s="35" t="s">
        <v>358</v>
      </c>
      <c r="G56" s="35"/>
      <c r="H56" s="25">
        <f>IF(D56="极难",积分规则!$B$7,INT(AA56*AB56/积分规则!$B$14)*积分规则!$B$14+AD56)</f>
        <v>80</v>
      </c>
      <c r="I56" s="36">
        <v>0</v>
      </c>
      <c r="J56" s="36">
        <v>0</v>
      </c>
      <c r="K56" s="37">
        <f t="shared" si="0"/>
        <v>80</v>
      </c>
      <c r="L56" s="38" t="s">
        <v>359</v>
      </c>
      <c r="M56" s="38" t="s">
        <v>256</v>
      </c>
      <c r="N56" s="38" t="s">
        <v>242</v>
      </c>
      <c r="O56" s="38" t="s">
        <v>243</v>
      </c>
      <c r="P56" s="38" t="s">
        <v>117</v>
      </c>
      <c r="Q56" s="38" t="s">
        <v>118</v>
      </c>
      <c r="R56" s="38" t="s">
        <v>118</v>
      </c>
      <c r="S56" s="38" t="s">
        <v>118</v>
      </c>
      <c r="T56" s="38" t="s">
        <v>360</v>
      </c>
      <c r="U56" s="37">
        <v>3</v>
      </c>
      <c r="V56" s="37">
        <v>80</v>
      </c>
      <c r="W56" s="37">
        <v>10</v>
      </c>
      <c r="X56" s="37">
        <v>0</v>
      </c>
      <c r="Y56" s="37">
        <v>0</v>
      </c>
      <c r="Z56" s="37">
        <v>0</v>
      </c>
      <c r="AA56" s="37">
        <f t="shared" si="1"/>
        <v>90</v>
      </c>
      <c r="AB56" s="39">
        <f>积分规则!G30</f>
        <v>0.843091334894614</v>
      </c>
      <c r="AC56" s="40">
        <f>H56*积分规则!$B$12</f>
        <v>40</v>
      </c>
      <c r="AD56" s="38">
        <v>10</v>
      </c>
    </row>
    <row r="57" ht="50" customHeight="1" spans="1:30">
      <c r="A57" s="20">
        <v>51</v>
      </c>
      <c r="B57" s="21" t="s">
        <v>361</v>
      </c>
      <c r="C57" s="20">
        <v>1</v>
      </c>
      <c r="D57" s="22" t="s">
        <v>34</v>
      </c>
      <c r="E57" s="23" t="s">
        <v>362</v>
      </c>
      <c r="F57" s="24" t="s">
        <v>363</v>
      </c>
      <c r="G57" s="24"/>
      <c r="H57" s="25">
        <f>IF(D57="极难",积分规则!$B$7,INT(AA57*AB57/积分规则!$B$14)*积分规则!$B$14+AD57)</f>
        <v>80</v>
      </c>
      <c r="I57" s="26">
        <v>0</v>
      </c>
      <c r="J57" s="26">
        <v>0</v>
      </c>
      <c r="K57" s="27">
        <f t="shared" si="0"/>
        <v>80</v>
      </c>
      <c r="L57" s="28" t="s">
        <v>364</v>
      </c>
      <c r="M57" s="28" t="s">
        <v>365</v>
      </c>
      <c r="N57" s="28" t="s">
        <v>230</v>
      </c>
      <c r="O57" s="28" t="s">
        <v>231</v>
      </c>
      <c r="P57" s="28" t="s">
        <v>117</v>
      </c>
      <c r="Q57" s="28" t="s">
        <v>118</v>
      </c>
      <c r="R57" s="28" t="s">
        <v>118</v>
      </c>
      <c r="S57" s="28" t="s">
        <v>118</v>
      </c>
      <c r="T57" s="28" t="s">
        <v>366</v>
      </c>
      <c r="U57" s="27">
        <v>5</v>
      </c>
      <c r="V57" s="27">
        <v>80</v>
      </c>
      <c r="W57" s="27">
        <v>10</v>
      </c>
      <c r="X57" s="27">
        <v>0</v>
      </c>
      <c r="Y57" s="27">
        <v>10</v>
      </c>
      <c r="Z57" s="27">
        <v>0</v>
      </c>
      <c r="AA57" s="27">
        <f t="shared" si="1"/>
        <v>100</v>
      </c>
      <c r="AB57" s="29">
        <f>积分规则!G31</f>
        <v>0.784313725490196</v>
      </c>
      <c r="AC57" s="30">
        <f>H57*积分规则!$B$12</f>
        <v>40</v>
      </c>
      <c r="AD57" s="28">
        <v>10</v>
      </c>
    </row>
    <row r="58" ht="50" customHeight="1" spans="1:30">
      <c r="A58" s="31">
        <v>52</v>
      </c>
      <c r="B58" s="32" t="s">
        <v>361</v>
      </c>
      <c r="C58" s="31">
        <v>2</v>
      </c>
      <c r="D58" s="33" t="s">
        <v>82</v>
      </c>
      <c r="E58" s="34" t="s">
        <v>367</v>
      </c>
      <c r="F58" s="35" t="s">
        <v>368</v>
      </c>
      <c r="G58" s="35"/>
      <c r="H58" s="25">
        <f>IF(D58="极难",积分规则!$B$7,INT(AA58*AB58/积分规则!$B$14)*积分规则!$B$14+AD58)</f>
        <v>140</v>
      </c>
      <c r="I58" s="36">
        <v>0</v>
      </c>
      <c r="J58" s="36">
        <v>0</v>
      </c>
      <c r="K58" s="37">
        <f t="shared" si="0"/>
        <v>140</v>
      </c>
      <c r="L58" s="38" t="s">
        <v>369</v>
      </c>
      <c r="M58" s="38" t="s">
        <v>365</v>
      </c>
      <c r="N58" s="38" t="s">
        <v>178</v>
      </c>
      <c r="O58" s="38" t="s">
        <v>179</v>
      </c>
      <c r="P58" s="38">
        <v>9</v>
      </c>
      <c r="Q58" s="38" t="s">
        <v>180</v>
      </c>
      <c r="R58" s="38" t="s">
        <v>181</v>
      </c>
      <c r="S58" s="38" t="s">
        <v>182</v>
      </c>
      <c r="T58" s="38" t="s">
        <v>370</v>
      </c>
      <c r="U58" s="37">
        <v>5</v>
      </c>
      <c r="V58" s="37">
        <v>130</v>
      </c>
      <c r="W58" s="37">
        <v>10</v>
      </c>
      <c r="X58" s="37">
        <v>10</v>
      </c>
      <c r="Y58" s="37">
        <v>10</v>
      </c>
      <c r="Z58" s="37">
        <v>20</v>
      </c>
      <c r="AA58" s="37">
        <f t="shared" si="1"/>
        <v>180</v>
      </c>
      <c r="AB58" s="39">
        <f>积分规则!G31</f>
        <v>0.784313725490196</v>
      </c>
      <c r="AC58" s="40">
        <f>H58*积分规则!$B$12</f>
        <v>70</v>
      </c>
      <c r="AD58" s="38">
        <v>0</v>
      </c>
    </row>
    <row r="59" ht="50" customHeight="1" spans="1:30">
      <c r="A59" s="41">
        <v>53</v>
      </c>
      <c r="B59" s="42" t="s">
        <v>361</v>
      </c>
      <c r="C59" s="41">
        <v>3</v>
      </c>
      <c r="D59" s="43" t="s">
        <v>54</v>
      </c>
      <c r="E59" s="44" t="s">
        <v>371</v>
      </c>
      <c r="F59" s="45" t="s">
        <v>372</v>
      </c>
      <c r="G59" s="45"/>
      <c r="H59" s="25">
        <f>IF(D59="极难",积分规则!$B$7,INT(AA59*AB59/积分规则!$B$14)*积分规则!$B$14+AD59)</f>
        <v>210</v>
      </c>
      <c r="I59" s="26">
        <v>0</v>
      </c>
      <c r="J59" s="26">
        <v>0</v>
      </c>
      <c r="K59" s="27">
        <f t="shared" si="0"/>
        <v>210</v>
      </c>
      <c r="L59" s="28" t="s">
        <v>373</v>
      </c>
      <c r="M59" s="28" t="s">
        <v>365</v>
      </c>
      <c r="N59" s="28" t="s">
        <v>58</v>
      </c>
      <c r="O59" s="28" t="s">
        <v>59</v>
      </c>
      <c r="P59" s="28">
        <v>11</v>
      </c>
      <c r="Q59" s="28" t="s">
        <v>60</v>
      </c>
      <c r="R59" s="28" t="s">
        <v>61</v>
      </c>
      <c r="S59" s="28" t="s">
        <v>62</v>
      </c>
      <c r="T59" s="28" t="s">
        <v>374</v>
      </c>
      <c r="U59" s="27">
        <v>6</v>
      </c>
      <c r="V59" s="27">
        <v>190</v>
      </c>
      <c r="W59" s="27">
        <v>30</v>
      </c>
      <c r="X59" s="27">
        <v>10</v>
      </c>
      <c r="Y59" s="27">
        <v>20</v>
      </c>
      <c r="Z59" s="27">
        <v>20</v>
      </c>
      <c r="AA59" s="27">
        <f t="shared" si="1"/>
        <v>270</v>
      </c>
      <c r="AB59" s="29">
        <f>积分规则!G31</f>
        <v>0.784313725490196</v>
      </c>
      <c r="AC59" s="30">
        <f>H59*积分规则!$B$12</f>
        <v>105</v>
      </c>
      <c r="AD59" s="28">
        <v>0</v>
      </c>
    </row>
    <row r="60" ht="50" customHeight="1" spans="1:30">
      <c r="A60" s="31">
        <v>54</v>
      </c>
      <c r="B60" s="32" t="s">
        <v>361</v>
      </c>
      <c r="C60" s="31">
        <v>4</v>
      </c>
      <c r="D60" s="33" t="s">
        <v>54</v>
      </c>
      <c r="E60" s="34" t="s">
        <v>375</v>
      </c>
      <c r="F60" s="35" t="s">
        <v>376</v>
      </c>
      <c r="G60" s="35"/>
      <c r="H60" s="25">
        <f>IF(D60="极难",积分规则!$B$7,INT(AA60*AB60/积分规则!$B$14)*积分规则!$B$14+AD60)</f>
        <v>220</v>
      </c>
      <c r="I60" s="36">
        <v>0</v>
      </c>
      <c r="J60" s="36">
        <v>0</v>
      </c>
      <c r="K60" s="37">
        <f t="shared" si="0"/>
        <v>220</v>
      </c>
      <c r="L60" s="38" t="s">
        <v>377</v>
      </c>
      <c r="M60" s="38" t="s">
        <v>365</v>
      </c>
      <c r="N60" s="38" t="s">
        <v>196</v>
      </c>
      <c r="O60" s="38" t="s">
        <v>197</v>
      </c>
      <c r="P60" s="38">
        <v>2</v>
      </c>
      <c r="Q60" s="38" t="s">
        <v>198</v>
      </c>
      <c r="R60" s="38" t="s">
        <v>199</v>
      </c>
      <c r="S60" s="38" t="s">
        <v>200</v>
      </c>
      <c r="T60" s="38" t="s">
        <v>378</v>
      </c>
      <c r="U60" s="37">
        <v>6</v>
      </c>
      <c r="V60" s="37">
        <v>190</v>
      </c>
      <c r="W60" s="37">
        <v>30</v>
      </c>
      <c r="X60" s="37">
        <v>20</v>
      </c>
      <c r="Y60" s="37">
        <v>20</v>
      </c>
      <c r="Z60" s="37">
        <v>20</v>
      </c>
      <c r="AA60" s="37">
        <f t="shared" si="1"/>
        <v>280</v>
      </c>
      <c r="AB60" s="39">
        <f>积分规则!G31</f>
        <v>0.784313725490196</v>
      </c>
      <c r="AC60" s="40">
        <f>H60*积分规则!$B$12</f>
        <v>110</v>
      </c>
      <c r="AD60" s="38">
        <v>10</v>
      </c>
    </row>
    <row r="61" ht="34" customHeight="1" spans="1:30">
      <c r="A61" s="41">
        <v>55</v>
      </c>
      <c r="B61" s="42" t="s">
        <v>361</v>
      </c>
      <c r="C61" s="41">
        <v>5</v>
      </c>
      <c r="D61" s="43" t="s">
        <v>34</v>
      </c>
      <c r="E61" s="44" t="s">
        <v>379</v>
      </c>
      <c r="F61" s="45" t="s">
        <v>380</v>
      </c>
      <c r="G61" s="45"/>
      <c r="H61" s="25">
        <f>IF(D61="极难",积分规则!$B$7,INT(AA61*AB61/积分规则!$B$14)*积分规则!$B$14+AD61)</f>
        <v>130</v>
      </c>
      <c r="I61" s="26">
        <v>0</v>
      </c>
      <c r="J61" s="26">
        <v>0</v>
      </c>
      <c r="K61" s="27">
        <f t="shared" si="0"/>
        <v>130</v>
      </c>
      <c r="L61" s="28" t="s">
        <v>381</v>
      </c>
      <c r="M61" s="28" t="s">
        <v>365</v>
      </c>
      <c r="N61" s="28" t="s">
        <v>48</v>
      </c>
      <c r="O61" s="28" t="s">
        <v>49</v>
      </c>
      <c r="P61" s="28">
        <v>6</v>
      </c>
      <c r="Q61" s="28" t="s">
        <v>50</v>
      </c>
      <c r="R61" s="28" t="s">
        <v>51</v>
      </c>
      <c r="S61" s="28" t="s">
        <v>52</v>
      </c>
      <c r="T61" s="28" t="s">
        <v>382</v>
      </c>
      <c r="U61" s="27">
        <v>12</v>
      </c>
      <c r="V61" s="27">
        <v>80</v>
      </c>
      <c r="W61" s="27">
        <v>50</v>
      </c>
      <c r="X61" s="27">
        <v>10</v>
      </c>
      <c r="Y61" s="27">
        <v>0</v>
      </c>
      <c r="Z61" s="27">
        <v>20</v>
      </c>
      <c r="AA61" s="27">
        <f t="shared" si="1"/>
        <v>160</v>
      </c>
      <c r="AB61" s="29">
        <f>积分规则!G31</f>
        <v>0.784313725490196</v>
      </c>
      <c r="AC61" s="30">
        <f>H61*积分规则!$B$12</f>
        <v>65</v>
      </c>
      <c r="AD61" s="28">
        <v>10</v>
      </c>
    </row>
    <row r="62" ht="50" customHeight="1" spans="1:30">
      <c r="A62" s="31">
        <v>56</v>
      </c>
      <c r="B62" s="32" t="s">
        <v>361</v>
      </c>
      <c r="C62" s="31">
        <v>6</v>
      </c>
      <c r="D62" s="33" t="s">
        <v>34</v>
      </c>
      <c r="E62" s="34" t="s">
        <v>383</v>
      </c>
      <c r="F62" s="35" t="s">
        <v>384</v>
      </c>
      <c r="G62" s="35"/>
      <c r="H62" s="25">
        <f>IF(D62="极难",积分规则!$B$7,INT(AA62*AB62/积分规则!$B$14)*积分规则!$B$14+AD62)</f>
        <v>90</v>
      </c>
      <c r="I62" s="36">
        <v>0</v>
      </c>
      <c r="J62" s="36">
        <v>0</v>
      </c>
      <c r="K62" s="37">
        <f t="shared" si="0"/>
        <v>90</v>
      </c>
      <c r="L62" s="38" t="s">
        <v>385</v>
      </c>
      <c r="M62" s="38" t="s">
        <v>365</v>
      </c>
      <c r="N62" s="38" t="s">
        <v>160</v>
      </c>
      <c r="O62" s="38" t="s">
        <v>161</v>
      </c>
      <c r="P62" s="38">
        <v>14</v>
      </c>
      <c r="Q62" s="38" t="s">
        <v>162</v>
      </c>
      <c r="R62" s="38" t="s">
        <v>163</v>
      </c>
      <c r="S62" s="38" t="s">
        <v>164</v>
      </c>
      <c r="T62" s="38" t="s">
        <v>386</v>
      </c>
      <c r="U62" s="37">
        <v>5</v>
      </c>
      <c r="V62" s="37">
        <v>80</v>
      </c>
      <c r="W62" s="37">
        <v>10</v>
      </c>
      <c r="X62" s="37">
        <v>10</v>
      </c>
      <c r="Y62" s="37">
        <v>0</v>
      </c>
      <c r="Z62" s="37">
        <v>20</v>
      </c>
      <c r="AA62" s="37">
        <f t="shared" si="1"/>
        <v>120</v>
      </c>
      <c r="AB62" s="39">
        <f>积分规则!G31</f>
        <v>0.784313725490196</v>
      </c>
      <c r="AC62" s="40">
        <f>H62*积分规则!$B$12</f>
        <v>45</v>
      </c>
      <c r="AD62" s="38">
        <v>0</v>
      </c>
    </row>
    <row r="63" ht="50" customHeight="1" spans="1:30">
      <c r="A63" s="41">
        <v>57</v>
      </c>
      <c r="B63" s="42" t="s">
        <v>361</v>
      </c>
      <c r="C63" s="41">
        <v>7</v>
      </c>
      <c r="D63" s="43" t="s">
        <v>82</v>
      </c>
      <c r="E63" s="44" t="s">
        <v>387</v>
      </c>
      <c r="F63" s="45" t="s">
        <v>388</v>
      </c>
      <c r="G63" s="45"/>
      <c r="H63" s="25">
        <f>IF(D63="极难",积分规则!$B$7,INT(AA63*AB63/积分规则!$B$14)*积分规则!$B$14+AD63)</f>
        <v>180</v>
      </c>
      <c r="I63" s="26">
        <v>0</v>
      </c>
      <c r="J63" s="26">
        <v>0</v>
      </c>
      <c r="K63" s="27">
        <f t="shared" si="0"/>
        <v>180</v>
      </c>
      <c r="L63" s="28" t="s">
        <v>389</v>
      </c>
      <c r="M63" s="28" t="s">
        <v>365</v>
      </c>
      <c r="N63" s="28" t="s">
        <v>95</v>
      </c>
      <c r="O63" s="28" t="s">
        <v>96</v>
      </c>
      <c r="P63" s="28">
        <v>7</v>
      </c>
      <c r="Q63" s="28" t="s">
        <v>97</v>
      </c>
      <c r="R63" s="28" t="s">
        <v>98</v>
      </c>
      <c r="S63" s="28" t="s">
        <v>99</v>
      </c>
      <c r="T63" s="28" t="s">
        <v>390</v>
      </c>
      <c r="U63" s="27">
        <v>12</v>
      </c>
      <c r="V63" s="27">
        <v>130</v>
      </c>
      <c r="W63" s="27">
        <v>50</v>
      </c>
      <c r="X63" s="27">
        <v>20</v>
      </c>
      <c r="Y63" s="27">
        <v>10</v>
      </c>
      <c r="Z63" s="27">
        <v>20</v>
      </c>
      <c r="AA63" s="27">
        <f t="shared" si="1"/>
        <v>230</v>
      </c>
      <c r="AB63" s="29">
        <f>积分规则!G31</f>
        <v>0.784313725490196</v>
      </c>
      <c r="AC63" s="30">
        <f>H63*积分规则!$B$12</f>
        <v>90</v>
      </c>
      <c r="AD63" s="28">
        <v>0</v>
      </c>
    </row>
    <row r="64" ht="50" customHeight="1" spans="1:30">
      <c r="A64" s="31">
        <v>58</v>
      </c>
      <c r="B64" s="32" t="s">
        <v>361</v>
      </c>
      <c r="C64" s="31">
        <v>8</v>
      </c>
      <c r="D64" s="33" t="s">
        <v>82</v>
      </c>
      <c r="E64" s="34" t="s">
        <v>391</v>
      </c>
      <c r="F64" s="35" t="s">
        <v>392</v>
      </c>
      <c r="G64" s="35"/>
      <c r="H64" s="25">
        <f>IF(D64="极难",积分规则!$B$7,INT(AA64*AB64/积分规则!$B$14)*积分规则!$B$14+AD64)</f>
        <v>150</v>
      </c>
      <c r="I64" s="36">
        <v>0</v>
      </c>
      <c r="J64" s="36">
        <v>0</v>
      </c>
      <c r="K64" s="37">
        <f t="shared" si="0"/>
        <v>150</v>
      </c>
      <c r="L64" s="38" t="s">
        <v>393</v>
      </c>
      <c r="M64" s="38" t="s">
        <v>365</v>
      </c>
      <c r="N64" s="38" t="s">
        <v>142</v>
      </c>
      <c r="O64" s="38" t="s">
        <v>143</v>
      </c>
      <c r="P64" s="38">
        <v>8</v>
      </c>
      <c r="Q64" s="38" t="s">
        <v>144</v>
      </c>
      <c r="R64" s="38" t="s">
        <v>145</v>
      </c>
      <c r="S64" s="38" t="s">
        <v>146</v>
      </c>
      <c r="T64" s="38" t="s">
        <v>394</v>
      </c>
      <c r="U64" s="37">
        <v>5</v>
      </c>
      <c r="V64" s="37">
        <v>130</v>
      </c>
      <c r="W64" s="37">
        <v>10</v>
      </c>
      <c r="X64" s="37">
        <v>20</v>
      </c>
      <c r="Y64" s="37">
        <v>10</v>
      </c>
      <c r="Z64" s="37">
        <v>20</v>
      </c>
      <c r="AA64" s="37">
        <f t="shared" si="1"/>
        <v>190</v>
      </c>
      <c r="AB64" s="39">
        <f>积分规则!G31</f>
        <v>0.784313725490196</v>
      </c>
      <c r="AC64" s="40">
        <f>H64*积分规则!$B$12</f>
        <v>75</v>
      </c>
      <c r="AD64" s="38">
        <v>10</v>
      </c>
    </row>
    <row r="65" ht="50" customHeight="1" spans="1:30">
      <c r="A65" s="41">
        <v>59</v>
      </c>
      <c r="B65" s="42" t="s">
        <v>361</v>
      </c>
      <c r="C65" s="41">
        <v>9</v>
      </c>
      <c r="D65" s="43" t="s">
        <v>34</v>
      </c>
      <c r="E65" s="44" t="s">
        <v>395</v>
      </c>
      <c r="F65" s="45" t="s">
        <v>396</v>
      </c>
      <c r="G65" s="45"/>
      <c r="H65" s="25">
        <f>IF(D65="极难",积分规则!$B$7,INT(AA65*AB65/积分规则!$B$14)*积分规则!$B$14+AD65)</f>
        <v>70</v>
      </c>
      <c r="I65" s="26">
        <v>0</v>
      </c>
      <c r="J65" s="26">
        <v>0</v>
      </c>
      <c r="K65" s="27">
        <f t="shared" si="0"/>
        <v>70</v>
      </c>
      <c r="L65" s="28" t="s">
        <v>397</v>
      </c>
      <c r="M65" s="28" t="s">
        <v>365</v>
      </c>
      <c r="N65" s="28" t="s">
        <v>242</v>
      </c>
      <c r="O65" s="28" t="s">
        <v>243</v>
      </c>
      <c r="P65" s="28" t="s">
        <v>117</v>
      </c>
      <c r="Q65" s="28" t="s">
        <v>118</v>
      </c>
      <c r="R65" s="28" t="s">
        <v>118</v>
      </c>
      <c r="S65" s="28" t="s">
        <v>118</v>
      </c>
      <c r="T65" s="28" t="s">
        <v>398</v>
      </c>
      <c r="U65" s="27">
        <v>4</v>
      </c>
      <c r="V65" s="27">
        <v>80</v>
      </c>
      <c r="W65" s="27">
        <v>10</v>
      </c>
      <c r="X65" s="27">
        <v>0</v>
      </c>
      <c r="Y65" s="27">
        <v>0</v>
      </c>
      <c r="Z65" s="27">
        <v>0</v>
      </c>
      <c r="AA65" s="27">
        <f t="shared" si="1"/>
        <v>90</v>
      </c>
      <c r="AB65" s="29">
        <f>积分规则!G31</f>
        <v>0.784313725490196</v>
      </c>
      <c r="AC65" s="30">
        <f>H65*积分规则!$B$12</f>
        <v>35</v>
      </c>
      <c r="AD65" s="28">
        <v>0</v>
      </c>
    </row>
    <row r="66" ht="50" customHeight="1" spans="1:30">
      <c r="A66" s="31">
        <v>60</v>
      </c>
      <c r="B66" s="32" t="s">
        <v>361</v>
      </c>
      <c r="C66" s="31">
        <v>10</v>
      </c>
      <c r="D66" s="33" t="s">
        <v>34</v>
      </c>
      <c r="E66" s="34" t="s">
        <v>399</v>
      </c>
      <c r="F66" s="35" t="s">
        <v>400</v>
      </c>
      <c r="G66" s="35" t="s">
        <v>401</v>
      </c>
      <c r="H66" s="25">
        <f>IF(D66="极难",积分规则!$B$7,INT(AA66*AB66/积分规则!$B$14)*积分规则!$B$14+AD66)</f>
        <v>120</v>
      </c>
      <c r="I66" s="36">
        <v>0</v>
      </c>
      <c r="J66" s="36">
        <v>0</v>
      </c>
      <c r="K66" s="37">
        <f t="shared" si="0"/>
        <v>120</v>
      </c>
      <c r="L66" s="38" t="s">
        <v>402</v>
      </c>
      <c r="M66" s="38" t="s">
        <v>365</v>
      </c>
      <c r="N66" s="38" t="s">
        <v>133</v>
      </c>
      <c r="O66" s="38" t="s">
        <v>134</v>
      </c>
      <c r="P66" s="38">
        <v>19</v>
      </c>
      <c r="Q66" s="38" t="s">
        <v>135</v>
      </c>
      <c r="R66" s="38" t="s">
        <v>136</v>
      </c>
      <c r="S66" s="38" t="s">
        <v>137</v>
      </c>
      <c r="T66" s="38" t="s">
        <v>403</v>
      </c>
      <c r="U66" s="37">
        <v>6</v>
      </c>
      <c r="V66" s="37">
        <v>80</v>
      </c>
      <c r="W66" s="37">
        <v>30</v>
      </c>
      <c r="X66" s="37">
        <v>10</v>
      </c>
      <c r="Y66" s="37">
        <v>10</v>
      </c>
      <c r="Z66" s="37">
        <v>20</v>
      </c>
      <c r="AA66" s="37">
        <f t="shared" si="1"/>
        <v>150</v>
      </c>
      <c r="AB66" s="39">
        <f>积分规则!G31</f>
        <v>0.784313725490196</v>
      </c>
      <c r="AC66" s="40">
        <f>H66*积分规则!$B$12</f>
        <v>60</v>
      </c>
      <c r="AD66" s="38">
        <v>10</v>
      </c>
    </row>
    <row r="67" ht="69" customHeight="1" spans="1:30">
      <c r="A67" s="41">
        <v>61</v>
      </c>
      <c r="B67" s="42" t="s">
        <v>361</v>
      </c>
      <c r="C67" s="41">
        <v>11</v>
      </c>
      <c r="D67" s="43" t="s">
        <v>82</v>
      </c>
      <c r="E67" s="44" t="s">
        <v>404</v>
      </c>
      <c r="F67" s="45" t="s">
        <v>405</v>
      </c>
      <c r="G67" s="45" t="s">
        <v>406</v>
      </c>
      <c r="H67" s="25">
        <f>IF(D67="极难",积分规则!$B$7,INT(AA67*AB67/积分规则!$B$14)*积分规则!$B$14+AD67)</f>
        <v>140</v>
      </c>
      <c r="I67" s="26">
        <v>0</v>
      </c>
      <c r="J67" s="26">
        <v>0</v>
      </c>
      <c r="K67" s="27">
        <f t="shared" si="0"/>
        <v>140</v>
      </c>
      <c r="L67" s="28" t="s">
        <v>407</v>
      </c>
      <c r="M67" s="28" t="s">
        <v>365</v>
      </c>
      <c r="N67" s="28" t="s">
        <v>67</v>
      </c>
      <c r="O67" s="28" t="s">
        <v>68</v>
      </c>
      <c r="P67" s="28">
        <v>10</v>
      </c>
      <c r="Q67" s="28" t="s">
        <v>69</v>
      </c>
      <c r="R67" s="28" t="s">
        <v>70</v>
      </c>
      <c r="S67" s="28" t="s">
        <v>71</v>
      </c>
      <c r="T67" s="28" t="s">
        <v>408</v>
      </c>
      <c r="U67" s="27">
        <v>5</v>
      </c>
      <c r="V67" s="27">
        <v>130</v>
      </c>
      <c r="W67" s="27">
        <v>10</v>
      </c>
      <c r="X67" s="27">
        <v>10</v>
      </c>
      <c r="Y67" s="27">
        <v>10</v>
      </c>
      <c r="Z67" s="27">
        <v>20</v>
      </c>
      <c r="AA67" s="27">
        <f t="shared" si="1"/>
        <v>180</v>
      </c>
      <c r="AB67" s="29">
        <f>积分规则!G31</f>
        <v>0.784313725490196</v>
      </c>
      <c r="AC67" s="30">
        <f>H67*积分规则!$B$12</f>
        <v>70</v>
      </c>
      <c r="AD67" s="28">
        <v>0</v>
      </c>
    </row>
    <row r="68" ht="50" customHeight="1" spans="1:30">
      <c r="A68" s="31">
        <v>62</v>
      </c>
      <c r="B68" s="32" t="s">
        <v>361</v>
      </c>
      <c r="C68" s="31">
        <v>12</v>
      </c>
      <c r="D68" s="33" t="s">
        <v>82</v>
      </c>
      <c r="E68" s="34" t="s">
        <v>409</v>
      </c>
      <c r="F68" s="35" t="s">
        <v>410</v>
      </c>
      <c r="G68" s="35" t="s">
        <v>411</v>
      </c>
      <c r="H68" s="25">
        <f>IF(D68="极难",积分规则!$B$7,INT(AA68*AB68/积分规则!$B$14)*积分规则!$B$14+AD68)</f>
        <v>140</v>
      </c>
      <c r="I68" s="36">
        <v>0</v>
      </c>
      <c r="J68" s="36">
        <v>0</v>
      </c>
      <c r="K68" s="37">
        <f t="shared" si="0"/>
        <v>140</v>
      </c>
      <c r="L68" s="38" t="s">
        <v>412</v>
      </c>
      <c r="M68" s="38" t="s">
        <v>365</v>
      </c>
      <c r="N68" s="38" t="s">
        <v>124</v>
      </c>
      <c r="O68" s="38" t="s">
        <v>125</v>
      </c>
      <c r="P68" s="38">
        <v>12</v>
      </c>
      <c r="Q68" s="38" t="s">
        <v>126</v>
      </c>
      <c r="R68" s="38" t="s">
        <v>127</v>
      </c>
      <c r="S68" s="38" t="s">
        <v>128</v>
      </c>
      <c r="T68" s="38" t="s">
        <v>413</v>
      </c>
      <c r="U68" s="37">
        <v>5</v>
      </c>
      <c r="V68" s="37">
        <v>130</v>
      </c>
      <c r="W68" s="37">
        <v>10</v>
      </c>
      <c r="X68" s="37">
        <v>10</v>
      </c>
      <c r="Y68" s="37">
        <v>10</v>
      </c>
      <c r="Z68" s="37">
        <v>20</v>
      </c>
      <c r="AA68" s="37">
        <f t="shared" si="1"/>
        <v>180</v>
      </c>
      <c r="AB68" s="39">
        <f>积分规则!G31</f>
        <v>0.784313725490196</v>
      </c>
      <c r="AC68" s="40">
        <f>H68*积分规则!$B$12</f>
        <v>70</v>
      </c>
      <c r="AD68" s="38">
        <v>0</v>
      </c>
    </row>
    <row r="69" ht="69" customHeight="1" spans="1:30">
      <c r="A69" s="41">
        <v>63</v>
      </c>
      <c r="B69" s="42" t="s">
        <v>361</v>
      </c>
      <c r="C69" s="41">
        <v>13</v>
      </c>
      <c r="D69" s="43" t="s">
        <v>82</v>
      </c>
      <c r="E69" s="44" t="s">
        <v>414</v>
      </c>
      <c r="F69" s="45" t="s">
        <v>415</v>
      </c>
      <c r="G69" s="45" t="s">
        <v>416</v>
      </c>
      <c r="H69" s="25">
        <f>IF(D69="极难",积分规则!$B$7,INT(AA69*AB69/积分规则!$B$14)*积分规则!$B$14+AD69)</f>
        <v>130</v>
      </c>
      <c r="I69" s="26">
        <v>0</v>
      </c>
      <c r="J69" s="26">
        <v>0</v>
      </c>
      <c r="K69" s="27">
        <f t="shared" si="0"/>
        <v>130</v>
      </c>
      <c r="L69" s="28" t="s">
        <v>417</v>
      </c>
      <c r="M69" s="28" t="s">
        <v>365</v>
      </c>
      <c r="N69" s="28" t="s">
        <v>39</v>
      </c>
      <c r="O69" s="28" t="s">
        <v>40</v>
      </c>
      <c r="P69" s="28">
        <v>16</v>
      </c>
      <c r="Q69" s="28" t="s">
        <v>41</v>
      </c>
      <c r="R69" s="28" t="s">
        <v>42</v>
      </c>
      <c r="S69" s="28" t="s">
        <v>43</v>
      </c>
      <c r="T69" s="28" t="s">
        <v>418</v>
      </c>
      <c r="U69" s="27">
        <v>4</v>
      </c>
      <c r="V69" s="27">
        <v>130</v>
      </c>
      <c r="W69" s="27">
        <v>10</v>
      </c>
      <c r="X69" s="27">
        <v>10</v>
      </c>
      <c r="Y69" s="27">
        <v>0</v>
      </c>
      <c r="Z69" s="27">
        <v>20</v>
      </c>
      <c r="AA69" s="27">
        <f t="shared" si="1"/>
        <v>170</v>
      </c>
      <c r="AB69" s="29">
        <f>积分规则!G31</f>
        <v>0.784313725490196</v>
      </c>
      <c r="AC69" s="30">
        <f>H69*积分规则!$B$12</f>
        <v>65</v>
      </c>
      <c r="AD69" s="28">
        <v>0</v>
      </c>
    </row>
    <row r="70" ht="50" customHeight="1" spans="1:30">
      <c r="A70" s="31">
        <v>64</v>
      </c>
      <c r="B70" s="32" t="s">
        <v>361</v>
      </c>
      <c r="C70" s="31">
        <v>14</v>
      </c>
      <c r="D70" s="33" t="s">
        <v>54</v>
      </c>
      <c r="E70" s="34" t="s">
        <v>419</v>
      </c>
      <c r="F70" s="35" t="s">
        <v>420</v>
      </c>
      <c r="G70" s="35" t="s">
        <v>421</v>
      </c>
      <c r="H70" s="25">
        <f>IF(D70="极难",积分规则!$B$7,INT(AA70*AB70/积分规则!$B$14)*积分规则!$B$14+AD70)</f>
        <v>200</v>
      </c>
      <c r="I70" s="36">
        <v>0</v>
      </c>
      <c r="J70" s="36">
        <v>0</v>
      </c>
      <c r="K70" s="37">
        <f t="shared" si="0"/>
        <v>200</v>
      </c>
      <c r="L70" s="38" t="s">
        <v>422</v>
      </c>
      <c r="M70" s="38" t="s">
        <v>365</v>
      </c>
      <c r="N70" s="38" t="s">
        <v>151</v>
      </c>
      <c r="O70" s="38" t="s">
        <v>152</v>
      </c>
      <c r="P70" s="38">
        <v>1</v>
      </c>
      <c r="Q70" s="38" t="s">
        <v>153</v>
      </c>
      <c r="R70" s="38" t="s">
        <v>154</v>
      </c>
      <c r="S70" s="38" t="s">
        <v>155</v>
      </c>
      <c r="T70" s="38" t="s">
        <v>423</v>
      </c>
      <c r="U70" s="37">
        <v>5</v>
      </c>
      <c r="V70" s="37">
        <v>190</v>
      </c>
      <c r="W70" s="37">
        <v>10</v>
      </c>
      <c r="X70" s="37">
        <v>20</v>
      </c>
      <c r="Y70" s="37">
        <v>10</v>
      </c>
      <c r="Z70" s="37">
        <v>20</v>
      </c>
      <c r="AA70" s="37">
        <f t="shared" si="1"/>
        <v>250</v>
      </c>
      <c r="AB70" s="39">
        <f>积分规则!G31</f>
        <v>0.784313725490196</v>
      </c>
      <c r="AC70" s="40">
        <f>H70*积分规则!$B$12</f>
        <v>100</v>
      </c>
      <c r="AD70" s="38">
        <v>10</v>
      </c>
    </row>
    <row r="71" ht="50" customHeight="1" spans="1:30">
      <c r="A71" s="41">
        <v>65</v>
      </c>
      <c r="B71" s="42" t="s">
        <v>361</v>
      </c>
      <c r="C71" s="41">
        <v>15</v>
      </c>
      <c r="D71" s="43" t="s">
        <v>82</v>
      </c>
      <c r="E71" s="44" t="s">
        <v>424</v>
      </c>
      <c r="F71" s="45" t="s">
        <v>425</v>
      </c>
      <c r="G71" s="45" t="s">
        <v>426</v>
      </c>
      <c r="H71" s="25">
        <f>IF(D71="极难",积分规则!$B$7,INT(AA71*AB71/积分规则!$B$14)*积分规则!$B$14+AD71)</f>
        <v>160</v>
      </c>
      <c r="I71" s="26">
        <v>0</v>
      </c>
      <c r="J71" s="26">
        <v>0</v>
      </c>
      <c r="K71" s="27">
        <f t="shared" ref="K71:K131" si="2">H71+I71</f>
        <v>160</v>
      </c>
      <c r="L71" s="28" t="s">
        <v>427</v>
      </c>
      <c r="M71" s="28" t="s">
        <v>365</v>
      </c>
      <c r="N71" s="28" t="s">
        <v>187</v>
      </c>
      <c r="O71" s="28" t="s">
        <v>188</v>
      </c>
      <c r="P71" s="28">
        <v>5</v>
      </c>
      <c r="Q71" s="28" t="s">
        <v>189</v>
      </c>
      <c r="R71" s="28" t="s">
        <v>190</v>
      </c>
      <c r="S71" s="28" t="s">
        <v>191</v>
      </c>
      <c r="T71" s="28" t="s">
        <v>428</v>
      </c>
      <c r="U71" s="27">
        <v>6</v>
      </c>
      <c r="V71" s="27">
        <v>130</v>
      </c>
      <c r="W71" s="27">
        <v>30</v>
      </c>
      <c r="X71" s="27">
        <v>10</v>
      </c>
      <c r="Y71" s="27">
        <v>10</v>
      </c>
      <c r="Z71" s="27">
        <v>20</v>
      </c>
      <c r="AA71" s="27">
        <f t="shared" ref="AA71:AA131" si="3">SUM(V71:Z71)</f>
        <v>200</v>
      </c>
      <c r="AB71" s="29">
        <f>积分规则!G31</f>
        <v>0.784313725490196</v>
      </c>
      <c r="AC71" s="30">
        <f>H71*积分规则!$B$12</f>
        <v>80</v>
      </c>
      <c r="AD71" s="28">
        <v>10</v>
      </c>
    </row>
    <row r="72" ht="88" customHeight="1" spans="1:30">
      <c r="A72" s="31">
        <v>66</v>
      </c>
      <c r="B72" s="32" t="s">
        <v>361</v>
      </c>
      <c r="C72" s="31">
        <v>16</v>
      </c>
      <c r="D72" s="33" t="s">
        <v>110</v>
      </c>
      <c r="E72" s="34" t="s">
        <v>429</v>
      </c>
      <c r="F72" s="35" t="s">
        <v>430</v>
      </c>
      <c r="G72" s="35" t="s">
        <v>431</v>
      </c>
      <c r="H72" s="25">
        <f>IF(D72="极难",积分规则!$B$7,INT(AA72*AB72/积分规则!$B$14)*积分规则!$B$14+AD72)</f>
        <v>400</v>
      </c>
      <c r="I72" s="36">
        <v>0</v>
      </c>
      <c r="J72" s="36">
        <v>0</v>
      </c>
      <c r="K72" s="37">
        <f t="shared" si="2"/>
        <v>400</v>
      </c>
      <c r="L72" s="38" t="s">
        <v>432</v>
      </c>
      <c r="M72" s="38" t="s">
        <v>365</v>
      </c>
      <c r="N72" s="38" t="s">
        <v>115</v>
      </c>
      <c r="O72" s="38" t="s">
        <v>116</v>
      </c>
      <c r="P72" s="38" t="s">
        <v>117</v>
      </c>
      <c r="Q72" s="38" t="s">
        <v>118</v>
      </c>
      <c r="R72" s="38" t="s">
        <v>118</v>
      </c>
      <c r="S72" s="38" t="s">
        <v>118</v>
      </c>
      <c r="T72" s="38" t="s">
        <v>433</v>
      </c>
      <c r="U72" s="37">
        <v>12</v>
      </c>
      <c r="V72" s="37">
        <v>350</v>
      </c>
      <c r="W72" s="37">
        <v>50</v>
      </c>
      <c r="X72" s="37">
        <v>30</v>
      </c>
      <c r="Y72" s="37">
        <v>20</v>
      </c>
      <c r="Z72" s="37">
        <v>0</v>
      </c>
      <c r="AA72" s="37">
        <f t="shared" si="3"/>
        <v>450</v>
      </c>
      <c r="AB72" s="39" t="s">
        <v>120</v>
      </c>
      <c r="AC72" s="40">
        <f>H72*积分规则!$B$12</f>
        <v>200</v>
      </c>
      <c r="AD72" s="38">
        <v>0</v>
      </c>
    </row>
    <row r="73" ht="34" customHeight="1" spans="1:30">
      <c r="A73" s="41">
        <v>67</v>
      </c>
      <c r="B73" s="42" t="s">
        <v>361</v>
      </c>
      <c r="C73" s="41">
        <v>17</v>
      </c>
      <c r="D73" s="43" t="s">
        <v>82</v>
      </c>
      <c r="E73" s="44" t="s">
        <v>434</v>
      </c>
      <c r="F73" s="45" t="s">
        <v>435</v>
      </c>
      <c r="G73" s="45" t="s">
        <v>436</v>
      </c>
      <c r="H73" s="25">
        <f>IF(D73="极难",积分规则!$B$7,INT(AA73*AB73/积分规则!$B$14)*积分规则!$B$14+AD73)</f>
        <v>160</v>
      </c>
      <c r="I73" s="26">
        <v>0</v>
      </c>
      <c r="J73" s="26">
        <v>0</v>
      </c>
      <c r="K73" s="27">
        <f t="shared" si="2"/>
        <v>160</v>
      </c>
      <c r="L73" s="28" t="s">
        <v>437</v>
      </c>
      <c r="M73" s="28" t="s">
        <v>365</v>
      </c>
      <c r="N73" s="28" t="s">
        <v>104</v>
      </c>
      <c r="O73" s="28" t="s">
        <v>105</v>
      </c>
      <c r="P73" s="28">
        <v>18</v>
      </c>
      <c r="Q73" s="28" t="s">
        <v>106</v>
      </c>
      <c r="R73" s="28" t="s">
        <v>107</v>
      </c>
      <c r="S73" s="28" t="s">
        <v>108</v>
      </c>
      <c r="T73" s="28" t="s">
        <v>438</v>
      </c>
      <c r="U73" s="27">
        <v>8</v>
      </c>
      <c r="V73" s="27">
        <v>130</v>
      </c>
      <c r="W73" s="27">
        <v>30</v>
      </c>
      <c r="X73" s="27">
        <v>20</v>
      </c>
      <c r="Y73" s="27">
        <v>10</v>
      </c>
      <c r="Z73" s="27">
        <v>20</v>
      </c>
      <c r="AA73" s="27">
        <f t="shared" si="3"/>
        <v>210</v>
      </c>
      <c r="AB73" s="29">
        <f>积分规则!G31</f>
        <v>0.784313725490196</v>
      </c>
      <c r="AC73" s="30">
        <f>H73*积分规则!$B$12</f>
        <v>80</v>
      </c>
      <c r="AD73" s="28">
        <v>0</v>
      </c>
    </row>
    <row r="74" ht="34" customHeight="1" spans="1:30">
      <c r="A74" s="31">
        <v>68</v>
      </c>
      <c r="B74" s="32" t="s">
        <v>361</v>
      </c>
      <c r="C74" s="31">
        <v>18</v>
      </c>
      <c r="D74" s="33" t="s">
        <v>82</v>
      </c>
      <c r="E74" s="34" t="s">
        <v>439</v>
      </c>
      <c r="F74" s="35" t="s">
        <v>440</v>
      </c>
      <c r="G74" s="35" t="s">
        <v>441</v>
      </c>
      <c r="H74" s="25">
        <f>IF(D74="极难",积分规则!$B$7,INT(AA74*AB74/积分规则!$B$14)*积分规则!$B$14+AD74)</f>
        <v>140</v>
      </c>
      <c r="I74" s="36">
        <v>0</v>
      </c>
      <c r="J74" s="36">
        <v>0</v>
      </c>
      <c r="K74" s="37">
        <f t="shared" si="2"/>
        <v>140</v>
      </c>
      <c r="L74" s="38" t="s">
        <v>442</v>
      </c>
      <c r="M74" s="38" t="s">
        <v>365</v>
      </c>
      <c r="N74" s="38" t="s">
        <v>214</v>
      </c>
      <c r="O74" s="38" t="s">
        <v>215</v>
      </c>
      <c r="P74" s="38">
        <v>3</v>
      </c>
      <c r="Q74" s="38" t="s">
        <v>216</v>
      </c>
      <c r="R74" s="38" t="s">
        <v>217</v>
      </c>
      <c r="S74" s="38" t="s">
        <v>218</v>
      </c>
      <c r="T74" s="38" t="s">
        <v>443</v>
      </c>
      <c r="U74" s="37">
        <v>5</v>
      </c>
      <c r="V74" s="37">
        <v>130</v>
      </c>
      <c r="W74" s="37">
        <v>10</v>
      </c>
      <c r="X74" s="37">
        <v>10</v>
      </c>
      <c r="Y74" s="37">
        <v>10</v>
      </c>
      <c r="Z74" s="37">
        <v>20</v>
      </c>
      <c r="AA74" s="37">
        <f t="shared" si="3"/>
        <v>180</v>
      </c>
      <c r="AB74" s="39">
        <f>积分规则!G31</f>
        <v>0.784313725490196</v>
      </c>
      <c r="AC74" s="40">
        <f>H74*积分规则!$B$12</f>
        <v>70</v>
      </c>
      <c r="AD74" s="38">
        <v>0</v>
      </c>
    </row>
    <row r="75" ht="34" customHeight="1" spans="1:30">
      <c r="A75" s="41">
        <v>69</v>
      </c>
      <c r="B75" s="42" t="s">
        <v>361</v>
      </c>
      <c r="C75" s="41">
        <v>19</v>
      </c>
      <c r="D75" s="43" t="s">
        <v>82</v>
      </c>
      <c r="E75" s="44" t="s">
        <v>444</v>
      </c>
      <c r="F75" s="45" t="s">
        <v>445</v>
      </c>
      <c r="G75" s="45" t="s">
        <v>446</v>
      </c>
      <c r="H75" s="25">
        <f>IF(D75="极难",积分规则!$B$7,INT(AA75*AB75/积分规则!$B$14)*积分规则!$B$14+AD75)</f>
        <v>140</v>
      </c>
      <c r="I75" s="26">
        <v>0</v>
      </c>
      <c r="J75" s="26">
        <v>0</v>
      </c>
      <c r="K75" s="27">
        <f t="shared" si="2"/>
        <v>140</v>
      </c>
      <c r="L75" s="28" t="s">
        <v>447</v>
      </c>
      <c r="M75" s="28" t="s">
        <v>365</v>
      </c>
      <c r="N75" s="28" t="s">
        <v>205</v>
      </c>
      <c r="O75" s="28" t="s">
        <v>206</v>
      </c>
      <c r="P75" s="28">
        <v>17</v>
      </c>
      <c r="Q75" s="28" t="s">
        <v>207</v>
      </c>
      <c r="R75" s="28" t="s">
        <v>208</v>
      </c>
      <c r="S75" s="28" t="s">
        <v>209</v>
      </c>
      <c r="T75" s="28" t="s">
        <v>448</v>
      </c>
      <c r="U75" s="27">
        <v>5</v>
      </c>
      <c r="V75" s="27">
        <v>130</v>
      </c>
      <c r="W75" s="27">
        <v>10</v>
      </c>
      <c r="X75" s="27">
        <v>10</v>
      </c>
      <c r="Y75" s="27">
        <v>10</v>
      </c>
      <c r="Z75" s="27">
        <v>20</v>
      </c>
      <c r="AA75" s="27">
        <f t="shared" si="3"/>
        <v>180</v>
      </c>
      <c r="AB75" s="29">
        <f>积分规则!G31</f>
        <v>0.784313725490196</v>
      </c>
      <c r="AC75" s="30">
        <f>H75*积分规则!$B$12</f>
        <v>70</v>
      </c>
      <c r="AD75" s="28">
        <v>0</v>
      </c>
    </row>
    <row r="76" ht="69" customHeight="1" spans="1:30">
      <c r="A76" s="31">
        <v>70</v>
      </c>
      <c r="B76" s="32" t="s">
        <v>361</v>
      </c>
      <c r="C76" s="31">
        <v>20</v>
      </c>
      <c r="D76" s="33" t="s">
        <v>54</v>
      </c>
      <c r="E76" s="34" t="s">
        <v>449</v>
      </c>
      <c r="F76" s="35" t="s">
        <v>450</v>
      </c>
      <c r="G76" s="35" t="s">
        <v>451</v>
      </c>
      <c r="H76" s="25">
        <f>IF(D76="极难",积分规则!$B$7,INT(AA76*AB76/积分规则!$B$14)*积分规则!$B$14+AD76)</f>
        <v>200</v>
      </c>
      <c r="I76" s="36">
        <v>0</v>
      </c>
      <c r="J76" s="36">
        <v>0</v>
      </c>
      <c r="K76" s="37">
        <f t="shared" si="2"/>
        <v>200</v>
      </c>
      <c r="L76" s="38" t="s">
        <v>452</v>
      </c>
      <c r="M76" s="38" t="s">
        <v>365</v>
      </c>
      <c r="N76" s="38" t="s">
        <v>236</v>
      </c>
      <c r="O76" s="38" t="s">
        <v>237</v>
      </c>
      <c r="P76" s="38" t="s">
        <v>117</v>
      </c>
      <c r="Q76" s="38" t="s">
        <v>118</v>
      </c>
      <c r="R76" s="38" t="s">
        <v>118</v>
      </c>
      <c r="S76" s="38" t="s">
        <v>118</v>
      </c>
      <c r="T76" s="38" t="s">
        <v>453</v>
      </c>
      <c r="U76" s="37">
        <v>10</v>
      </c>
      <c r="V76" s="37">
        <v>190</v>
      </c>
      <c r="W76" s="37">
        <v>30</v>
      </c>
      <c r="X76" s="37">
        <v>30</v>
      </c>
      <c r="Y76" s="37">
        <v>10</v>
      </c>
      <c r="Z76" s="37">
        <v>0</v>
      </c>
      <c r="AA76" s="37">
        <f t="shared" si="3"/>
        <v>260</v>
      </c>
      <c r="AB76" s="39">
        <f>积分规则!G31</f>
        <v>0.784313725490196</v>
      </c>
      <c r="AC76" s="40">
        <f>H76*积分规则!$B$12</f>
        <v>100</v>
      </c>
      <c r="AD76" s="38">
        <v>0</v>
      </c>
    </row>
    <row r="77" ht="50" customHeight="1" spans="1:30">
      <c r="A77" s="41">
        <v>71</v>
      </c>
      <c r="B77" s="42" t="s">
        <v>361</v>
      </c>
      <c r="C77" s="41">
        <v>21</v>
      </c>
      <c r="D77" s="43" t="s">
        <v>34</v>
      </c>
      <c r="E77" s="44" t="s">
        <v>454</v>
      </c>
      <c r="F77" s="45" t="s">
        <v>455</v>
      </c>
      <c r="G77" s="45" t="s">
        <v>456</v>
      </c>
      <c r="H77" s="25">
        <f>IF(D77="极难",积分规则!$B$7,INT(AA77*AB77/积分规则!$B$14)*积分规则!$B$14+AD77)</f>
        <v>120</v>
      </c>
      <c r="I77" s="26">
        <v>0</v>
      </c>
      <c r="J77" s="26">
        <v>0</v>
      </c>
      <c r="K77" s="27">
        <f t="shared" si="2"/>
        <v>120</v>
      </c>
      <c r="L77" s="28" t="s">
        <v>457</v>
      </c>
      <c r="M77" s="28" t="s">
        <v>365</v>
      </c>
      <c r="N77" s="28" t="s">
        <v>86</v>
      </c>
      <c r="O77" s="28" t="s">
        <v>87</v>
      </c>
      <c r="P77" s="28">
        <v>13</v>
      </c>
      <c r="Q77" s="28" t="s">
        <v>88</v>
      </c>
      <c r="R77" s="28" t="s">
        <v>89</v>
      </c>
      <c r="S77" s="28" t="s">
        <v>90</v>
      </c>
      <c r="T77" s="28" t="s">
        <v>458</v>
      </c>
      <c r="U77" s="27">
        <v>6</v>
      </c>
      <c r="V77" s="27">
        <v>80</v>
      </c>
      <c r="W77" s="27">
        <v>30</v>
      </c>
      <c r="X77" s="27">
        <v>10</v>
      </c>
      <c r="Y77" s="27">
        <v>10</v>
      </c>
      <c r="Z77" s="27">
        <v>20</v>
      </c>
      <c r="AA77" s="27">
        <f t="shared" si="3"/>
        <v>150</v>
      </c>
      <c r="AB77" s="29">
        <f>积分规则!G31</f>
        <v>0.784313725490196</v>
      </c>
      <c r="AC77" s="30">
        <f>H77*积分规则!$B$12</f>
        <v>60</v>
      </c>
      <c r="AD77" s="28">
        <v>10</v>
      </c>
    </row>
    <row r="78" ht="88" customHeight="1" spans="1:30">
      <c r="A78" s="31">
        <v>72</v>
      </c>
      <c r="B78" s="32" t="s">
        <v>361</v>
      </c>
      <c r="C78" s="31">
        <v>22</v>
      </c>
      <c r="D78" s="33" t="s">
        <v>54</v>
      </c>
      <c r="E78" s="34" t="s">
        <v>459</v>
      </c>
      <c r="F78" s="35" t="s">
        <v>460</v>
      </c>
      <c r="G78" s="35" t="s">
        <v>461</v>
      </c>
      <c r="H78" s="25">
        <f>IF(D78="极难",积分规则!$B$7,INT(AA78*AB78/积分规则!$B$14)*积分规则!$B$14+AD78)</f>
        <v>200</v>
      </c>
      <c r="I78" s="36">
        <v>0</v>
      </c>
      <c r="J78" s="36">
        <v>0</v>
      </c>
      <c r="K78" s="37">
        <f t="shared" si="2"/>
        <v>200</v>
      </c>
      <c r="L78" s="38" t="s">
        <v>462</v>
      </c>
      <c r="M78" s="38" t="s">
        <v>365</v>
      </c>
      <c r="N78" s="38" t="s">
        <v>224</v>
      </c>
      <c r="O78" s="38" t="s">
        <v>225</v>
      </c>
      <c r="P78" s="38" t="s">
        <v>117</v>
      </c>
      <c r="Q78" s="38" t="s">
        <v>118</v>
      </c>
      <c r="R78" s="38" t="s">
        <v>118</v>
      </c>
      <c r="S78" s="38" t="s">
        <v>118</v>
      </c>
      <c r="T78" s="38" t="s">
        <v>463</v>
      </c>
      <c r="U78" s="37">
        <v>8</v>
      </c>
      <c r="V78" s="37">
        <v>190</v>
      </c>
      <c r="W78" s="37">
        <v>30</v>
      </c>
      <c r="X78" s="37">
        <v>20</v>
      </c>
      <c r="Y78" s="37">
        <v>20</v>
      </c>
      <c r="Z78" s="37">
        <v>0</v>
      </c>
      <c r="AA78" s="37">
        <f t="shared" si="3"/>
        <v>260</v>
      </c>
      <c r="AB78" s="39">
        <f>积分规则!G31</f>
        <v>0.784313725490196</v>
      </c>
      <c r="AC78" s="40">
        <f>H78*积分规则!$B$12</f>
        <v>100</v>
      </c>
      <c r="AD78" s="38">
        <v>0</v>
      </c>
    </row>
    <row r="79" ht="50" customHeight="1" spans="1:30">
      <c r="A79" s="41">
        <v>73</v>
      </c>
      <c r="B79" s="42" t="s">
        <v>361</v>
      </c>
      <c r="C79" s="41">
        <v>23</v>
      </c>
      <c r="D79" s="43" t="s">
        <v>54</v>
      </c>
      <c r="E79" s="44" t="s">
        <v>464</v>
      </c>
      <c r="F79" s="45" t="s">
        <v>465</v>
      </c>
      <c r="G79" s="45" t="s">
        <v>466</v>
      </c>
      <c r="H79" s="25">
        <f>IF(D79="极难",积分规则!$B$7,INT(AA79*AB79/积分规则!$B$14)*积分规则!$B$14+AD79)</f>
        <v>240</v>
      </c>
      <c r="I79" s="26">
        <v>0</v>
      </c>
      <c r="J79" s="26">
        <v>0</v>
      </c>
      <c r="K79" s="27">
        <f t="shared" si="2"/>
        <v>240</v>
      </c>
      <c r="L79" s="28" t="s">
        <v>467</v>
      </c>
      <c r="M79" s="28" t="s">
        <v>365</v>
      </c>
      <c r="N79" s="28" t="s">
        <v>169</v>
      </c>
      <c r="O79" s="28" t="s">
        <v>170</v>
      </c>
      <c r="P79" s="28">
        <v>4</v>
      </c>
      <c r="Q79" s="28" t="s">
        <v>171</v>
      </c>
      <c r="R79" s="28" t="s">
        <v>172</v>
      </c>
      <c r="S79" s="28" t="s">
        <v>173</v>
      </c>
      <c r="T79" s="28" t="s">
        <v>468</v>
      </c>
      <c r="U79" s="27">
        <v>12</v>
      </c>
      <c r="V79" s="27">
        <v>190</v>
      </c>
      <c r="W79" s="27">
        <v>50</v>
      </c>
      <c r="X79" s="27">
        <v>30</v>
      </c>
      <c r="Y79" s="27">
        <v>10</v>
      </c>
      <c r="Z79" s="27">
        <v>20</v>
      </c>
      <c r="AA79" s="27">
        <f t="shared" si="3"/>
        <v>300</v>
      </c>
      <c r="AB79" s="29">
        <f>积分规则!G31</f>
        <v>0.784313725490196</v>
      </c>
      <c r="AC79" s="30">
        <f>H79*积分规则!$B$12</f>
        <v>120</v>
      </c>
      <c r="AD79" s="28">
        <v>10</v>
      </c>
    </row>
    <row r="80" ht="34" customHeight="1" spans="1:30">
      <c r="A80" s="31">
        <v>74</v>
      </c>
      <c r="B80" s="32" t="s">
        <v>361</v>
      </c>
      <c r="C80" s="31">
        <v>24</v>
      </c>
      <c r="D80" s="33" t="s">
        <v>34</v>
      </c>
      <c r="E80" s="34" t="s">
        <v>469</v>
      </c>
      <c r="F80" s="35" t="s">
        <v>470</v>
      </c>
      <c r="G80" s="35" t="s">
        <v>471</v>
      </c>
      <c r="H80" s="25">
        <f>IF(D80="极难",积分规则!$B$7,INT(AA80*AB80/积分规则!$B$14)*积分规则!$B$14+AD80)</f>
        <v>110</v>
      </c>
      <c r="I80" s="36">
        <v>0</v>
      </c>
      <c r="J80" s="36">
        <v>0</v>
      </c>
      <c r="K80" s="37">
        <f t="shared" si="2"/>
        <v>110</v>
      </c>
      <c r="L80" s="38" t="s">
        <v>472</v>
      </c>
      <c r="M80" s="38" t="s">
        <v>365</v>
      </c>
      <c r="N80" s="38" t="s">
        <v>248</v>
      </c>
      <c r="O80" s="38" t="s">
        <v>249</v>
      </c>
      <c r="P80" s="38" t="s">
        <v>117</v>
      </c>
      <c r="Q80" s="38" t="s">
        <v>118</v>
      </c>
      <c r="R80" s="38" t="s">
        <v>118</v>
      </c>
      <c r="S80" s="38" t="s">
        <v>118</v>
      </c>
      <c r="T80" s="38" t="s">
        <v>473</v>
      </c>
      <c r="U80" s="37">
        <v>12</v>
      </c>
      <c r="V80" s="37">
        <v>80</v>
      </c>
      <c r="W80" s="37">
        <v>50</v>
      </c>
      <c r="X80" s="37">
        <v>10</v>
      </c>
      <c r="Y80" s="37">
        <v>0</v>
      </c>
      <c r="Z80" s="37">
        <v>0</v>
      </c>
      <c r="AA80" s="37">
        <f t="shared" si="3"/>
        <v>140</v>
      </c>
      <c r="AB80" s="39">
        <f>积分规则!G31</f>
        <v>0.784313725490196</v>
      </c>
      <c r="AC80" s="40">
        <f>H80*积分规则!$B$12</f>
        <v>55</v>
      </c>
      <c r="AD80" s="38">
        <v>10</v>
      </c>
    </row>
    <row r="81" ht="50" customHeight="1" spans="1:30">
      <c r="A81" s="41">
        <v>75</v>
      </c>
      <c r="B81" s="42" t="s">
        <v>361</v>
      </c>
      <c r="C81" s="41">
        <v>25</v>
      </c>
      <c r="D81" s="43" t="s">
        <v>34</v>
      </c>
      <c r="E81" s="44" t="s">
        <v>474</v>
      </c>
      <c r="F81" s="45" t="s">
        <v>475</v>
      </c>
      <c r="G81" s="45" t="s">
        <v>476</v>
      </c>
      <c r="H81" s="25">
        <f>IF(D81="极难",积分规则!$B$7,INT(AA81*AB81/积分规则!$B$14)*积分规则!$B$14+AD81)</f>
        <v>130</v>
      </c>
      <c r="I81" s="26">
        <v>0</v>
      </c>
      <c r="J81" s="26">
        <v>0</v>
      </c>
      <c r="K81" s="27">
        <f t="shared" si="2"/>
        <v>130</v>
      </c>
      <c r="L81" s="28" t="s">
        <v>477</v>
      </c>
      <c r="M81" s="28" t="s">
        <v>365</v>
      </c>
      <c r="N81" s="28" t="s">
        <v>76</v>
      </c>
      <c r="O81" s="28" t="s">
        <v>77</v>
      </c>
      <c r="P81" s="28">
        <v>15</v>
      </c>
      <c r="Q81" s="28" t="s">
        <v>78</v>
      </c>
      <c r="R81" s="28" t="s">
        <v>79</v>
      </c>
      <c r="S81" s="28" t="s">
        <v>80</v>
      </c>
      <c r="T81" s="28" t="s">
        <v>478</v>
      </c>
      <c r="U81" s="27">
        <v>8</v>
      </c>
      <c r="V81" s="27">
        <v>80</v>
      </c>
      <c r="W81" s="27">
        <v>30</v>
      </c>
      <c r="X81" s="27">
        <v>20</v>
      </c>
      <c r="Y81" s="27">
        <v>10</v>
      </c>
      <c r="Z81" s="27">
        <v>20</v>
      </c>
      <c r="AA81" s="27">
        <f t="shared" si="3"/>
        <v>160</v>
      </c>
      <c r="AB81" s="29">
        <f>积分规则!G31</f>
        <v>0.784313725490196</v>
      </c>
      <c r="AC81" s="30">
        <f>H81*积分规则!$B$12</f>
        <v>65</v>
      </c>
      <c r="AD81" s="28">
        <v>10</v>
      </c>
    </row>
    <row r="82" ht="34" customHeight="1" spans="1:30">
      <c r="A82" s="46">
        <v>76</v>
      </c>
      <c r="B82" s="47" t="s">
        <v>479</v>
      </c>
      <c r="C82" s="46">
        <v>1</v>
      </c>
      <c r="D82" s="48" t="s">
        <v>34</v>
      </c>
      <c r="E82" s="49" t="s">
        <v>480</v>
      </c>
      <c r="F82" s="50" t="s">
        <v>481</v>
      </c>
      <c r="G82" s="50"/>
      <c r="H82" s="25">
        <f>IF(D82="极难",积分规则!$B$7,INT(AA82*AB82/积分规则!$B$14)*积分规则!$B$14+AD82)</f>
        <v>110</v>
      </c>
      <c r="I82" s="36">
        <v>0</v>
      </c>
      <c r="J82" s="36">
        <v>0</v>
      </c>
      <c r="K82" s="37">
        <f t="shared" si="2"/>
        <v>110</v>
      </c>
      <c r="L82" s="38" t="s">
        <v>482</v>
      </c>
      <c r="M82" s="38" t="s">
        <v>483</v>
      </c>
      <c r="N82" s="38" t="s">
        <v>86</v>
      </c>
      <c r="O82" s="38" t="s">
        <v>87</v>
      </c>
      <c r="P82" s="38">
        <v>13</v>
      </c>
      <c r="Q82" s="38" t="s">
        <v>88</v>
      </c>
      <c r="R82" s="38" t="s">
        <v>89</v>
      </c>
      <c r="S82" s="38" t="s">
        <v>90</v>
      </c>
      <c r="T82" s="38" t="s">
        <v>484</v>
      </c>
      <c r="U82" s="37">
        <v>5</v>
      </c>
      <c r="V82" s="37">
        <v>80</v>
      </c>
      <c r="W82" s="37">
        <v>10</v>
      </c>
      <c r="X82" s="37">
        <v>20</v>
      </c>
      <c r="Y82" s="37">
        <v>0</v>
      </c>
      <c r="Z82" s="37">
        <v>20</v>
      </c>
      <c r="AA82" s="37">
        <f t="shared" si="3"/>
        <v>130</v>
      </c>
      <c r="AB82" s="39">
        <f>积分规则!G32</f>
        <v>0.818181818181818</v>
      </c>
      <c r="AC82" s="40">
        <f>H82*积分规则!$B$12</f>
        <v>55</v>
      </c>
      <c r="AD82" s="38">
        <v>10</v>
      </c>
    </row>
    <row r="83" ht="34" customHeight="1" spans="1:30">
      <c r="A83" s="41">
        <v>77</v>
      </c>
      <c r="B83" s="42" t="s">
        <v>479</v>
      </c>
      <c r="C83" s="41">
        <v>2</v>
      </c>
      <c r="D83" s="43" t="s">
        <v>82</v>
      </c>
      <c r="E83" s="44" t="s">
        <v>485</v>
      </c>
      <c r="F83" s="45" t="s">
        <v>486</v>
      </c>
      <c r="G83" s="45"/>
      <c r="H83" s="25">
        <f>IF(D83="极难",积分规则!$B$7,INT(AA83*AB83/积分规则!$B$14)*积分规则!$B$14+AD83)</f>
        <v>160</v>
      </c>
      <c r="I83" s="26">
        <v>0</v>
      </c>
      <c r="J83" s="26">
        <v>0</v>
      </c>
      <c r="K83" s="27">
        <f t="shared" si="2"/>
        <v>160</v>
      </c>
      <c r="L83" s="28" t="s">
        <v>487</v>
      </c>
      <c r="M83" s="28" t="s">
        <v>483</v>
      </c>
      <c r="N83" s="28" t="s">
        <v>124</v>
      </c>
      <c r="O83" s="28" t="s">
        <v>125</v>
      </c>
      <c r="P83" s="28">
        <v>12</v>
      </c>
      <c r="Q83" s="28" t="s">
        <v>126</v>
      </c>
      <c r="R83" s="28" t="s">
        <v>127</v>
      </c>
      <c r="S83" s="28" t="s">
        <v>128</v>
      </c>
      <c r="T83" s="28" t="s">
        <v>488</v>
      </c>
      <c r="U83" s="27">
        <v>5</v>
      </c>
      <c r="V83" s="27">
        <v>130</v>
      </c>
      <c r="W83" s="27">
        <v>10</v>
      </c>
      <c r="X83" s="27">
        <v>20</v>
      </c>
      <c r="Y83" s="27">
        <v>10</v>
      </c>
      <c r="Z83" s="27">
        <v>20</v>
      </c>
      <c r="AA83" s="27">
        <f t="shared" si="3"/>
        <v>190</v>
      </c>
      <c r="AB83" s="29">
        <f>积分规则!G32</f>
        <v>0.818181818181818</v>
      </c>
      <c r="AC83" s="30">
        <f>H83*积分规则!$B$12</f>
        <v>80</v>
      </c>
      <c r="AD83" s="28">
        <v>10</v>
      </c>
    </row>
    <row r="84" ht="34" customHeight="1" spans="1:30">
      <c r="A84" s="31">
        <v>78</v>
      </c>
      <c r="B84" s="32" t="s">
        <v>479</v>
      </c>
      <c r="C84" s="31">
        <v>3</v>
      </c>
      <c r="D84" s="33" t="s">
        <v>82</v>
      </c>
      <c r="E84" s="34" t="s">
        <v>489</v>
      </c>
      <c r="F84" s="35" t="s">
        <v>490</v>
      </c>
      <c r="G84" s="35"/>
      <c r="H84" s="25">
        <f>IF(D84="极难",积分规则!$B$7,INT(AA84*AB84/积分规则!$B$14)*积分规则!$B$14+AD84)</f>
        <v>140</v>
      </c>
      <c r="I84" s="36">
        <v>0</v>
      </c>
      <c r="J84" s="36">
        <v>0</v>
      </c>
      <c r="K84" s="37">
        <f t="shared" si="2"/>
        <v>140</v>
      </c>
      <c r="L84" s="38" t="s">
        <v>491</v>
      </c>
      <c r="M84" s="38" t="s">
        <v>483</v>
      </c>
      <c r="N84" s="38" t="s">
        <v>151</v>
      </c>
      <c r="O84" s="38" t="s">
        <v>152</v>
      </c>
      <c r="P84" s="38">
        <v>1</v>
      </c>
      <c r="Q84" s="38" t="s">
        <v>153</v>
      </c>
      <c r="R84" s="38" t="s">
        <v>154</v>
      </c>
      <c r="S84" s="38" t="s">
        <v>155</v>
      </c>
      <c r="T84" s="38" t="s">
        <v>492</v>
      </c>
      <c r="U84" s="37">
        <v>5</v>
      </c>
      <c r="V84" s="37">
        <v>130</v>
      </c>
      <c r="W84" s="37">
        <v>10</v>
      </c>
      <c r="X84" s="37">
        <v>0</v>
      </c>
      <c r="Y84" s="37">
        <v>10</v>
      </c>
      <c r="Z84" s="37">
        <v>20</v>
      </c>
      <c r="AA84" s="37">
        <f t="shared" si="3"/>
        <v>170</v>
      </c>
      <c r="AB84" s="39">
        <f>积分规则!G32</f>
        <v>0.818181818181818</v>
      </c>
      <c r="AC84" s="40">
        <f>H84*积分规则!$B$12</f>
        <v>70</v>
      </c>
      <c r="AD84" s="38">
        <v>10</v>
      </c>
    </row>
    <row r="85" ht="34" customHeight="1" spans="1:30">
      <c r="A85" s="41">
        <v>79</v>
      </c>
      <c r="B85" s="42" t="s">
        <v>479</v>
      </c>
      <c r="C85" s="41">
        <v>4</v>
      </c>
      <c r="D85" s="43" t="s">
        <v>34</v>
      </c>
      <c r="E85" s="44" t="s">
        <v>493</v>
      </c>
      <c r="F85" s="45" t="s">
        <v>494</v>
      </c>
      <c r="G85" s="45"/>
      <c r="H85" s="25">
        <f>IF(D85="极难",积分规则!$B$7,INT(AA85*AB85/积分规则!$B$14)*积分规则!$B$14+AD85)</f>
        <v>90</v>
      </c>
      <c r="I85" s="26">
        <v>0</v>
      </c>
      <c r="J85" s="26">
        <v>0</v>
      </c>
      <c r="K85" s="27">
        <f t="shared" si="2"/>
        <v>90</v>
      </c>
      <c r="L85" s="28" t="s">
        <v>495</v>
      </c>
      <c r="M85" s="28" t="s">
        <v>483</v>
      </c>
      <c r="N85" s="28" t="s">
        <v>160</v>
      </c>
      <c r="O85" s="28" t="s">
        <v>161</v>
      </c>
      <c r="P85" s="28">
        <v>14</v>
      </c>
      <c r="Q85" s="28" t="s">
        <v>162</v>
      </c>
      <c r="R85" s="28" t="s">
        <v>163</v>
      </c>
      <c r="S85" s="28" t="s">
        <v>164</v>
      </c>
      <c r="T85" s="28" t="s">
        <v>496</v>
      </c>
      <c r="U85" s="27">
        <v>4</v>
      </c>
      <c r="V85" s="27">
        <v>80</v>
      </c>
      <c r="W85" s="27">
        <v>10</v>
      </c>
      <c r="X85" s="27">
        <v>0</v>
      </c>
      <c r="Y85" s="27">
        <v>0</v>
      </c>
      <c r="Z85" s="27">
        <v>20</v>
      </c>
      <c r="AA85" s="27">
        <f t="shared" si="3"/>
        <v>110</v>
      </c>
      <c r="AB85" s="29">
        <f>积分规则!G32</f>
        <v>0.818181818181818</v>
      </c>
      <c r="AC85" s="30">
        <f>H85*积分规则!$B$12</f>
        <v>45</v>
      </c>
      <c r="AD85" s="28">
        <v>0</v>
      </c>
    </row>
    <row r="86" ht="34" customHeight="1" spans="1:30">
      <c r="A86" s="31">
        <v>80</v>
      </c>
      <c r="B86" s="32" t="s">
        <v>479</v>
      </c>
      <c r="C86" s="31">
        <v>5</v>
      </c>
      <c r="D86" s="33" t="s">
        <v>34</v>
      </c>
      <c r="E86" s="34" t="s">
        <v>497</v>
      </c>
      <c r="F86" s="35" t="s">
        <v>498</v>
      </c>
      <c r="G86" s="35"/>
      <c r="H86" s="25">
        <f>IF(D86="极难",积分规则!$B$7,INT(AA86*AB86/积分规则!$B$14)*积分规则!$B$14+AD86)</f>
        <v>90</v>
      </c>
      <c r="I86" s="36">
        <v>0</v>
      </c>
      <c r="J86" s="36">
        <v>0</v>
      </c>
      <c r="K86" s="37">
        <f t="shared" si="2"/>
        <v>90</v>
      </c>
      <c r="L86" s="38" t="s">
        <v>499</v>
      </c>
      <c r="M86" s="38" t="s">
        <v>483</v>
      </c>
      <c r="N86" s="38" t="s">
        <v>76</v>
      </c>
      <c r="O86" s="38" t="s">
        <v>77</v>
      </c>
      <c r="P86" s="38">
        <v>15</v>
      </c>
      <c r="Q86" s="38" t="s">
        <v>78</v>
      </c>
      <c r="R86" s="38" t="s">
        <v>79</v>
      </c>
      <c r="S86" s="38" t="s">
        <v>80</v>
      </c>
      <c r="T86" s="38" t="s">
        <v>500</v>
      </c>
      <c r="U86" s="37">
        <v>4</v>
      </c>
      <c r="V86" s="37">
        <v>80</v>
      </c>
      <c r="W86" s="37">
        <v>10</v>
      </c>
      <c r="X86" s="37">
        <v>0</v>
      </c>
      <c r="Y86" s="37">
        <v>0</v>
      </c>
      <c r="Z86" s="37">
        <v>20</v>
      </c>
      <c r="AA86" s="37">
        <f t="shared" si="3"/>
        <v>110</v>
      </c>
      <c r="AB86" s="39">
        <f>积分规则!G32</f>
        <v>0.818181818181818</v>
      </c>
      <c r="AC86" s="40">
        <f>H86*积分规则!$B$12</f>
        <v>45</v>
      </c>
      <c r="AD86" s="38">
        <v>0</v>
      </c>
    </row>
    <row r="87" ht="34" customHeight="1" spans="1:30">
      <c r="A87" s="41">
        <v>81</v>
      </c>
      <c r="B87" s="42" t="s">
        <v>479</v>
      </c>
      <c r="C87" s="41">
        <v>6</v>
      </c>
      <c r="D87" s="43" t="s">
        <v>34</v>
      </c>
      <c r="E87" s="44" t="s">
        <v>501</v>
      </c>
      <c r="F87" s="45" t="s">
        <v>502</v>
      </c>
      <c r="G87" s="45"/>
      <c r="H87" s="25">
        <f>IF(D87="极难",积分规则!$B$7,INT(AA87*AB87/积分规则!$B$14)*积分规则!$B$14+AD87)</f>
        <v>70</v>
      </c>
      <c r="I87" s="26">
        <v>0</v>
      </c>
      <c r="J87" s="26">
        <v>0</v>
      </c>
      <c r="K87" s="27">
        <f t="shared" si="2"/>
        <v>70</v>
      </c>
      <c r="L87" s="28" t="s">
        <v>503</v>
      </c>
      <c r="M87" s="28" t="s">
        <v>483</v>
      </c>
      <c r="N87" s="28" t="s">
        <v>230</v>
      </c>
      <c r="O87" s="28" t="s">
        <v>231</v>
      </c>
      <c r="P87" s="28" t="s">
        <v>117</v>
      </c>
      <c r="Q87" s="28" t="s">
        <v>118</v>
      </c>
      <c r="R87" s="28" t="s">
        <v>118</v>
      </c>
      <c r="S87" s="28" t="s">
        <v>118</v>
      </c>
      <c r="T87" s="28" t="s">
        <v>504</v>
      </c>
      <c r="U87" s="27">
        <v>4</v>
      </c>
      <c r="V87" s="27">
        <v>80</v>
      </c>
      <c r="W87" s="27">
        <v>10</v>
      </c>
      <c r="X87" s="27">
        <v>0</v>
      </c>
      <c r="Y87" s="27">
        <v>0</v>
      </c>
      <c r="Z87" s="27">
        <v>0</v>
      </c>
      <c r="AA87" s="27">
        <f t="shared" si="3"/>
        <v>90</v>
      </c>
      <c r="AB87" s="29">
        <f>积分规则!G32</f>
        <v>0.818181818181818</v>
      </c>
      <c r="AC87" s="30">
        <f>H87*积分规则!$B$12</f>
        <v>35</v>
      </c>
      <c r="AD87" s="28">
        <v>0</v>
      </c>
    </row>
    <row r="88" ht="34" customHeight="1" spans="1:30">
      <c r="A88" s="31">
        <v>82</v>
      </c>
      <c r="B88" s="32" t="s">
        <v>479</v>
      </c>
      <c r="C88" s="31">
        <v>7</v>
      </c>
      <c r="D88" s="33" t="s">
        <v>34</v>
      </c>
      <c r="E88" s="34" t="s">
        <v>505</v>
      </c>
      <c r="F88" s="35" t="s">
        <v>506</v>
      </c>
      <c r="G88" s="35"/>
      <c r="H88" s="25">
        <f>IF(D88="极难",积分规则!$B$7,INT(AA88*AB88/积分规则!$B$14)*积分规则!$B$14+AD88)</f>
        <v>90</v>
      </c>
      <c r="I88" s="36">
        <v>0</v>
      </c>
      <c r="J88" s="36">
        <v>0</v>
      </c>
      <c r="K88" s="37">
        <f t="shared" si="2"/>
        <v>90</v>
      </c>
      <c r="L88" s="38" t="s">
        <v>507</v>
      </c>
      <c r="M88" s="38" t="s">
        <v>483</v>
      </c>
      <c r="N88" s="38" t="s">
        <v>242</v>
      </c>
      <c r="O88" s="38" t="s">
        <v>243</v>
      </c>
      <c r="P88" s="38" t="s">
        <v>117</v>
      </c>
      <c r="Q88" s="38" t="s">
        <v>118</v>
      </c>
      <c r="R88" s="38" t="s">
        <v>118</v>
      </c>
      <c r="S88" s="38" t="s">
        <v>118</v>
      </c>
      <c r="T88" s="38" t="s">
        <v>508</v>
      </c>
      <c r="U88" s="37">
        <v>5</v>
      </c>
      <c r="V88" s="37">
        <v>80</v>
      </c>
      <c r="W88" s="37">
        <v>10</v>
      </c>
      <c r="X88" s="37">
        <v>20</v>
      </c>
      <c r="Y88" s="37">
        <v>0</v>
      </c>
      <c r="Z88" s="37">
        <v>0</v>
      </c>
      <c r="AA88" s="37">
        <f t="shared" si="3"/>
        <v>110</v>
      </c>
      <c r="AB88" s="39">
        <f>积分规则!G32</f>
        <v>0.818181818181818</v>
      </c>
      <c r="AC88" s="40">
        <f>H88*积分规则!$B$12</f>
        <v>45</v>
      </c>
      <c r="AD88" s="38">
        <v>0</v>
      </c>
    </row>
    <row r="89" ht="88" customHeight="1" spans="1:30">
      <c r="A89" s="41">
        <v>83</v>
      </c>
      <c r="B89" s="42" t="s">
        <v>479</v>
      </c>
      <c r="C89" s="41">
        <v>8</v>
      </c>
      <c r="D89" s="43" t="s">
        <v>82</v>
      </c>
      <c r="E89" s="44" t="s">
        <v>509</v>
      </c>
      <c r="F89" s="45" t="s">
        <v>510</v>
      </c>
      <c r="G89" s="45"/>
      <c r="H89" s="25">
        <f>IF(D89="极难",积分规则!$B$7,INT(AA89*AB89/积分规则!$B$14)*积分规则!$B$14+AD89)</f>
        <v>160</v>
      </c>
      <c r="I89" s="26">
        <v>0</v>
      </c>
      <c r="J89" s="26">
        <v>0</v>
      </c>
      <c r="K89" s="27">
        <f t="shared" si="2"/>
        <v>160</v>
      </c>
      <c r="L89" s="28" t="s">
        <v>511</v>
      </c>
      <c r="M89" s="28" t="s">
        <v>483</v>
      </c>
      <c r="N89" s="28" t="s">
        <v>214</v>
      </c>
      <c r="O89" s="28" t="s">
        <v>215</v>
      </c>
      <c r="P89" s="28">
        <v>3</v>
      </c>
      <c r="Q89" s="28" t="s">
        <v>216</v>
      </c>
      <c r="R89" s="28" t="s">
        <v>217</v>
      </c>
      <c r="S89" s="28" t="s">
        <v>218</v>
      </c>
      <c r="T89" s="28" t="s">
        <v>512</v>
      </c>
      <c r="U89" s="27">
        <v>6</v>
      </c>
      <c r="V89" s="27">
        <v>130</v>
      </c>
      <c r="W89" s="27">
        <v>30</v>
      </c>
      <c r="X89" s="27">
        <v>10</v>
      </c>
      <c r="Y89" s="27">
        <v>10</v>
      </c>
      <c r="Z89" s="27">
        <v>20</v>
      </c>
      <c r="AA89" s="27">
        <f t="shared" si="3"/>
        <v>200</v>
      </c>
      <c r="AB89" s="29">
        <f>积分规则!G32</f>
        <v>0.818181818181818</v>
      </c>
      <c r="AC89" s="30">
        <f>H89*积分规则!$B$12</f>
        <v>80</v>
      </c>
      <c r="AD89" s="28">
        <v>0</v>
      </c>
    </row>
    <row r="90" ht="34" customHeight="1" spans="1:30">
      <c r="A90" s="31">
        <v>84</v>
      </c>
      <c r="B90" s="32" t="s">
        <v>479</v>
      </c>
      <c r="C90" s="31">
        <v>9</v>
      </c>
      <c r="D90" s="33" t="s">
        <v>34</v>
      </c>
      <c r="E90" s="34" t="s">
        <v>513</v>
      </c>
      <c r="F90" s="35" t="s">
        <v>514</v>
      </c>
      <c r="G90" s="35"/>
      <c r="H90" s="25">
        <f>IF(D90="极难",积分规则!$B$7,INT(AA90*AB90/积分规则!$B$14)*积分规则!$B$14+AD90)</f>
        <v>130</v>
      </c>
      <c r="I90" s="36">
        <v>0</v>
      </c>
      <c r="J90" s="36">
        <v>0</v>
      </c>
      <c r="K90" s="37">
        <f t="shared" si="2"/>
        <v>130</v>
      </c>
      <c r="L90" s="38" t="s">
        <v>515</v>
      </c>
      <c r="M90" s="38" t="s">
        <v>483</v>
      </c>
      <c r="N90" s="38" t="s">
        <v>48</v>
      </c>
      <c r="O90" s="38" t="s">
        <v>49</v>
      </c>
      <c r="P90" s="38">
        <v>6</v>
      </c>
      <c r="Q90" s="38" t="s">
        <v>50</v>
      </c>
      <c r="R90" s="38" t="s">
        <v>51</v>
      </c>
      <c r="S90" s="38" t="s">
        <v>52</v>
      </c>
      <c r="T90" s="38" t="s">
        <v>516</v>
      </c>
      <c r="U90" s="37">
        <v>6</v>
      </c>
      <c r="V90" s="37">
        <v>80</v>
      </c>
      <c r="W90" s="37">
        <v>30</v>
      </c>
      <c r="X90" s="37">
        <v>20</v>
      </c>
      <c r="Y90" s="37">
        <v>10</v>
      </c>
      <c r="Z90" s="37">
        <v>20</v>
      </c>
      <c r="AA90" s="37">
        <f t="shared" si="3"/>
        <v>160</v>
      </c>
      <c r="AB90" s="39">
        <f>积分规则!G32</f>
        <v>0.818181818181818</v>
      </c>
      <c r="AC90" s="40">
        <f>H90*积分规则!$B$12</f>
        <v>65</v>
      </c>
      <c r="AD90" s="38">
        <v>0</v>
      </c>
    </row>
    <row r="91" ht="50" customHeight="1" spans="1:30">
      <c r="A91" s="41">
        <v>85</v>
      </c>
      <c r="B91" s="42" t="s">
        <v>479</v>
      </c>
      <c r="C91" s="41">
        <v>10</v>
      </c>
      <c r="D91" s="43" t="s">
        <v>54</v>
      </c>
      <c r="E91" s="44" t="s">
        <v>517</v>
      </c>
      <c r="F91" s="45" t="s">
        <v>518</v>
      </c>
      <c r="G91" s="45"/>
      <c r="H91" s="25">
        <f>IF(D91="极难",积分规则!$B$7,INT(AA91*AB91/积分规则!$B$14)*积分规则!$B$14+AD91)</f>
        <v>220</v>
      </c>
      <c r="I91" s="26">
        <v>0</v>
      </c>
      <c r="J91" s="26">
        <v>0</v>
      </c>
      <c r="K91" s="27">
        <f t="shared" si="2"/>
        <v>220</v>
      </c>
      <c r="L91" s="28" t="s">
        <v>519</v>
      </c>
      <c r="M91" s="28" t="s">
        <v>483</v>
      </c>
      <c r="N91" s="28" t="s">
        <v>95</v>
      </c>
      <c r="O91" s="28" t="s">
        <v>96</v>
      </c>
      <c r="P91" s="28">
        <v>7</v>
      </c>
      <c r="Q91" s="28" t="s">
        <v>97</v>
      </c>
      <c r="R91" s="28" t="s">
        <v>98</v>
      </c>
      <c r="S91" s="28" t="s">
        <v>99</v>
      </c>
      <c r="T91" s="28" t="s">
        <v>520</v>
      </c>
      <c r="U91" s="27">
        <v>6</v>
      </c>
      <c r="V91" s="27">
        <v>190</v>
      </c>
      <c r="W91" s="27">
        <v>30</v>
      </c>
      <c r="X91" s="27">
        <v>20</v>
      </c>
      <c r="Y91" s="27">
        <v>10</v>
      </c>
      <c r="Z91" s="27">
        <v>20</v>
      </c>
      <c r="AA91" s="27">
        <f t="shared" si="3"/>
        <v>270</v>
      </c>
      <c r="AB91" s="29">
        <f>积分规则!G32</f>
        <v>0.818181818181818</v>
      </c>
      <c r="AC91" s="30">
        <f>H91*积分规则!$B$12</f>
        <v>110</v>
      </c>
      <c r="AD91" s="28">
        <v>0</v>
      </c>
    </row>
    <row r="92" ht="34" customHeight="1" spans="1:30">
      <c r="A92" s="31">
        <v>86</v>
      </c>
      <c r="B92" s="32" t="s">
        <v>479</v>
      </c>
      <c r="C92" s="31">
        <v>11</v>
      </c>
      <c r="D92" s="33" t="s">
        <v>82</v>
      </c>
      <c r="E92" s="34" t="s">
        <v>521</v>
      </c>
      <c r="F92" s="35" t="s">
        <v>522</v>
      </c>
      <c r="G92" s="35"/>
      <c r="H92" s="25">
        <f>IF(D92="极难",积分规则!$B$7,INT(AA92*AB92/积分规则!$B$14)*积分规则!$B$14+AD92)</f>
        <v>140</v>
      </c>
      <c r="I92" s="36">
        <v>0</v>
      </c>
      <c r="J92" s="36">
        <v>0</v>
      </c>
      <c r="K92" s="37">
        <f t="shared" si="2"/>
        <v>140</v>
      </c>
      <c r="L92" s="38" t="s">
        <v>523</v>
      </c>
      <c r="M92" s="38" t="s">
        <v>483</v>
      </c>
      <c r="N92" s="38" t="s">
        <v>67</v>
      </c>
      <c r="O92" s="38" t="s">
        <v>68</v>
      </c>
      <c r="P92" s="38">
        <v>10</v>
      </c>
      <c r="Q92" s="38" t="s">
        <v>69</v>
      </c>
      <c r="R92" s="38" t="s">
        <v>70</v>
      </c>
      <c r="S92" s="38" t="s">
        <v>71</v>
      </c>
      <c r="T92" s="38" t="s">
        <v>524</v>
      </c>
      <c r="U92" s="37">
        <v>5</v>
      </c>
      <c r="V92" s="37">
        <v>130</v>
      </c>
      <c r="W92" s="37">
        <v>10</v>
      </c>
      <c r="X92" s="37">
        <v>0</v>
      </c>
      <c r="Y92" s="37">
        <v>10</v>
      </c>
      <c r="Z92" s="37">
        <v>20</v>
      </c>
      <c r="AA92" s="37">
        <f t="shared" si="3"/>
        <v>170</v>
      </c>
      <c r="AB92" s="39">
        <f>积分规则!G32</f>
        <v>0.818181818181818</v>
      </c>
      <c r="AC92" s="40">
        <f>H92*积分规则!$B$12</f>
        <v>70</v>
      </c>
      <c r="AD92" s="38">
        <v>10</v>
      </c>
    </row>
    <row r="93" ht="50" customHeight="1" spans="1:30">
      <c r="A93" s="41">
        <v>87</v>
      </c>
      <c r="B93" s="42" t="s">
        <v>479</v>
      </c>
      <c r="C93" s="41">
        <v>12</v>
      </c>
      <c r="D93" s="43" t="s">
        <v>82</v>
      </c>
      <c r="E93" s="44" t="s">
        <v>525</v>
      </c>
      <c r="F93" s="45" t="s">
        <v>526</v>
      </c>
      <c r="G93" s="45"/>
      <c r="H93" s="25">
        <f>IF(D93="极难",积分规则!$B$7,INT(AA93*AB93/积分规则!$B$14)*积分规则!$B$14+AD93)</f>
        <v>160</v>
      </c>
      <c r="I93" s="26">
        <v>0</v>
      </c>
      <c r="J93" s="26">
        <v>0</v>
      </c>
      <c r="K93" s="27">
        <f t="shared" si="2"/>
        <v>160</v>
      </c>
      <c r="L93" s="28" t="s">
        <v>527</v>
      </c>
      <c r="M93" s="28" t="s">
        <v>483</v>
      </c>
      <c r="N93" s="28" t="s">
        <v>104</v>
      </c>
      <c r="O93" s="28" t="s">
        <v>105</v>
      </c>
      <c r="P93" s="28">
        <v>18</v>
      </c>
      <c r="Q93" s="28" t="s">
        <v>106</v>
      </c>
      <c r="R93" s="28" t="s">
        <v>107</v>
      </c>
      <c r="S93" s="28" t="s">
        <v>108</v>
      </c>
      <c r="T93" s="28" t="s">
        <v>528</v>
      </c>
      <c r="U93" s="27">
        <v>7</v>
      </c>
      <c r="V93" s="27">
        <v>130</v>
      </c>
      <c r="W93" s="27">
        <v>30</v>
      </c>
      <c r="X93" s="27">
        <v>10</v>
      </c>
      <c r="Y93" s="27">
        <v>10</v>
      </c>
      <c r="Z93" s="27">
        <v>20</v>
      </c>
      <c r="AA93" s="27">
        <f t="shared" si="3"/>
        <v>200</v>
      </c>
      <c r="AB93" s="29">
        <f>积分规则!G32</f>
        <v>0.818181818181818</v>
      </c>
      <c r="AC93" s="30">
        <f>H93*积分规则!$B$12</f>
        <v>80</v>
      </c>
      <c r="AD93" s="28">
        <v>0</v>
      </c>
    </row>
    <row r="94" ht="50" customHeight="1" spans="1:30">
      <c r="A94" s="31">
        <v>88</v>
      </c>
      <c r="B94" s="32" t="s">
        <v>479</v>
      </c>
      <c r="C94" s="31">
        <v>13</v>
      </c>
      <c r="D94" s="33" t="s">
        <v>82</v>
      </c>
      <c r="E94" s="34" t="s">
        <v>529</v>
      </c>
      <c r="F94" s="35" t="s">
        <v>530</v>
      </c>
      <c r="G94" s="35"/>
      <c r="H94" s="25">
        <f>IF(D94="极难",积分规则!$B$7,INT(AA94*AB94/积分规则!$B$14)*积分规则!$B$14+AD94)</f>
        <v>170</v>
      </c>
      <c r="I94" s="36">
        <v>0</v>
      </c>
      <c r="J94" s="36">
        <v>0</v>
      </c>
      <c r="K94" s="37">
        <f t="shared" si="2"/>
        <v>170</v>
      </c>
      <c r="L94" s="38" t="s">
        <v>531</v>
      </c>
      <c r="M94" s="38" t="s">
        <v>483</v>
      </c>
      <c r="N94" s="38" t="s">
        <v>205</v>
      </c>
      <c r="O94" s="38" t="s">
        <v>206</v>
      </c>
      <c r="P94" s="38">
        <v>17</v>
      </c>
      <c r="Q94" s="38" t="s">
        <v>207</v>
      </c>
      <c r="R94" s="38" t="s">
        <v>208</v>
      </c>
      <c r="S94" s="38" t="s">
        <v>209</v>
      </c>
      <c r="T94" s="38" t="s">
        <v>532</v>
      </c>
      <c r="U94" s="37">
        <v>8</v>
      </c>
      <c r="V94" s="37">
        <v>130</v>
      </c>
      <c r="W94" s="37">
        <v>30</v>
      </c>
      <c r="X94" s="37">
        <v>20</v>
      </c>
      <c r="Y94" s="37">
        <v>10</v>
      </c>
      <c r="Z94" s="37">
        <v>20</v>
      </c>
      <c r="AA94" s="37">
        <f t="shared" si="3"/>
        <v>210</v>
      </c>
      <c r="AB94" s="39">
        <f>积分规则!G32</f>
        <v>0.818181818181818</v>
      </c>
      <c r="AC94" s="40">
        <f>H94*积分规则!$B$12</f>
        <v>85</v>
      </c>
      <c r="AD94" s="38">
        <v>0</v>
      </c>
    </row>
    <row r="95" ht="50" customHeight="1" spans="1:30">
      <c r="A95" s="41">
        <v>89</v>
      </c>
      <c r="B95" s="42" t="s">
        <v>479</v>
      </c>
      <c r="C95" s="41">
        <v>14</v>
      </c>
      <c r="D95" s="43" t="s">
        <v>82</v>
      </c>
      <c r="E95" s="44" t="s">
        <v>533</v>
      </c>
      <c r="F95" s="45" t="s">
        <v>534</v>
      </c>
      <c r="G95" s="45"/>
      <c r="H95" s="25">
        <f>IF(D95="极难",积分规则!$B$7,INT(AA95*AB95/积分规则!$B$14)*积分规则!$B$14+AD95)</f>
        <v>150</v>
      </c>
      <c r="I95" s="26">
        <v>0</v>
      </c>
      <c r="J95" s="26">
        <v>0</v>
      </c>
      <c r="K95" s="27">
        <f t="shared" si="2"/>
        <v>150</v>
      </c>
      <c r="L95" s="28" t="s">
        <v>535</v>
      </c>
      <c r="M95" s="28" t="s">
        <v>483</v>
      </c>
      <c r="N95" s="28" t="s">
        <v>142</v>
      </c>
      <c r="O95" s="28" t="s">
        <v>143</v>
      </c>
      <c r="P95" s="28">
        <v>8</v>
      </c>
      <c r="Q95" s="28" t="s">
        <v>144</v>
      </c>
      <c r="R95" s="28" t="s">
        <v>145</v>
      </c>
      <c r="S95" s="28" t="s">
        <v>146</v>
      </c>
      <c r="T95" s="28" t="s">
        <v>536</v>
      </c>
      <c r="U95" s="27">
        <v>5</v>
      </c>
      <c r="V95" s="27">
        <v>130</v>
      </c>
      <c r="W95" s="27">
        <v>10</v>
      </c>
      <c r="X95" s="27">
        <v>10</v>
      </c>
      <c r="Y95" s="27">
        <v>10</v>
      </c>
      <c r="Z95" s="27">
        <v>20</v>
      </c>
      <c r="AA95" s="27">
        <f t="shared" si="3"/>
        <v>180</v>
      </c>
      <c r="AB95" s="29">
        <f>积分规则!G32</f>
        <v>0.818181818181818</v>
      </c>
      <c r="AC95" s="30">
        <f>H95*积分规则!$B$12</f>
        <v>75</v>
      </c>
      <c r="AD95" s="28">
        <v>10</v>
      </c>
    </row>
    <row r="96" ht="50" customHeight="1" spans="1:30">
      <c r="A96" s="31">
        <v>90</v>
      </c>
      <c r="B96" s="32" t="s">
        <v>479</v>
      </c>
      <c r="C96" s="31">
        <v>15</v>
      </c>
      <c r="D96" s="33" t="s">
        <v>34</v>
      </c>
      <c r="E96" s="34" t="s">
        <v>537</v>
      </c>
      <c r="F96" s="35" t="s">
        <v>538</v>
      </c>
      <c r="G96" s="35"/>
      <c r="H96" s="25">
        <f>IF(D96="极难",积分规则!$B$7,INT(AA96*AB96/积分规则!$B$14)*积分规则!$B$14+AD96)</f>
        <v>120</v>
      </c>
      <c r="I96" s="36">
        <v>0</v>
      </c>
      <c r="J96" s="36">
        <v>0</v>
      </c>
      <c r="K96" s="37">
        <f t="shared" si="2"/>
        <v>120</v>
      </c>
      <c r="L96" s="38" t="s">
        <v>539</v>
      </c>
      <c r="M96" s="38" t="s">
        <v>483</v>
      </c>
      <c r="N96" s="38" t="s">
        <v>133</v>
      </c>
      <c r="O96" s="38" t="s">
        <v>134</v>
      </c>
      <c r="P96" s="38">
        <v>19</v>
      </c>
      <c r="Q96" s="38" t="s">
        <v>135</v>
      </c>
      <c r="R96" s="38" t="s">
        <v>136</v>
      </c>
      <c r="S96" s="38" t="s">
        <v>137</v>
      </c>
      <c r="T96" s="38" t="s">
        <v>540</v>
      </c>
      <c r="U96" s="37">
        <v>6</v>
      </c>
      <c r="V96" s="37">
        <v>80</v>
      </c>
      <c r="W96" s="37">
        <v>30</v>
      </c>
      <c r="X96" s="37">
        <v>10</v>
      </c>
      <c r="Y96" s="37">
        <v>10</v>
      </c>
      <c r="Z96" s="37">
        <v>20</v>
      </c>
      <c r="AA96" s="37">
        <f t="shared" si="3"/>
        <v>150</v>
      </c>
      <c r="AB96" s="39">
        <f>积分规则!G32</f>
        <v>0.818181818181818</v>
      </c>
      <c r="AC96" s="40">
        <f>H96*积分规则!$B$12</f>
        <v>60</v>
      </c>
      <c r="AD96" s="38">
        <v>0</v>
      </c>
    </row>
    <row r="97" ht="50" customHeight="1" spans="1:30">
      <c r="A97" s="41">
        <v>91</v>
      </c>
      <c r="B97" s="42" t="s">
        <v>479</v>
      </c>
      <c r="C97" s="41">
        <v>16</v>
      </c>
      <c r="D97" s="43" t="s">
        <v>82</v>
      </c>
      <c r="E97" s="44" t="s">
        <v>541</v>
      </c>
      <c r="F97" s="45" t="s">
        <v>542</v>
      </c>
      <c r="G97" s="45"/>
      <c r="H97" s="25">
        <f>IF(D97="极难",积分规则!$B$7,INT(AA97*AB97/积分规则!$B$14)*积分规则!$B$14+AD97)</f>
        <v>140</v>
      </c>
      <c r="I97" s="26">
        <v>0</v>
      </c>
      <c r="J97" s="26">
        <v>0</v>
      </c>
      <c r="K97" s="27">
        <f t="shared" si="2"/>
        <v>140</v>
      </c>
      <c r="L97" s="28" t="s">
        <v>543</v>
      </c>
      <c r="M97" s="28" t="s">
        <v>483</v>
      </c>
      <c r="N97" s="28" t="s">
        <v>39</v>
      </c>
      <c r="O97" s="28" t="s">
        <v>40</v>
      </c>
      <c r="P97" s="28">
        <v>16</v>
      </c>
      <c r="Q97" s="28" t="s">
        <v>41</v>
      </c>
      <c r="R97" s="28" t="s">
        <v>42</v>
      </c>
      <c r="S97" s="28" t="s">
        <v>43</v>
      </c>
      <c r="T97" s="28" t="s">
        <v>544</v>
      </c>
      <c r="U97" s="27">
        <v>3</v>
      </c>
      <c r="V97" s="27">
        <v>130</v>
      </c>
      <c r="W97" s="27">
        <v>10</v>
      </c>
      <c r="X97" s="27">
        <v>0</v>
      </c>
      <c r="Y97" s="27">
        <v>10</v>
      </c>
      <c r="Z97" s="27">
        <v>20</v>
      </c>
      <c r="AA97" s="27">
        <f t="shared" si="3"/>
        <v>170</v>
      </c>
      <c r="AB97" s="29">
        <f>积分规则!G32</f>
        <v>0.818181818181818</v>
      </c>
      <c r="AC97" s="30">
        <f>H97*积分规则!$B$12</f>
        <v>70</v>
      </c>
      <c r="AD97" s="28">
        <v>10</v>
      </c>
    </row>
    <row r="98" ht="50" customHeight="1" spans="1:30">
      <c r="A98" s="31">
        <v>92</v>
      </c>
      <c r="B98" s="32" t="s">
        <v>479</v>
      </c>
      <c r="C98" s="31">
        <v>17</v>
      </c>
      <c r="D98" s="33" t="s">
        <v>54</v>
      </c>
      <c r="E98" s="34" t="s">
        <v>545</v>
      </c>
      <c r="F98" s="35" t="s">
        <v>546</v>
      </c>
      <c r="G98" s="35"/>
      <c r="H98" s="25">
        <f>IF(D98="极难",积分规则!$B$7,INT(AA98*AB98/积分规则!$B$14)*积分规则!$B$14+AD98)</f>
        <v>230</v>
      </c>
      <c r="I98" s="36">
        <v>0</v>
      </c>
      <c r="J98" s="36">
        <v>0</v>
      </c>
      <c r="K98" s="37">
        <f t="shared" si="2"/>
        <v>230</v>
      </c>
      <c r="L98" s="38" t="s">
        <v>547</v>
      </c>
      <c r="M98" s="38" t="s">
        <v>483</v>
      </c>
      <c r="N98" s="38" t="s">
        <v>187</v>
      </c>
      <c r="O98" s="38" t="s">
        <v>188</v>
      </c>
      <c r="P98" s="38">
        <v>5</v>
      </c>
      <c r="Q98" s="38" t="s">
        <v>189</v>
      </c>
      <c r="R98" s="38" t="s">
        <v>190</v>
      </c>
      <c r="S98" s="38" t="s">
        <v>191</v>
      </c>
      <c r="T98" s="38" t="s">
        <v>548</v>
      </c>
      <c r="U98" s="37">
        <v>10</v>
      </c>
      <c r="V98" s="37">
        <v>190</v>
      </c>
      <c r="W98" s="37">
        <v>30</v>
      </c>
      <c r="X98" s="37">
        <v>20</v>
      </c>
      <c r="Y98" s="37">
        <v>20</v>
      </c>
      <c r="Z98" s="37">
        <v>20</v>
      </c>
      <c r="AA98" s="37">
        <f t="shared" si="3"/>
        <v>280</v>
      </c>
      <c r="AB98" s="39">
        <f>积分规则!G32</f>
        <v>0.818181818181818</v>
      </c>
      <c r="AC98" s="40">
        <f>H98*积分规则!$B$12</f>
        <v>115</v>
      </c>
      <c r="AD98" s="38">
        <v>10</v>
      </c>
    </row>
    <row r="99" ht="50" customHeight="1" spans="1:30">
      <c r="A99" s="41">
        <v>93</v>
      </c>
      <c r="B99" s="42" t="s">
        <v>479</v>
      </c>
      <c r="C99" s="41">
        <v>18</v>
      </c>
      <c r="D99" s="43" t="s">
        <v>82</v>
      </c>
      <c r="E99" s="44" t="s">
        <v>549</v>
      </c>
      <c r="F99" s="45" t="s">
        <v>550</v>
      </c>
      <c r="G99" s="45" t="s">
        <v>551</v>
      </c>
      <c r="H99" s="25">
        <f>IF(D99="极难",积分规则!$B$7,INT(AA99*AB99/积分规则!$B$14)*积分规则!$B$14+AD99)</f>
        <v>160</v>
      </c>
      <c r="I99" s="26">
        <v>0</v>
      </c>
      <c r="J99" s="26">
        <v>0</v>
      </c>
      <c r="K99" s="27">
        <f t="shared" si="2"/>
        <v>160</v>
      </c>
      <c r="L99" s="28" t="s">
        <v>552</v>
      </c>
      <c r="M99" s="28" t="s">
        <v>483</v>
      </c>
      <c r="N99" s="28" t="s">
        <v>196</v>
      </c>
      <c r="O99" s="28" t="s">
        <v>197</v>
      </c>
      <c r="P99" s="28">
        <v>2</v>
      </c>
      <c r="Q99" s="28" t="s">
        <v>198</v>
      </c>
      <c r="R99" s="28" t="s">
        <v>199</v>
      </c>
      <c r="S99" s="28" t="s">
        <v>200</v>
      </c>
      <c r="T99" s="28" t="s">
        <v>553</v>
      </c>
      <c r="U99" s="27">
        <v>5</v>
      </c>
      <c r="V99" s="27">
        <v>130</v>
      </c>
      <c r="W99" s="27">
        <v>10</v>
      </c>
      <c r="X99" s="27">
        <v>20</v>
      </c>
      <c r="Y99" s="27">
        <v>10</v>
      </c>
      <c r="Z99" s="27">
        <v>20</v>
      </c>
      <c r="AA99" s="27">
        <f t="shared" si="3"/>
        <v>190</v>
      </c>
      <c r="AB99" s="29">
        <f>积分规则!G32</f>
        <v>0.818181818181818</v>
      </c>
      <c r="AC99" s="30">
        <f>H99*积分规则!$B$12</f>
        <v>80</v>
      </c>
      <c r="AD99" s="28">
        <v>10</v>
      </c>
    </row>
    <row r="100" ht="34" customHeight="1" spans="1:30">
      <c r="A100" s="31">
        <v>94</v>
      </c>
      <c r="B100" s="32" t="s">
        <v>479</v>
      </c>
      <c r="C100" s="31">
        <v>19</v>
      </c>
      <c r="D100" s="33" t="s">
        <v>54</v>
      </c>
      <c r="E100" s="34" t="s">
        <v>554</v>
      </c>
      <c r="F100" s="35" t="s">
        <v>555</v>
      </c>
      <c r="G100" s="35" t="s">
        <v>436</v>
      </c>
      <c r="H100" s="25">
        <f>IF(D100="极难",积分规则!$B$7,INT(AA100*AB100/积分规则!$B$14)*积分规则!$B$14+AD100)</f>
        <v>210</v>
      </c>
      <c r="I100" s="36">
        <v>0</v>
      </c>
      <c r="J100" s="36">
        <v>0</v>
      </c>
      <c r="K100" s="37">
        <f t="shared" si="2"/>
        <v>210</v>
      </c>
      <c r="L100" s="38" t="s">
        <v>556</v>
      </c>
      <c r="M100" s="38" t="s">
        <v>483</v>
      </c>
      <c r="N100" s="38" t="s">
        <v>178</v>
      </c>
      <c r="O100" s="38" t="s">
        <v>179</v>
      </c>
      <c r="P100" s="38">
        <v>9</v>
      </c>
      <c r="Q100" s="38" t="s">
        <v>180</v>
      </c>
      <c r="R100" s="38" t="s">
        <v>181</v>
      </c>
      <c r="S100" s="38" t="s">
        <v>182</v>
      </c>
      <c r="T100" s="38" t="s">
        <v>557</v>
      </c>
      <c r="U100" s="37">
        <v>6</v>
      </c>
      <c r="V100" s="37">
        <v>190</v>
      </c>
      <c r="W100" s="37">
        <v>30</v>
      </c>
      <c r="X100" s="37">
        <v>10</v>
      </c>
      <c r="Y100" s="37">
        <v>10</v>
      </c>
      <c r="Z100" s="37">
        <v>20</v>
      </c>
      <c r="AA100" s="37">
        <f t="shared" si="3"/>
        <v>260</v>
      </c>
      <c r="AB100" s="39">
        <f>积分规则!G32</f>
        <v>0.818181818181818</v>
      </c>
      <c r="AC100" s="40">
        <f>H100*积分规则!$B$12</f>
        <v>105</v>
      </c>
      <c r="AD100" s="38">
        <v>0</v>
      </c>
    </row>
    <row r="101" ht="88" customHeight="1" spans="1:30">
      <c r="A101" s="41">
        <v>95</v>
      </c>
      <c r="B101" s="42" t="s">
        <v>479</v>
      </c>
      <c r="C101" s="41">
        <v>20</v>
      </c>
      <c r="D101" s="43" t="s">
        <v>54</v>
      </c>
      <c r="E101" s="44" t="s">
        <v>558</v>
      </c>
      <c r="F101" s="45" t="s">
        <v>559</v>
      </c>
      <c r="G101" s="45" t="s">
        <v>560</v>
      </c>
      <c r="H101" s="25">
        <f>IF(D101="极难",积分规则!$B$7,INT(AA101*AB101/积分规则!$B$14)*积分规则!$B$14+AD101)</f>
        <v>220</v>
      </c>
      <c r="I101" s="26">
        <v>0</v>
      </c>
      <c r="J101" s="26">
        <v>0</v>
      </c>
      <c r="K101" s="27">
        <f t="shared" si="2"/>
        <v>220</v>
      </c>
      <c r="L101" s="28" t="s">
        <v>561</v>
      </c>
      <c r="M101" s="28" t="s">
        <v>483</v>
      </c>
      <c r="N101" s="28" t="s">
        <v>58</v>
      </c>
      <c r="O101" s="28" t="s">
        <v>59</v>
      </c>
      <c r="P101" s="28">
        <v>11</v>
      </c>
      <c r="Q101" s="28" t="s">
        <v>60</v>
      </c>
      <c r="R101" s="28" t="s">
        <v>61</v>
      </c>
      <c r="S101" s="28" t="s">
        <v>62</v>
      </c>
      <c r="T101" s="28" t="s">
        <v>562</v>
      </c>
      <c r="U101" s="27">
        <v>6</v>
      </c>
      <c r="V101" s="27">
        <v>190</v>
      </c>
      <c r="W101" s="27">
        <v>30</v>
      </c>
      <c r="X101" s="27">
        <v>10</v>
      </c>
      <c r="Y101" s="27">
        <v>20</v>
      </c>
      <c r="Z101" s="27">
        <v>20</v>
      </c>
      <c r="AA101" s="27">
        <f t="shared" si="3"/>
        <v>270</v>
      </c>
      <c r="AB101" s="29">
        <f>积分规则!G32</f>
        <v>0.818181818181818</v>
      </c>
      <c r="AC101" s="30">
        <f>H101*积分规则!$B$12</f>
        <v>110</v>
      </c>
      <c r="AD101" s="28">
        <v>0</v>
      </c>
    </row>
    <row r="102" ht="34" customHeight="1" spans="1:30">
      <c r="A102" s="31">
        <v>96</v>
      </c>
      <c r="B102" s="32" t="s">
        <v>479</v>
      </c>
      <c r="C102" s="31">
        <v>21</v>
      </c>
      <c r="D102" s="33" t="s">
        <v>34</v>
      </c>
      <c r="E102" s="34" t="s">
        <v>563</v>
      </c>
      <c r="F102" s="35" t="s">
        <v>564</v>
      </c>
      <c r="G102" s="35" t="s">
        <v>446</v>
      </c>
      <c r="H102" s="25">
        <f>IF(D102="极难",积分规则!$B$7,INT(AA102*AB102/积分规则!$B$14)*积分规则!$B$14+AD102)</f>
        <v>80</v>
      </c>
      <c r="I102" s="36">
        <v>0</v>
      </c>
      <c r="J102" s="36">
        <v>0</v>
      </c>
      <c r="K102" s="37">
        <f t="shared" si="2"/>
        <v>80</v>
      </c>
      <c r="L102" s="38" t="s">
        <v>565</v>
      </c>
      <c r="M102" s="38" t="s">
        <v>483</v>
      </c>
      <c r="N102" s="38" t="s">
        <v>248</v>
      </c>
      <c r="O102" s="38" t="s">
        <v>249</v>
      </c>
      <c r="P102" s="38" t="s">
        <v>117</v>
      </c>
      <c r="Q102" s="38" t="s">
        <v>118</v>
      </c>
      <c r="R102" s="38" t="s">
        <v>118</v>
      </c>
      <c r="S102" s="38" t="s">
        <v>118</v>
      </c>
      <c r="T102" s="38" t="s">
        <v>566</v>
      </c>
      <c r="U102" s="37">
        <v>4</v>
      </c>
      <c r="V102" s="37">
        <v>80</v>
      </c>
      <c r="W102" s="37">
        <v>10</v>
      </c>
      <c r="X102" s="37">
        <v>10</v>
      </c>
      <c r="Y102" s="37">
        <v>0</v>
      </c>
      <c r="Z102" s="37">
        <v>0</v>
      </c>
      <c r="AA102" s="37">
        <f t="shared" si="3"/>
        <v>100</v>
      </c>
      <c r="AB102" s="39">
        <f>积分规则!G32</f>
        <v>0.818181818181818</v>
      </c>
      <c r="AC102" s="40">
        <f>H102*积分规则!$B$12</f>
        <v>40</v>
      </c>
      <c r="AD102" s="38">
        <v>0</v>
      </c>
    </row>
    <row r="103" ht="34" customHeight="1" spans="1:30">
      <c r="A103" s="41">
        <v>97</v>
      </c>
      <c r="B103" s="42" t="s">
        <v>479</v>
      </c>
      <c r="C103" s="41">
        <v>22</v>
      </c>
      <c r="D103" s="43" t="s">
        <v>82</v>
      </c>
      <c r="E103" s="44" t="s">
        <v>567</v>
      </c>
      <c r="F103" s="45" t="s">
        <v>568</v>
      </c>
      <c r="G103" s="45" t="s">
        <v>451</v>
      </c>
      <c r="H103" s="25">
        <f>IF(D103="极难",积分规则!$B$7,INT(AA103*AB103/积分规则!$B$14)*积分规则!$B$14+AD103)</f>
        <v>120</v>
      </c>
      <c r="I103" s="26">
        <v>0</v>
      </c>
      <c r="J103" s="26">
        <v>0</v>
      </c>
      <c r="K103" s="27">
        <f t="shared" si="2"/>
        <v>120</v>
      </c>
      <c r="L103" s="28" t="s">
        <v>569</v>
      </c>
      <c r="M103" s="28" t="s">
        <v>483</v>
      </c>
      <c r="N103" s="28" t="s">
        <v>236</v>
      </c>
      <c r="O103" s="28" t="s">
        <v>237</v>
      </c>
      <c r="P103" s="28" t="s">
        <v>117</v>
      </c>
      <c r="Q103" s="28" t="s">
        <v>118</v>
      </c>
      <c r="R103" s="28" t="s">
        <v>118</v>
      </c>
      <c r="S103" s="28" t="s">
        <v>118</v>
      </c>
      <c r="T103" s="28" t="s">
        <v>570</v>
      </c>
      <c r="U103" s="27">
        <v>5</v>
      </c>
      <c r="V103" s="27">
        <v>130</v>
      </c>
      <c r="W103" s="27">
        <v>10</v>
      </c>
      <c r="X103" s="27">
        <v>0</v>
      </c>
      <c r="Y103" s="27">
        <v>10</v>
      </c>
      <c r="Z103" s="27">
        <v>0</v>
      </c>
      <c r="AA103" s="27">
        <f t="shared" si="3"/>
        <v>150</v>
      </c>
      <c r="AB103" s="29">
        <f>积分规则!G32</f>
        <v>0.818181818181818</v>
      </c>
      <c r="AC103" s="30">
        <f>H103*积分规则!$B$12</f>
        <v>60</v>
      </c>
      <c r="AD103" s="28">
        <v>0</v>
      </c>
    </row>
    <row r="104" ht="88" customHeight="1" spans="1:30">
      <c r="A104" s="31">
        <v>98</v>
      </c>
      <c r="B104" s="32" t="s">
        <v>479</v>
      </c>
      <c r="C104" s="31">
        <v>23</v>
      </c>
      <c r="D104" s="33" t="s">
        <v>110</v>
      </c>
      <c r="E104" s="34" t="s">
        <v>571</v>
      </c>
      <c r="F104" s="35" t="s">
        <v>572</v>
      </c>
      <c r="G104" s="35" t="s">
        <v>573</v>
      </c>
      <c r="H104" s="25">
        <f>IF(D104="极难",积分规则!$B$7,INT(AA104*AB104/积分规则!$B$14)*积分规则!$B$14+AD104)</f>
        <v>400</v>
      </c>
      <c r="I104" s="36">
        <v>0</v>
      </c>
      <c r="J104" s="36">
        <v>0</v>
      </c>
      <c r="K104" s="37">
        <f t="shared" si="2"/>
        <v>400</v>
      </c>
      <c r="L104" s="38" t="s">
        <v>574</v>
      </c>
      <c r="M104" s="38" t="s">
        <v>483</v>
      </c>
      <c r="N104" s="38" t="s">
        <v>115</v>
      </c>
      <c r="O104" s="38" t="s">
        <v>116</v>
      </c>
      <c r="P104" s="38" t="s">
        <v>117</v>
      </c>
      <c r="Q104" s="38" t="s">
        <v>118</v>
      </c>
      <c r="R104" s="38" t="s">
        <v>118</v>
      </c>
      <c r="S104" s="38" t="s">
        <v>118</v>
      </c>
      <c r="T104" s="38" t="s">
        <v>575</v>
      </c>
      <c r="U104" s="37">
        <v>12</v>
      </c>
      <c r="V104" s="37">
        <v>350</v>
      </c>
      <c r="W104" s="37">
        <v>50</v>
      </c>
      <c r="X104" s="37">
        <v>30</v>
      </c>
      <c r="Y104" s="37">
        <v>20</v>
      </c>
      <c r="Z104" s="37">
        <v>0</v>
      </c>
      <c r="AA104" s="37">
        <f t="shared" si="3"/>
        <v>450</v>
      </c>
      <c r="AB104" s="39" t="s">
        <v>120</v>
      </c>
      <c r="AC104" s="40">
        <f>H104*积分规则!$B$12</f>
        <v>200</v>
      </c>
      <c r="AD104" s="38">
        <v>0</v>
      </c>
    </row>
    <row r="105" ht="88" customHeight="1" spans="1:30">
      <c r="A105" s="41">
        <v>99</v>
      </c>
      <c r="B105" s="42" t="s">
        <v>479</v>
      </c>
      <c r="C105" s="41">
        <v>24</v>
      </c>
      <c r="D105" s="43" t="s">
        <v>54</v>
      </c>
      <c r="E105" s="44" t="s">
        <v>576</v>
      </c>
      <c r="F105" s="45" t="s">
        <v>577</v>
      </c>
      <c r="G105" s="45" t="s">
        <v>578</v>
      </c>
      <c r="H105" s="25">
        <f>IF(D105="极难",积分规则!$B$7,INT(AA105*AB105/积分规则!$B$14)*积分规则!$B$14+AD105)</f>
        <v>230</v>
      </c>
      <c r="I105" s="26">
        <v>0</v>
      </c>
      <c r="J105" s="26">
        <v>0</v>
      </c>
      <c r="K105" s="27">
        <f t="shared" si="2"/>
        <v>230</v>
      </c>
      <c r="L105" s="28" t="s">
        <v>579</v>
      </c>
      <c r="M105" s="28" t="s">
        <v>483</v>
      </c>
      <c r="N105" s="28" t="s">
        <v>169</v>
      </c>
      <c r="O105" s="28" t="s">
        <v>170</v>
      </c>
      <c r="P105" s="28">
        <v>4</v>
      </c>
      <c r="Q105" s="28" t="s">
        <v>171</v>
      </c>
      <c r="R105" s="28" t="s">
        <v>172</v>
      </c>
      <c r="S105" s="28" t="s">
        <v>173</v>
      </c>
      <c r="T105" s="28" t="s">
        <v>580</v>
      </c>
      <c r="U105" s="27">
        <v>8</v>
      </c>
      <c r="V105" s="27">
        <v>190</v>
      </c>
      <c r="W105" s="27">
        <v>30</v>
      </c>
      <c r="X105" s="27">
        <v>20</v>
      </c>
      <c r="Y105" s="27">
        <v>20</v>
      </c>
      <c r="Z105" s="27">
        <v>20</v>
      </c>
      <c r="AA105" s="27">
        <f t="shared" si="3"/>
        <v>280</v>
      </c>
      <c r="AB105" s="29">
        <f>积分规则!G32</f>
        <v>0.818181818181818</v>
      </c>
      <c r="AC105" s="30">
        <f>H105*积分规则!$B$12</f>
        <v>115</v>
      </c>
      <c r="AD105" s="28">
        <v>10</v>
      </c>
    </row>
    <row r="106" ht="34" customHeight="1" spans="1:30">
      <c r="A106" s="31">
        <v>100</v>
      </c>
      <c r="B106" s="32" t="s">
        <v>479</v>
      </c>
      <c r="C106" s="31">
        <v>25</v>
      </c>
      <c r="D106" s="33" t="s">
        <v>54</v>
      </c>
      <c r="E106" s="34" t="s">
        <v>581</v>
      </c>
      <c r="F106" s="35" t="s">
        <v>582</v>
      </c>
      <c r="G106" s="35" t="s">
        <v>466</v>
      </c>
      <c r="H106" s="25">
        <f>IF(D106="极难",积分规则!$B$7,INT(AA106*AB106/积分规则!$B$14)*积分规则!$B$14+AD106)</f>
        <v>210</v>
      </c>
      <c r="I106" s="36">
        <v>0</v>
      </c>
      <c r="J106" s="36">
        <v>0</v>
      </c>
      <c r="K106" s="37">
        <f t="shared" si="2"/>
        <v>210</v>
      </c>
      <c r="L106" s="38" t="s">
        <v>583</v>
      </c>
      <c r="M106" s="38" t="s">
        <v>483</v>
      </c>
      <c r="N106" s="38" t="s">
        <v>224</v>
      </c>
      <c r="O106" s="38" t="s">
        <v>225</v>
      </c>
      <c r="P106" s="38" t="s">
        <v>117</v>
      </c>
      <c r="Q106" s="38" t="s">
        <v>118</v>
      </c>
      <c r="R106" s="38" t="s">
        <v>118</v>
      </c>
      <c r="S106" s="38" t="s">
        <v>118</v>
      </c>
      <c r="T106" s="38" t="s">
        <v>584</v>
      </c>
      <c r="U106" s="37">
        <v>6</v>
      </c>
      <c r="V106" s="37">
        <v>190</v>
      </c>
      <c r="W106" s="37">
        <v>30</v>
      </c>
      <c r="X106" s="37">
        <v>10</v>
      </c>
      <c r="Y106" s="37">
        <v>20</v>
      </c>
      <c r="Z106" s="37">
        <v>0</v>
      </c>
      <c r="AA106" s="37">
        <f t="shared" si="3"/>
        <v>250</v>
      </c>
      <c r="AB106" s="39">
        <f>积分规则!G32</f>
        <v>0.818181818181818</v>
      </c>
      <c r="AC106" s="40">
        <f>H106*积分规则!$B$12</f>
        <v>105</v>
      </c>
      <c r="AD106" s="38">
        <v>10</v>
      </c>
    </row>
    <row r="107" ht="34" customHeight="1" spans="1:30">
      <c r="A107" s="20">
        <v>101</v>
      </c>
      <c r="B107" s="21" t="s">
        <v>585</v>
      </c>
      <c r="C107" s="20">
        <v>1</v>
      </c>
      <c r="D107" s="22" t="s">
        <v>82</v>
      </c>
      <c r="E107" s="23" t="s">
        <v>586</v>
      </c>
      <c r="F107" s="24" t="s">
        <v>587</v>
      </c>
      <c r="G107" s="24"/>
      <c r="H107" s="25">
        <f>IF(D107="极难",积分规则!$B$7,INT(AA107*AB107/积分规则!$B$14)*积分规则!$B$14+AD107)</f>
        <v>150</v>
      </c>
      <c r="I107" s="26">
        <v>0</v>
      </c>
      <c r="J107" s="26">
        <v>0</v>
      </c>
      <c r="K107" s="27">
        <f t="shared" si="2"/>
        <v>150</v>
      </c>
      <c r="L107" s="28" t="s">
        <v>588</v>
      </c>
      <c r="M107" s="28" t="s">
        <v>589</v>
      </c>
      <c r="N107" s="28" t="s">
        <v>48</v>
      </c>
      <c r="O107" s="28" t="s">
        <v>49</v>
      </c>
      <c r="P107" s="28">
        <v>6</v>
      </c>
      <c r="Q107" s="28" t="s">
        <v>50</v>
      </c>
      <c r="R107" s="28" t="s">
        <v>51</v>
      </c>
      <c r="S107" s="28" t="s">
        <v>52</v>
      </c>
      <c r="T107" s="28" t="s">
        <v>590</v>
      </c>
      <c r="U107" s="27">
        <v>6</v>
      </c>
      <c r="V107" s="27">
        <v>130</v>
      </c>
      <c r="W107" s="27">
        <v>30</v>
      </c>
      <c r="X107" s="27">
        <v>20</v>
      </c>
      <c r="Y107" s="27">
        <v>20</v>
      </c>
      <c r="Z107" s="27">
        <v>20</v>
      </c>
      <c r="AA107" s="27">
        <f t="shared" si="3"/>
        <v>220</v>
      </c>
      <c r="AB107" s="29">
        <f>积分规则!G33</f>
        <v>0.700389105058366</v>
      </c>
      <c r="AC107" s="30">
        <f>H107*积分规则!$B$12</f>
        <v>75</v>
      </c>
      <c r="AD107" s="28">
        <v>0</v>
      </c>
    </row>
    <row r="108" ht="34" customHeight="1" spans="1:30">
      <c r="A108" s="31">
        <v>102</v>
      </c>
      <c r="B108" s="32" t="s">
        <v>585</v>
      </c>
      <c r="C108" s="31">
        <v>2</v>
      </c>
      <c r="D108" s="33" t="s">
        <v>54</v>
      </c>
      <c r="E108" s="34" t="s">
        <v>591</v>
      </c>
      <c r="F108" s="35" t="s">
        <v>592</v>
      </c>
      <c r="G108" s="35"/>
      <c r="H108" s="25">
        <f>IF(D108="极难",积分规则!$B$7,INT(AA108*AB108/积分规则!$B$14)*积分规则!$B$14+AD108)</f>
        <v>190</v>
      </c>
      <c r="I108" s="36">
        <v>0</v>
      </c>
      <c r="J108" s="36">
        <v>0</v>
      </c>
      <c r="K108" s="37">
        <f t="shared" si="2"/>
        <v>190</v>
      </c>
      <c r="L108" s="38" t="s">
        <v>593</v>
      </c>
      <c r="M108" s="38" t="s">
        <v>589</v>
      </c>
      <c r="N108" s="38" t="s">
        <v>124</v>
      </c>
      <c r="O108" s="38" t="s">
        <v>125</v>
      </c>
      <c r="P108" s="38">
        <v>12</v>
      </c>
      <c r="Q108" s="38" t="s">
        <v>126</v>
      </c>
      <c r="R108" s="38" t="s">
        <v>127</v>
      </c>
      <c r="S108" s="38" t="s">
        <v>128</v>
      </c>
      <c r="T108" s="38" t="s">
        <v>594</v>
      </c>
      <c r="U108" s="37">
        <v>6</v>
      </c>
      <c r="V108" s="37">
        <v>190</v>
      </c>
      <c r="W108" s="37">
        <v>30</v>
      </c>
      <c r="X108" s="37">
        <v>10</v>
      </c>
      <c r="Y108" s="37">
        <v>20</v>
      </c>
      <c r="Z108" s="37">
        <v>20</v>
      </c>
      <c r="AA108" s="37">
        <f t="shared" si="3"/>
        <v>270</v>
      </c>
      <c r="AB108" s="39">
        <f>积分规则!G33</f>
        <v>0.700389105058366</v>
      </c>
      <c r="AC108" s="40">
        <f>H108*积分规则!$B$12</f>
        <v>95</v>
      </c>
      <c r="AD108" s="38">
        <v>10</v>
      </c>
    </row>
    <row r="109" ht="50" customHeight="1" spans="1:30">
      <c r="A109" s="41">
        <v>103</v>
      </c>
      <c r="B109" s="42" t="s">
        <v>585</v>
      </c>
      <c r="C109" s="41">
        <v>3</v>
      </c>
      <c r="D109" s="43" t="s">
        <v>34</v>
      </c>
      <c r="E109" s="44" t="s">
        <v>595</v>
      </c>
      <c r="F109" s="45" t="s">
        <v>596</v>
      </c>
      <c r="G109" s="45"/>
      <c r="H109" s="25">
        <f>IF(D109="极难",积分规则!$B$7,INT(AA109*AB109/积分规则!$B$14)*积分规则!$B$14+AD109)</f>
        <v>120</v>
      </c>
      <c r="I109" s="26">
        <v>0</v>
      </c>
      <c r="J109" s="26">
        <v>0</v>
      </c>
      <c r="K109" s="27">
        <f t="shared" si="2"/>
        <v>120</v>
      </c>
      <c r="L109" s="28" t="s">
        <v>597</v>
      </c>
      <c r="M109" s="28" t="s">
        <v>589</v>
      </c>
      <c r="N109" s="28" t="s">
        <v>39</v>
      </c>
      <c r="O109" s="28" t="s">
        <v>40</v>
      </c>
      <c r="P109" s="28">
        <v>16</v>
      </c>
      <c r="Q109" s="28" t="s">
        <v>41</v>
      </c>
      <c r="R109" s="28" t="s">
        <v>42</v>
      </c>
      <c r="S109" s="28" t="s">
        <v>43</v>
      </c>
      <c r="T109" s="28" t="s">
        <v>598</v>
      </c>
      <c r="U109" s="27">
        <v>10</v>
      </c>
      <c r="V109" s="27">
        <v>80</v>
      </c>
      <c r="W109" s="27">
        <v>30</v>
      </c>
      <c r="X109" s="27">
        <v>30</v>
      </c>
      <c r="Y109" s="27">
        <v>10</v>
      </c>
      <c r="Z109" s="27">
        <v>20</v>
      </c>
      <c r="AA109" s="27">
        <f t="shared" si="3"/>
        <v>170</v>
      </c>
      <c r="AB109" s="29">
        <f>积分规则!G33</f>
        <v>0.700389105058366</v>
      </c>
      <c r="AC109" s="30">
        <f>H109*积分规则!$B$12</f>
        <v>60</v>
      </c>
      <c r="AD109" s="28">
        <v>10</v>
      </c>
    </row>
    <row r="110" ht="34" customHeight="1" spans="1:30">
      <c r="A110" s="31">
        <v>104</v>
      </c>
      <c r="B110" s="32" t="s">
        <v>585</v>
      </c>
      <c r="C110" s="31">
        <v>4</v>
      </c>
      <c r="D110" s="33" t="s">
        <v>82</v>
      </c>
      <c r="E110" s="34" t="s">
        <v>599</v>
      </c>
      <c r="F110" s="35" t="s">
        <v>600</v>
      </c>
      <c r="G110" s="35"/>
      <c r="H110" s="25">
        <f>IF(D110="极难",积分规则!$B$7,INT(AA110*AB110/积分规则!$B$14)*积分规则!$B$14+AD110)</f>
        <v>150</v>
      </c>
      <c r="I110" s="36">
        <v>0</v>
      </c>
      <c r="J110" s="36">
        <v>0</v>
      </c>
      <c r="K110" s="37">
        <f t="shared" si="2"/>
        <v>150</v>
      </c>
      <c r="L110" s="38" t="s">
        <v>601</v>
      </c>
      <c r="M110" s="38" t="s">
        <v>589</v>
      </c>
      <c r="N110" s="38" t="s">
        <v>205</v>
      </c>
      <c r="O110" s="38" t="s">
        <v>206</v>
      </c>
      <c r="P110" s="38">
        <v>17</v>
      </c>
      <c r="Q110" s="38" t="s">
        <v>207</v>
      </c>
      <c r="R110" s="38" t="s">
        <v>208</v>
      </c>
      <c r="S110" s="38" t="s">
        <v>209</v>
      </c>
      <c r="T110" s="38" t="s">
        <v>602</v>
      </c>
      <c r="U110" s="37">
        <v>7</v>
      </c>
      <c r="V110" s="37">
        <v>130</v>
      </c>
      <c r="W110" s="37">
        <v>30</v>
      </c>
      <c r="X110" s="37">
        <v>20</v>
      </c>
      <c r="Y110" s="37">
        <v>20</v>
      </c>
      <c r="Z110" s="37">
        <v>20</v>
      </c>
      <c r="AA110" s="37">
        <f t="shared" si="3"/>
        <v>220</v>
      </c>
      <c r="AB110" s="39">
        <f>积分规则!G33</f>
        <v>0.700389105058366</v>
      </c>
      <c r="AC110" s="40">
        <f>H110*积分规则!$B$12</f>
        <v>75</v>
      </c>
      <c r="AD110" s="38">
        <v>0</v>
      </c>
    </row>
    <row r="111" ht="50" customHeight="1" spans="1:30">
      <c r="A111" s="41">
        <v>105</v>
      </c>
      <c r="B111" s="42" t="s">
        <v>585</v>
      </c>
      <c r="C111" s="41">
        <v>5</v>
      </c>
      <c r="D111" s="43" t="s">
        <v>34</v>
      </c>
      <c r="E111" s="44" t="s">
        <v>603</v>
      </c>
      <c r="F111" s="45" t="s">
        <v>604</v>
      </c>
      <c r="G111" s="45"/>
      <c r="H111" s="25">
        <f>IF(D111="极难",积分规则!$B$7,INT(AA111*AB111/积分规则!$B$14)*积分规则!$B$14+AD111)</f>
        <v>130</v>
      </c>
      <c r="I111" s="26">
        <v>0</v>
      </c>
      <c r="J111" s="26">
        <v>0</v>
      </c>
      <c r="K111" s="27">
        <f t="shared" si="2"/>
        <v>130</v>
      </c>
      <c r="L111" s="28" t="s">
        <v>605</v>
      </c>
      <c r="M111" s="28" t="s">
        <v>589</v>
      </c>
      <c r="N111" s="28" t="s">
        <v>76</v>
      </c>
      <c r="O111" s="28" t="s">
        <v>77</v>
      </c>
      <c r="P111" s="28">
        <v>15</v>
      </c>
      <c r="Q111" s="28" t="s">
        <v>78</v>
      </c>
      <c r="R111" s="28" t="s">
        <v>79</v>
      </c>
      <c r="S111" s="28" t="s">
        <v>80</v>
      </c>
      <c r="T111" s="28" t="s">
        <v>606</v>
      </c>
      <c r="U111" s="27">
        <v>15</v>
      </c>
      <c r="V111" s="27">
        <v>80</v>
      </c>
      <c r="W111" s="27">
        <v>50</v>
      </c>
      <c r="X111" s="27">
        <v>30</v>
      </c>
      <c r="Y111" s="27">
        <v>10</v>
      </c>
      <c r="Z111" s="27">
        <v>20</v>
      </c>
      <c r="AA111" s="27">
        <f t="shared" si="3"/>
        <v>190</v>
      </c>
      <c r="AB111" s="29">
        <f>积分规则!G33</f>
        <v>0.700389105058366</v>
      </c>
      <c r="AC111" s="30">
        <f>H111*积分规则!$B$12</f>
        <v>65</v>
      </c>
      <c r="AD111" s="28">
        <v>0</v>
      </c>
    </row>
    <row r="112" ht="34" customHeight="1" spans="1:30">
      <c r="A112" s="31">
        <v>106</v>
      </c>
      <c r="B112" s="32" t="s">
        <v>585</v>
      </c>
      <c r="C112" s="31">
        <v>6</v>
      </c>
      <c r="D112" s="33" t="s">
        <v>34</v>
      </c>
      <c r="E112" s="34" t="s">
        <v>607</v>
      </c>
      <c r="F112" s="35" t="s">
        <v>608</v>
      </c>
      <c r="G112" s="35"/>
      <c r="H112" s="25">
        <f>IF(D112="极难",积分规则!$B$7,INT(AA112*AB112/积分规则!$B$14)*积分规则!$B$14+AD112)</f>
        <v>70</v>
      </c>
      <c r="I112" s="36">
        <v>0</v>
      </c>
      <c r="J112" s="36">
        <v>0</v>
      </c>
      <c r="K112" s="37">
        <f t="shared" si="2"/>
        <v>70</v>
      </c>
      <c r="L112" s="38" t="s">
        <v>609</v>
      </c>
      <c r="M112" s="38" t="s">
        <v>589</v>
      </c>
      <c r="N112" s="38" t="s">
        <v>230</v>
      </c>
      <c r="O112" s="38" t="s">
        <v>231</v>
      </c>
      <c r="P112" s="38" t="s">
        <v>117</v>
      </c>
      <c r="Q112" s="38" t="s">
        <v>118</v>
      </c>
      <c r="R112" s="38" t="s">
        <v>118</v>
      </c>
      <c r="S112" s="38" t="s">
        <v>118</v>
      </c>
      <c r="T112" s="38" t="s">
        <v>610</v>
      </c>
      <c r="U112" s="37">
        <v>5</v>
      </c>
      <c r="V112" s="37">
        <v>80</v>
      </c>
      <c r="W112" s="37">
        <v>10</v>
      </c>
      <c r="X112" s="37">
        <v>10</v>
      </c>
      <c r="Y112" s="37">
        <v>0</v>
      </c>
      <c r="Z112" s="37">
        <v>0</v>
      </c>
      <c r="AA112" s="37">
        <f t="shared" si="3"/>
        <v>100</v>
      </c>
      <c r="AB112" s="39">
        <f>积分规则!G33</f>
        <v>0.700389105058366</v>
      </c>
      <c r="AC112" s="40">
        <f>H112*积分规则!$B$12</f>
        <v>35</v>
      </c>
      <c r="AD112" s="38">
        <v>0</v>
      </c>
    </row>
    <row r="113" ht="34" customHeight="1" spans="1:30">
      <c r="A113" s="41">
        <v>107</v>
      </c>
      <c r="B113" s="42" t="s">
        <v>585</v>
      </c>
      <c r="C113" s="41">
        <v>7</v>
      </c>
      <c r="D113" s="43" t="s">
        <v>54</v>
      </c>
      <c r="E113" s="44" t="s">
        <v>611</v>
      </c>
      <c r="F113" s="45" t="s">
        <v>612</v>
      </c>
      <c r="G113" s="45"/>
      <c r="H113" s="25">
        <f>IF(D113="极难",积分规则!$B$7,INT(AA113*AB113/积分规则!$B$14)*积分规则!$B$14+AD113)</f>
        <v>190</v>
      </c>
      <c r="I113" s="26">
        <v>0</v>
      </c>
      <c r="J113" s="26">
        <v>0</v>
      </c>
      <c r="K113" s="27">
        <f t="shared" si="2"/>
        <v>190</v>
      </c>
      <c r="L113" s="28" t="s">
        <v>613</v>
      </c>
      <c r="M113" s="28" t="s">
        <v>589</v>
      </c>
      <c r="N113" s="28" t="s">
        <v>196</v>
      </c>
      <c r="O113" s="28" t="s">
        <v>197</v>
      </c>
      <c r="P113" s="28">
        <v>2</v>
      </c>
      <c r="Q113" s="28" t="s">
        <v>198</v>
      </c>
      <c r="R113" s="28" t="s">
        <v>199</v>
      </c>
      <c r="S113" s="28" t="s">
        <v>200</v>
      </c>
      <c r="T113" s="28" t="s">
        <v>614</v>
      </c>
      <c r="U113" s="27">
        <v>6</v>
      </c>
      <c r="V113" s="27">
        <v>190</v>
      </c>
      <c r="W113" s="27">
        <v>30</v>
      </c>
      <c r="X113" s="27">
        <v>10</v>
      </c>
      <c r="Y113" s="27">
        <v>20</v>
      </c>
      <c r="Z113" s="27">
        <v>20</v>
      </c>
      <c r="AA113" s="27">
        <f t="shared" si="3"/>
        <v>270</v>
      </c>
      <c r="AB113" s="29">
        <f>积分规则!G33</f>
        <v>0.700389105058366</v>
      </c>
      <c r="AC113" s="30">
        <f>H113*积分规则!$B$12</f>
        <v>95</v>
      </c>
      <c r="AD113" s="28">
        <v>10</v>
      </c>
    </row>
    <row r="114" ht="34" customHeight="1" spans="1:30">
      <c r="A114" s="31">
        <v>108</v>
      </c>
      <c r="B114" s="32" t="s">
        <v>585</v>
      </c>
      <c r="C114" s="31">
        <v>8</v>
      </c>
      <c r="D114" s="33" t="s">
        <v>54</v>
      </c>
      <c r="E114" s="34" t="s">
        <v>615</v>
      </c>
      <c r="F114" s="35" t="s">
        <v>616</v>
      </c>
      <c r="G114" s="35"/>
      <c r="H114" s="25">
        <f>IF(D114="极难",积分规则!$B$7,INT(AA114*AB114/积分规则!$B$14)*积分规则!$B$14+AD114)</f>
        <v>200</v>
      </c>
      <c r="I114" s="36">
        <v>0</v>
      </c>
      <c r="J114" s="36">
        <v>0</v>
      </c>
      <c r="K114" s="37">
        <f t="shared" si="2"/>
        <v>200</v>
      </c>
      <c r="L114" s="38" t="s">
        <v>617</v>
      </c>
      <c r="M114" s="38" t="s">
        <v>589</v>
      </c>
      <c r="N114" s="38" t="s">
        <v>104</v>
      </c>
      <c r="O114" s="38" t="s">
        <v>105</v>
      </c>
      <c r="P114" s="38">
        <v>18</v>
      </c>
      <c r="Q114" s="38" t="s">
        <v>106</v>
      </c>
      <c r="R114" s="38" t="s">
        <v>107</v>
      </c>
      <c r="S114" s="38" t="s">
        <v>108</v>
      </c>
      <c r="T114" s="38" t="s">
        <v>618</v>
      </c>
      <c r="U114" s="37">
        <v>6</v>
      </c>
      <c r="V114" s="37">
        <v>190</v>
      </c>
      <c r="W114" s="37">
        <v>30</v>
      </c>
      <c r="X114" s="37">
        <v>20</v>
      </c>
      <c r="Y114" s="37">
        <v>20</v>
      </c>
      <c r="Z114" s="37">
        <v>20</v>
      </c>
      <c r="AA114" s="37">
        <f t="shared" si="3"/>
        <v>280</v>
      </c>
      <c r="AB114" s="39">
        <f>积分规则!G33</f>
        <v>0.700389105058366</v>
      </c>
      <c r="AC114" s="40">
        <f>H114*积分规则!$B$12</f>
        <v>100</v>
      </c>
      <c r="AD114" s="38">
        <v>10</v>
      </c>
    </row>
    <row r="115" ht="50" customHeight="1" spans="1:30">
      <c r="A115" s="41">
        <v>109</v>
      </c>
      <c r="B115" s="42" t="s">
        <v>585</v>
      </c>
      <c r="C115" s="41">
        <v>9</v>
      </c>
      <c r="D115" s="43" t="s">
        <v>82</v>
      </c>
      <c r="E115" s="44" t="s">
        <v>619</v>
      </c>
      <c r="F115" s="45" t="s">
        <v>620</v>
      </c>
      <c r="G115" s="45"/>
      <c r="H115" s="25">
        <f>IF(D115="极难",积分规则!$B$7,INT(AA115*AB115/积分规则!$B$14)*积分规则!$B$14+AD115)</f>
        <v>150</v>
      </c>
      <c r="I115" s="26">
        <v>0</v>
      </c>
      <c r="J115" s="26">
        <v>0</v>
      </c>
      <c r="K115" s="27">
        <f t="shared" si="2"/>
        <v>150</v>
      </c>
      <c r="L115" s="28" t="s">
        <v>621</v>
      </c>
      <c r="M115" s="28" t="s">
        <v>589</v>
      </c>
      <c r="N115" s="28" t="s">
        <v>67</v>
      </c>
      <c r="O115" s="28" t="s">
        <v>68</v>
      </c>
      <c r="P115" s="28">
        <v>10</v>
      </c>
      <c r="Q115" s="28" t="s">
        <v>69</v>
      </c>
      <c r="R115" s="28" t="s">
        <v>70</v>
      </c>
      <c r="S115" s="28" t="s">
        <v>71</v>
      </c>
      <c r="T115" s="28" t="s">
        <v>622</v>
      </c>
      <c r="U115" s="27">
        <v>6</v>
      </c>
      <c r="V115" s="27">
        <v>130</v>
      </c>
      <c r="W115" s="27">
        <v>30</v>
      </c>
      <c r="X115" s="27">
        <v>10</v>
      </c>
      <c r="Y115" s="27">
        <v>20</v>
      </c>
      <c r="Z115" s="27">
        <v>20</v>
      </c>
      <c r="AA115" s="27">
        <f t="shared" si="3"/>
        <v>210</v>
      </c>
      <c r="AB115" s="29">
        <f>积分规则!G33</f>
        <v>0.700389105058366</v>
      </c>
      <c r="AC115" s="30">
        <f>H115*积分规则!$B$12</f>
        <v>75</v>
      </c>
      <c r="AD115" s="28">
        <v>10</v>
      </c>
    </row>
    <row r="116" ht="34" customHeight="1" spans="1:30">
      <c r="A116" s="31">
        <v>110</v>
      </c>
      <c r="B116" s="32" t="s">
        <v>585</v>
      </c>
      <c r="C116" s="31">
        <v>10</v>
      </c>
      <c r="D116" s="33" t="s">
        <v>82</v>
      </c>
      <c r="E116" s="34" t="s">
        <v>623</v>
      </c>
      <c r="F116" s="35" t="s">
        <v>624</v>
      </c>
      <c r="G116" s="35"/>
      <c r="H116" s="25">
        <f>IF(D116="极难",积分规则!$B$7,INT(AA116*AB116/积分规则!$B$14)*积分规则!$B$14+AD116)</f>
        <v>110</v>
      </c>
      <c r="I116" s="36">
        <v>0</v>
      </c>
      <c r="J116" s="36">
        <v>0</v>
      </c>
      <c r="K116" s="37">
        <f t="shared" si="2"/>
        <v>110</v>
      </c>
      <c r="L116" s="38" t="s">
        <v>625</v>
      </c>
      <c r="M116" s="38" t="s">
        <v>589</v>
      </c>
      <c r="N116" s="38" t="s">
        <v>160</v>
      </c>
      <c r="O116" s="38" t="s">
        <v>161</v>
      </c>
      <c r="P116" s="38">
        <v>14</v>
      </c>
      <c r="Q116" s="38" t="s">
        <v>162</v>
      </c>
      <c r="R116" s="38" t="s">
        <v>163</v>
      </c>
      <c r="S116" s="38" t="s">
        <v>164</v>
      </c>
      <c r="T116" s="38" t="s">
        <v>626</v>
      </c>
      <c r="U116" s="37">
        <v>2</v>
      </c>
      <c r="V116" s="37">
        <v>130</v>
      </c>
      <c r="W116" s="37">
        <v>0</v>
      </c>
      <c r="X116" s="37">
        <v>0</v>
      </c>
      <c r="Y116" s="37">
        <v>10</v>
      </c>
      <c r="Z116" s="37">
        <v>20</v>
      </c>
      <c r="AA116" s="37">
        <f t="shared" si="3"/>
        <v>160</v>
      </c>
      <c r="AB116" s="39">
        <f>积分规则!G33</f>
        <v>0.700389105058366</v>
      </c>
      <c r="AC116" s="40">
        <f>H116*积分规则!$B$12</f>
        <v>55</v>
      </c>
      <c r="AD116" s="38">
        <v>0</v>
      </c>
    </row>
    <row r="117" ht="34" customHeight="1" spans="1:30">
      <c r="A117" s="41">
        <v>111</v>
      </c>
      <c r="B117" s="42" t="s">
        <v>585</v>
      </c>
      <c r="C117" s="41">
        <v>11</v>
      </c>
      <c r="D117" s="43" t="s">
        <v>82</v>
      </c>
      <c r="E117" s="44" t="s">
        <v>627</v>
      </c>
      <c r="F117" s="45" t="s">
        <v>628</v>
      </c>
      <c r="G117" s="45"/>
      <c r="H117" s="25">
        <f>IF(D117="极难",积分规则!$B$7,INT(AA117*AB117/积分规则!$B$14)*积分规则!$B$14+AD117)</f>
        <v>110</v>
      </c>
      <c r="I117" s="26">
        <v>0</v>
      </c>
      <c r="J117" s="26">
        <v>0</v>
      </c>
      <c r="K117" s="27">
        <f t="shared" si="2"/>
        <v>110</v>
      </c>
      <c r="L117" s="28" t="s">
        <v>629</v>
      </c>
      <c r="M117" s="28" t="s">
        <v>589</v>
      </c>
      <c r="N117" s="28" t="s">
        <v>133</v>
      </c>
      <c r="O117" s="28" t="s">
        <v>134</v>
      </c>
      <c r="P117" s="28">
        <v>19</v>
      </c>
      <c r="Q117" s="28" t="s">
        <v>135</v>
      </c>
      <c r="R117" s="28" t="s">
        <v>136</v>
      </c>
      <c r="S117" s="28" t="s">
        <v>137</v>
      </c>
      <c r="T117" s="28" t="s">
        <v>630</v>
      </c>
      <c r="U117" s="27">
        <v>2</v>
      </c>
      <c r="V117" s="27">
        <v>130</v>
      </c>
      <c r="W117" s="27">
        <v>0</v>
      </c>
      <c r="X117" s="27">
        <v>0</v>
      </c>
      <c r="Y117" s="27">
        <v>10</v>
      </c>
      <c r="Z117" s="27">
        <v>20</v>
      </c>
      <c r="AA117" s="27">
        <f t="shared" si="3"/>
        <v>160</v>
      </c>
      <c r="AB117" s="29">
        <f>积分规则!G33</f>
        <v>0.700389105058366</v>
      </c>
      <c r="AC117" s="30">
        <f>H117*积分规则!$B$12</f>
        <v>55</v>
      </c>
      <c r="AD117" s="28">
        <v>0</v>
      </c>
    </row>
    <row r="118" ht="69" customHeight="1" spans="1:30">
      <c r="A118" s="31">
        <v>112</v>
      </c>
      <c r="B118" s="32" t="s">
        <v>585</v>
      </c>
      <c r="C118" s="31">
        <v>12</v>
      </c>
      <c r="D118" s="33" t="s">
        <v>82</v>
      </c>
      <c r="E118" s="34" t="s">
        <v>631</v>
      </c>
      <c r="F118" s="35" t="s">
        <v>632</v>
      </c>
      <c r="G118" s="35"/>
      <c r="H118" s="25">
        <f>IF(D118="极难",积分规则!$B$7,INT(AA118*AB118/积分规则!$B$14)*积分规则!$B$14+AD118)</f>
        <v>180</v>
      </c>
      <c r="I118" s="36">
        <v>0</v>
      </c>
      <c r="J118" s="36">
        <v>0</v>
      </c>
      <c r="K118" s="37">
        <f t="shared" si="2"/>
        <v>180</v>
      </c>
      <c r="L118" s="38" t="s">
        <v>633</v>
      </c>
      <c r="M118" s="38" t="s">
        <v>589</v>
      </c>
      <c r="N118" s="38" t="s">
        <v>151</v>
      </c>
      <c r="O118" s="38" t="s">
        <v>152</v>
      </c>
      <c r="P118" s="38">
        <v>1</v>
      </c>
      <c r="Q118" s="38" t="s">
        <v>153</v>
      </c>
      <c r="R118" s="38" t="s">
        <v>154</v>
      </c>
      <c r="S118" s="38" t="s">
        <v>155</v>
      </c>
      <c r="T118" s="38" t="s">
        <v>634</v>
      </c>
      <c r="U118" s="37">
        <v>15</v>
      </c>
      <c r="V118" s="37">
        <v>130</v>
      </c>
      <c r="W118" s="37">
        <v>50</v>
      </c>
      <c r="X118" s="37">
        <v>30</v>
      </c>
      <c r="Y118" s="37">
        <v>20</v>
      </c>
      <c r="Z118" s="37">
        <v>20</v>
      </c>
      <c r="AA118" s="37">
        <f t="shared" si="3"/>
        <v>250</v>
      </c>
      <c r="AB118" s="39">
        <f>积分规则!G33</f>
        <v>0.700389105058366</v>
      </c>
      <c r="AC118" s="40">
        <f>H118*积分规则!$B$12</f>
        <v>90</v>
      </c>
      <c r="AD118" s="38">
        <v>10</v>
      </c>
    </row>
    <row r="119" ht="50" customHeight="1" spans="1:30">
      <c r="A119" s="41">
        <v>113</v>
      </c>
      <c r="B119" s="42" t="s">
        <v>585</v>
      </c>
      <c r="C119" s="41">
        <v>13</v>
      </c>
      <c r="D119" s="43" t="s">
        <v>54</v>
      </c>
      <c r="E119" s="44" t="s">
        <v>635</v>
      </c>
      <c r="F119" s="45" t="s">
        <v>636</v>
      </c>
      <c r="G119" s="45"/>
      <c r="H119" s="25">
        <f>IF(D119="极难",积分规则!$B$7,INT(AA119*AB119/积分规则!$B$14)*积分规则!$B$14+AD119)</f>
        <v>200</v>
      </c>
      <c r="I119" s="26">
        <v>0</v>
      </c>
      <c r="J119" s="26">
        <v>0</v>
      </c>
      <c r="K119" s="27">
        <f t="shared" si="2"/>
        <v>200</v>
      </c>
      <c r="L119" s="28" t="s">
        <v>637</v>
      </c>
      <c r="M119" s="28" t="s">
        <v>589</v>
      </c>
      <c r="N119" s="28" t="s">
        <v>95</v>
      </c>
      <c r="O119" s="28" t="s">
        <v>96</v>
      </c>
      <c r="P119" s="28">
        <v>7</v>
      </c>
      <c r="Q119" s="28" t="s">
        <v>97</v>
      </c>
      <c r="R119" s="28" t="s">
        <v>98</v>
      </c>
      <c r="S119" s="28" t="s">
        <v>99</v>
      </c>
      <c r="T119" s="28" t="s">
        <v>638</v>
      </c>
      <c r="U119" s="27">
        <v>6</v>
      </c>
      <c r="V119" s="27">
        <v>190</v>
      </c>
      <c r="W119" s="27">
        <v>30</v>
      </c>
      <c r="X119" s="27">
        <v>20</v>
      </c>
      <c r="Y119" s="27">
        <v>20</v>
      </c>
      <c r="Z119" s="27">
        <v>20</v>
      </c>
      <c r="AA119" s="27">
        <f t="shared" si="3"/>
        <v>280</v>
      </c>
      <c r="AB119" s="29">
        <f>积分规则!G33</f>
        <v>0.700389105058366</v>
      </c>
      <c r="AC119" s="30">
        <f>H119*积分规则!$B$12</f>
        <v>100</v>
      </c>
      <c r="AD119" s="28">
        <v>10</v>
      </c>
    </row>
    <row r="120" ht="34" customHeight="1" spans="1:30">
      <c r="A120" s="31">
        <v>114</v>
      </c>
      <c r="B120" s="32" t="s">
        <v>585</v>
      </c>
      <c r="C120" s="31">
        <v>14</v>
      </c>
      <c r="D120" s="33" t="s">
        <v>54</v>
      </c>
      <c r="E120" s="34" t="s">
        <v>639</v>
      </c>
      <c r="F120" s="35" t="s">
        <v>640</v>
      </c>
      <c r="G120" s="35"/>
      <c r="H120" s="25">
        <f>IF(D120="极难",积分规则!$B$7,INT(AA120*AB120/积分规则!$B$14)*积分规则!$B$14+AD120)</f>
        <v>200</v>
      </c>
      <c r="I120" s="36">
        <v>0</v>
      </c>
      <c r="J120" s="36">
        <v>0</v>
      </c>
      <c r="K120" s="37">
        <f t="shared" si="2"/>
        <v>200</v>
      </c>
      <c r="L120" s="38" t="s">
        <v>641</v>
      </c>
      <c r="M120" s="38" t="s">
        <v>589</v>
      </c>
      <c r="N120" s="38" t="s">
        <v>214</v>
      </c>
      <c r="O120" s="38" t="s">
        <v>215</v>
      </c>
      <c r="P120" s="38">
        <v>3</v>
      </c>
      <c r="Q120" s="38" t="s">
        <v>216</v>
      </c>
      <c r="R120" s="38" t="s">
        <v>217</v>
      </c>
      <c r="S120" s="38" t="s">
        <v>218</v>
      </c>
      <c r="T120" s="38" t="s">
        <v>642</v>
      </c>
      <c r="U120" s="37">
        <v>6</v>
      </c>
      <c r="V120" s="37">
        <v>190</v>
      </c>
      <c r="W120" s="37">
        <v>30</v>
      </c>
      <c r="X120" s="37">
        <v>30</v>
      </c>
      <c r="Y120" s="37">
        <v>20</v>
      </c>
      <c r="Z120" s="37">
        <v>20</v>
      </c>
      <c r="AA120" s="37">
        <f t="shared" si="3"/>
        <v>290</v>
      </c>
      <c r="AB120" s="39">
        <f>积分规则!G33</f>
        <v>0.700389105058366</v>
      </c>
      <c r="AC120" s="40">
        <f>H120*积分规则!$B$12</f>
        <v>100</v>
      </c>
      <c r="AD120" s="38">
        <v>0</v>
      </c>
    </row>
    <row r="121" ht="50" customHeight="1" spans="1:30">
      <c r="A121" s="41">
        <v>115</v>
      </c>
      <c r="B121" s="42" t="s">
        <v>585</v>
      </c>
      <c r="C121" s="41">
        <v>15</v>
      </c>
      <c r="D121" s="43" t="s">
        <v>82</v>
      </c>
      <c r="E121" s="44" t="s">
        <v>643</v>
      </c>
      <c r="F121" s="45" t="s">
        <v>644</v>
      </c>
      <c r="G121" s="45"/>
      <c r="H121" s="25">
        <f>IF(D121="极难",积分规则!$B$7,INT(AA121*AB121/积分规则!$B$14)*积分规则!$B$14+AD121)</f>
        <v>150</v>
      </c>
      <c r="I121" s="26">
        <v>0</v>
      </c>
      <c r="J121" s="26">
        <v>0</v>
      </c>
      <c r="K121" s="27">
        <f t="shared" si="2"/>
        <v>150</v>
      </c>
      <c r="L121" s="28" t="s">
        <v>645</v>
      </c>
      <c r="M121" s="28" t="s">
        <v>589</v>
      </c>
      <c r="N121" s="28" t="s">
        <v>169</v>
      </c>
      <c r="O121" s="28" t="s">
        <v>170</v>
      </c>
      <c r="P121" s="28">
        <v>4</v>
      </c>
      <c r="Q121" s="28" t="s">
        <v>171</v>
      </c>
      <c r="R121" s="28" t="s">
        <v>172</v>
      </c>
      <c r="S121" s="28" t="s">
        <v>173</v>
      </c>
      <c r="T121" s="28" t="s">
        <v>646</v>
      </c>
      <c r="U121" s="27">
        <v>6</v>
      </c>
      <c r="V121" s="27">
        <v>130</v>
      </c>
      <c r="W121" s="27">
        <v>30</v>
      </c>
      <c r="X121" s="27">
        <v>20</v>
      </c>
      <c r="Y121" s="27">
        <v>20</v>
      </c>
      <c r="Z121" s="27">
        <v>20</v>
      </c>
      <c r="AA121" s="27">
        <f t="shared" si="3"/>
        <v>220</v>
      </c>
      <c r="AB121" s="29">
        <f>积分规则!G33</f>
        <v>0.700389105058366</v>
      </c>
      <c r="AC121" s="30">
        <f>H121*积分规则!$B$12</f>
        <v>75</v>
      </c>
      <c r="AD121" s="28">
        <v>0</v>
      </c>
    </row>
    <row r="122" ht="34" customHeight="1" spans="1:30">
      <c r="A122" s="31">
        <v>116</v>
      </c>
      <c r="B122" s="32" t="s">
        <v>585</v>
      </c>
      <c r="C122" s="31">
        <v>16</v>
      </c>
      <c r="D122" s="33" t="s">
        <v>82</v>
      </c>
      <c r="E122" s="34" t="s">
        <v>647</v>
      </c>
      <c r="F122" s="35" t="s">
        <v>648</v>
      </c>
      <c r="G122" s="35"/>
      <c r="H122" s="25">
        <f>IF(D122="极难",积分规则!$B$7,INT(AA122*AB122/积分规则!$B$14)*积分规则!$B$14+AD122)</f>
        <v>150</v>
      </c>
      <c r="I122" s="36">
        <v>0</v>
      </c>
      <c r="J122" s="36">
        <v>0</v>
      </c>
      <c r="K122" s="37">
        <f t="shared" si="2"/>
        <v>150</v>
      </c>
      <c r="L122" s="38" t="s">
        <v>649</v>
      </c>
      <c r="M122" s="38" t="s">
        <v>589</v>
      </c>
      <c r="N122" s="38" t="s">
        <v>178</v>
      </c>
      <c r="O122" s="38" t="s">
        <v>179</v>
      </c>
      <c r="P122" s="38">
        <v>9</v>
      </c>
      <c r="Q122" s="38" t="s">
        <v>180</v>
      </c>
      <c r="R122" s="38" t="s">
        <v>181</v>
      </c>
      <c r="S122" s="38" t="s">
        <v>182</v>
      </c>
      <c r="T122" s="38" t="s">
        <v>650</v>
      </c>
      <c r="U122" s="37">
        <v>6</v>
      </c>
      <c r="V122" s="37">
        <v>130</v>
      </c>
      <c r="W122" s="37">
        <v>30</v>
      </c>
      <c r="X122" s="37">
        <v>20</v>
      </c>
      <c r="Y122" s="37">
        <v>20</v>
      </c>
      <c r="Z122" s="37">
        <v>20</v>
      </c>
      <c r="AA122" s="37">
        <f t="shared" si="3"/>
        <v>220</v>
      </c>
      <c r="AB122" s="39">
        <f>积分规则!G33</f>
        <v>0.700389105058366</v>
      </c>
      <c r="AC122" s="40">
        <f>H122*积分规则!$B$12</f>
        <v>75</v>
      </c>
      <c r="AD122" s="38">
        <v>0</v>
      </c>
    </row>
    <row r="123" ht="34" customHeight="1" spans="1:30">
      <c r="A123" s="41">
        <v>117</v>
      </c>
      <c r="B123" s="42" t="s">
        <v>585</v>
      </c>
      <c r="C123" s="41">
        <v>17</v>
      </c>
      <c r="D123" s="43" t="s">
        <v>34</v>
      </c>
      <c r="E123" s="44" t="s">
        <v>651</v>
      </c>
      <c r="F123" s="45" t="s">
        <v>652</v>
      </c>
      <c r="G123" s="45"/>
      <c r="H123" s="25">
        <f>IF(D123="极难",积分规则!$B$7,INT(AA123*AB123/积分规则!$B$14)*积分规则!$B$14+AD123)</f>
        <v>110</v>
      </c>
      <c r="I123" s="26">
        <v>0</v>
      </c>
      <c r="J123" s="26">
        <v>0</v>
      </c>
      <c r="K123" s="27">
        <f t="shared" si="2"/>
        <v>110</v>
      </c>
      <c r="L123" s="28" t="s">
        <v>653</v>
      </c>
      <c r="M123" s="28" t="s">
        <v>589</v>
      </c>
      <c r="N123" s="28" t="s">
        <v>242</v>
      </c>
      <c r="O123" s="28" t="s">
        <v>243</v>
      </c>
      <c r="P123" s="28" t="s">
        <v>117</v>
      </c>
      <c r="Q123" s="28" t="s">
        <v>118</v>
      </c>
      <c r="R123" s="28" t="s">
        <v>118</v>
      </c>
      <c r="S123" s="28" t="s">
        <v>118</v>
      </c>
      <c r="T123" s="28" t="s">
        <v>654</v>
      </c>
      <c r="U123" s="27">
        <v>20</v>
      </c>
      <c r="V123" s="27">
        <v>80</v>
      </c>
      <c r="W123" s="27">
        <v>70</v>
      </c>
      <c r="X123" s="27">
        <v>10</v>
      </c>
      <c r="Y123" s="27">
        <v>0</v>
      </c>
      <c r="Z123" s="27">
        <v>0</v>
      </c>
      <c r="AA123" s="27">
        <f t="shared" si="3"/>
        <v>160</v>
      </c>
      <c r="AB123" s="29">
        <f>积分规则!G33</f>
        <v>0.700389105058366</v>
      </c>
      <c r="AC123" s="30">
        <f>H123*积分规则!$B$12</f>
        <v>55</v>
      </c>
      <c r="AD123" s="28">
        <v>0</v>
      </c>
    </row>
    <row r="124" ht="34" customHeight="1" spans="1:30">
      <c r="A124" s="31">
        <v>118</v>
      </c>
      <c r="B124" s="32" t="s">
        <v>585</v>
      </c>
      <c r="C124" s="31">
        <v>18</v>
      </c>
      <c r="D124" s="33" t="s">
        <v>54</v>
      </c>
      <c r="E124" s="34" t="s">
        <v>655</v>
      </c>
      <c r="F124" s="35" t="s">
        <v>656</v>
      </c>
      <c r="G124" s="35"/>
      <c r="H124" s="25">
        <f>IF(D124="极难",积分规则!$B$7,INT(AA124*AB124/积分规则!$B$14)*积分规则!$B$14+AD124)</f>
        <v>200</v>
      </c>
      <c r="I124" s="36">
        <v>0</v>
      </c>
      <c r="J124" s="36">
        <v>0</v>
      </c>
      <c r="K124" s="37">
        <f t="shared" si="2"/>
        <v>200</v>
      </c>
      <c r="L124" s="38" t="s">
        <v>657</v>
      </c>
      <c r="M124" s="38" t="s">
        <v>589</v>
      </c>
      <c r="N124" s="38" t="s">
        <v>187</v>
      </c>
      <c r="O124" s="38" t="s">
        <v>188</v>
      </c>
      <c r="P124" s="38">
        <v>5</v>
      </c>
      <c r="Q124" s="38" t="s">
        <v>189</v>
      </c>
      <c r="R124" s="38" t="s">
        <v>190</v>
      </c>
      <c r="S124" s="38" t="s">
        <v>191</v>
      </c>
      <c r="T124" s="38" t="s">
        <v>658</v>
      </c>
      <c r="U124" s="37">
        <v>10</v>
      </c>
      <c r="V124" s="37">
        <v>190</v>
      </c>
      <c r="W124" s="37">
        <v>30</v>
      </c>
      <c r="X124" s="37">
        <v>20</v>
      </c>
      <c r="Y124" s="37">
        <v>20</v>
      </c>
      <c r="Z124" s="37">
        <v>20</v>
      </c>
      <c r="AA124" s="37">
        <f t="shared" si="3"/>
        <v>280</v>
      </c>
      <c r="AB124" s="39">
        <f>积分规则!G33</f>
        <v>0.700389105058366</v>
      </c>
      <c r="AC124" s="40">
        <f>H124*积分规则!$B$12</f>
        <v>100</v>
      </c>
      <c r="AD124" s="38">
        <v>10</v>
      </c>
    </row>
    <row r="125" ht="34" customHeight="1" spans="1:30">
      <c r="A125" s="41">
        <v>119</v>
      </c>
      <c r="B125" s="42" t="s">
        <v>585</v>
      </c>
      <c r="C125" s="41">
        <v>19</v>
      </c>
      <c r="D125" s="43" t="s">
        <v>82</v>
      </c>
      <c r="E125" s="44" t="s">
        <v>659</v>
      </c>
      <c r="F125" s="45" t="s">
        <v>660</v>
      </c>
      <c r="G125" s="45"/>
      <c r="H125" s="25">
        <f>IF(D125="极难",积分规则!$B$7,INT(AA125*AB125/积分规则!$B$14)*积分规则!$B$14+AD125)</f>
        <v>150</v>
      </c>
      <c r="I125" s="26">
        <v>0</v>
      </c>
      <c r="J125" s="26">
        <v>0</v>
      </c>
      <c r="K125" s="27">
        <f t="shared" si="2"/>
        <v>150</v>
      </c>
      <c r="L125" s="28" t="s">
        <v>661</v>
      </c>
      <c r="M125" s="28" t="s">
        <v>589</v>
      </c>
      <c r="N125" s="28" t="s">
        <v>142</v>
      </c>
      <c r="O125" s="28" t="s">
        <v>143</v>
      </c>
      <c r="P125" s="28">
        <v>8</v>
      </c>
      <c r="Q125" s="28" t="s">
        <v>144</v>
      </c>
      <c r="R125" s="28" t="s">
        <v>145</v>
      </c>
      <c r="S125" s="28" t="s">
        <v>146</v>
      </c>
      <c r="T125" s="28" t="s">
        <v>662</v>
      </c>
      <c r="U125" s="27">
        <v>6</v>
      </c>
      <c r="V125" s="27">
        <v>130</v>
      </c>
      <c r="W125" s="27">
        <v>30</v>
      </c>
      <c r="X125" s="27">
        <v>20</v>
      </c>
      <c r="Y125" s="27">
        <v>20</v>
      </c>
      <c r="Z125" s="27">
        <v>20</v>
      </c>
      <c r="AA125" s="27">
        <f t="shared" si="3"/>
        <v>220</v>
      </c>
      <c r="AB125" s="29">
        <f>积分规则!G33</f>
        <v>0.700389105058366</v>
      </c>
      <c r="AC125" s="30">
        <f>H125*积分规则!$B$12</f>
        <v>75</v>
      </c>
      <c r="AD125" s="28">
        <v>0</v>
      </c>
    </row>
    <row r="126" ht="34" customHeight="1" spans="1:30">
      <c r="A126" s="31">
        <v>120</v>
      </c>
      <c r="B126" s="32" t="s">
        <v>585</v>
      </c>
      <c r="C126" s="31">
        <v>20</v>
      </c>
      <c r="D126" s="33" t="s">
        <v>82</v>
      </c>
      <c r="E126" s="34" t="s">
        <v>663</v>
      </c>
      <c r="F126" s="35" t="s">
        <v>664</v>
      </c>
      <c r="G126" s="35"/>
      <c r="H126" s="25">
        <f>IF(D126="极难",积分规则!$B$7,INT(AA126*AB126/积分规则!$B$14)*积分规则!$B$14+AD126)</f>
        <v>150</v>
      </c>
      <c r="I126" s="36">
        <v>0</v>
      </c>
      <c r="J126" s="36">
        <v>0</v>
      </c>
      <c r="K126" s="37">
        <f t="shared" si="2"/>
        <v>150</v>
      </c>
      <c r="L126" s="38" t="s">
        <v>665</v>
      </c>
      <c r="M126" s="38" t="s">
        <v>589</v>
      </c>
      <c r="N126" s="38" t="s">
        <v>86</v>
      </c>
      <c r="O126" s="38" t="s">
        <v>87</v>
      </c>
      <c r="P126" s="38">
        <v>13</v>
      </c>
      <c r="Q126" s="38" t="s">
        <v>88</v>
      </c>
      <c r="R126" s="38" t="s">
        <v>89</v>
      </c>
      <c r="S126" s="38" t="s">
        <v>90</v>
      </c>
      <c r="T126" s="38" t="s">
        <v>666</v>
      </c>
      <c r="U126" s="37">
        <v>6</v>
      </c>
      <c r="V126" s="37">
        <v>130</v>
      </c>
      <c r="W126" s="37">
        <v>30</v>
      </c>
      <c r="X126" s="37">
        <v>10</v>
      </c>
      <c r="Y126" s="37">
        <v>20</v>
      </c>
      <c r="Z126" s="37">
        <v>20</v>
      </c>
      <c r="AA126" s="37">
        <f t="shared" si="3"/>
        <v>210</v>
      </c>
      <c r="AB126" s="39">
        <f>积分规则!G33</f>
        <v>0.700389105058366</v>
      </c>
      <c r="AC126" s="40">
        <f>H126*积分规则!$B$12</f>
        <v>75</v>
      </c>
      <c r="AD126" s="38">
        <v>10</v>
      </c>
    </row>
    <row r="127" ht="50" customHeight="1" spans="1:30">
      <c r="A127" s="41">
        <v>121</v>
      </c>
      <c r="B127" s="42" t="s">
        <v>585</v>
      </c>
      <c r="C127" s="41">
        <v>21</v>
      </c>
      <c r="D127" s="43" t="s">
        <v>110</v>
      </c>
      <c r="E127" s="44" t="s">
        <v>667</v>
      </c>
      <c r="F127" s="45" t="s">
        <v>668</v>
      </c>
      <c r="G127" s="45" t="s">
        <v>222</v>
      </c>
      <c r="H127" s="25">
        <f>IF(D127="极难",积分规则!$B$7,INT(AA127*AB127/积分规则!$B$14)*积分规则!$B$14+AD127)</f>
        <v>400</v>
      </c>
      <c r="I127" s="26">
        <v>0</v>
      </c>
      <c r="J127" s="26">
        <v>0</v>
      </c>
      <c r="K127" s="27">
        <f t="shared" si="2"/>
        <v>400</v>
      </c>
      <c r="L127" s="28" t="s">
        <v>669</v>
      </c>
      <c r="M127" s="28" t="s">
        <v>589</v>
      </c>
      <c r="N127" s="28" t="s">
        <v>115</v>
      </c>
      <c r="O127" s="28" t="s">
        <v>116</v>
      </c>
      <c r="P127" s="28" t="s">
        <v>117</v>
      </c>
      <c r="Q127" s="28" t="s">
        <v>118</v>
      </c>
      <c r="R127" s="28" t="s">
        <v>118</v>
      </c>
      <c r="S127" s="28" t="s">
        <v>118</v>
      </c>
      <c r="T127" s="28" t="s">
        <v>670</v>
      </c>
      <c r="U127" s="27">
        <v>12</v>
      </c>
      <c r="V127" s="27">
        <v>350</v>
      </c>
      <c r="W127" s="27">
        <v>50</v>
      </c>
      <c r="X127" s="27">
        <v>30</v>
      </c>
      <c r="Y127" s="27">
        <v>20</v>
      </c>
      <c r="Z127" s="27">
        <v>0</v>
      </c>
      <c r="AA127" s="27">
        <f t="shared" si="3"/>
        <v>450</v>
      </c>
      <c r="AB127" s="29" t="s">
        <v>120</v>
      </c>
      <c r="AC127" s="30">
        <f>H127*积分规则!$B$12</f>
        <v>200</v>
      </c>
      <c r="AD127" s="28">
        <v>0</v>
      </c>
    </row>
    <row r="128" ht="34" customHeight="1" spans="1:30">
      <c r="A128" s="31">
        <v>122</v>
      </c>
      <c r="B128" s="32" t="s">
        <v>585</v>
      </c>
      <c r="C128" s="31">
        <v>22</v>
      </c>
      <c r="D128" s="33" t="s">
        <v>54</v>
      </c>
      <c r="E128" s="34" t="s">
        <v>671</v>
      </c>
      <c r="F128" s="35" t="s">
        <v>672</v>
      </c>
      <c r="G128" s="35" t="s">
        <v>222</v>
      </c>
      <c r="H128" s="25">
        <f>IF(D128="极难",积分规则!$B$7,INT(AA128*AB128/积分规则!$B$14)*积分规则!$B$14+AD128)</f>
        <v>130</v>
      </c>
      <c r="I128" s="36">
        <v>0</v>
      </c>
      <c r="J128" s="36">
        <v>0</v>
      </c>
      <c r="K128" s="37">
        <f t="shared" si="2"/>
        <v>130</v>
      </c>
      <c r="L128" s="38" t="s">
        <v>673</v>
      </c>
      <c r="M128" s="38" t="s">
        <v>589</v>
      </c>
      <c r="N128" s="38" t="s">
        <v>224</v>
      </c>
      <c r="O128" s="38" t="s">
        <v>225</v>
      </c>
      <c r="P128" s="38" t="s">
        <v>117</v>
      </c>
      <c r="Q128" s="38" t="s">
        <v>118</v>
      </c>
      <c r="R128" s="38" t="s">
        <v>118</v>
      </c>
      <c r="S128" s="38" t="s">
        <v>118</v>
      </c>
      <c r="T128" s="38" t="s">
        <v>674</v>
      </c>
      <c r="U128" s="37">
        <v>2</v>
      </c>
      <c r="V128" s="37">
        <v>190</v>
      </c>
      <c r="W128" s="37">
        <v>0</v>
      </c>
      <c r="X128" s="37">
        <v>0</v>
      </c>
      <c r="Y128" s="37">
        <v>0</v>
      </c>
      <c r="Z128" s="37">
        <v>0</v>
      </c>
      <c r="AA128" s="37">
        <f t="shared" si="3"/>
        <v>190</v>
      </c>
      <c r="AB128" s="39">
        <f>积分规则!G33</f>
        <v>0.700389105058366</v>
      </c>
      <c r="AC128" s="40">
        <f>H128*积分规则!$B$12</f>
        <v>65</v>
      </c>
      <c r="AD128" s="38">
        <v>0</v>
      </c>
    </row>
    <row r="129" ht="34" customHeight="1" spans="1:30">
      <c r="A129" s="41">
        <v>123</v>
      </c>
      <c r="B129" s="42" t="s">
        <v>585</v>
      </c>
      <c r="C129" s="41">
        <v>23</v>
      </c>
      <c r="D129" s="43" t="s">
        <v>54</v>
      </c>
      <c r="E129" s="44" t="s">
        <v>675</v>
      </c>
      <c r="F129" s="45" t="s">
        <v>676</v>
      </c>
      <c r="G129" s="45" t="s">
        <v>222</v>
      </c>
      <c r="H129" s="25">
        <f>IF(D129="极难",积分规则!$B$7,INT(AA129*AB129/积分规则!$B$14)*积分规则!$B$14+AD129)</f>
        <v>200</v>
      </c>
      <c r="I129" s="26">
        <v>0</v>
      </c>
      <c r="J129" s="26">
        <v>0</v>
      </c>
      <c r="K129" s="27">
        <f t="shared" si="2"/>
        <v>200</v>
      </c>
      <c r="L129" s="28" t="s">
        <v>677</v>
      </c>
      <c r="M129" s="28" t="s">
        <v>589</v>
      </c>
      <c r="N129" s="28" t="s">
        <v>58</v>
      </c>
      <c r="O129" s="28" t="s">
        <v>59</v>
      </c>
      <c r="P129" s="28">
        <v>11</v>
      </c>
      <c r="Q129" s="28" t="s">
        <v>60</v>
      </c>
      <c r="R129" s="28" t="s">
        <v>61</v>
      </c>
      <c r="S129" s="28" t="s">
        <v>62</v>
      </c>
      <c r="T129" s="28" t="s">
        <v>678</v>
      </c>
      <c r="U129" s="27">
        <v>10</v>
      </c>
      <c r="V129" s="27">
        <v>190</v>
      </c>
      <c r="W129" s="27">
        <v>30</v>
      </c>
      <c r="X129" s="27">
        <v>30</v>
      </c>
      <c r="Y129" s="27">
        <v>10</v>
      </c>
      <c r="Z129" s="27">
        <v>20</v>
      </c>
      <c r="AA129" s="27">
        <f t="shared" si="3"/>
        <v>280</v>
      </c>
      <c r="AB129" s="29">
        <f>积分规则!G33</f>
        <v>0.700389105058366</v>
      </c>
      <c r="AC129" s="30">
        <f>H129*积分规则!$B$12</f>
        <v>100</v>
      </c>
      <c r="AD129" s="28">
        <v>10</v>
      </c>
    </row>
    <row r="130" ht="34" customHeight="1" spans="1:30">
      <c r="A130" s="31">
        <v>124</v>
      </c>
      <c r="B130" s="32" t="s">
        <v>585</v>
      </c>
      <c r="C130" s="31">
        <v>24</v>
      </c>
      <c r="D130" s="33" t="s">
        <v>82</v>
      </c>
      <c r="E130" s="34" t="s">
        <v>679</v>
      </c>
      <c r="F130" s="35" t="s">
        <v>680</v>
      </c>
      <c r="G130" s="35" t="s">
        <v>222</v>
      </c>
      <c r="H130" s="25">
        <f>IF(D130="极难",积分规则!$B$7,INT(AA130*AB130/积分规则!$B$14)*积分规则!$B$14+AD130)</f>
        <v>110</v>
      </c>
      <c r="I130" s="36">
        <v>0</v>
      </c>
      <c r="J130" s="36">
        <v>0</v>
      </c>
      <c r="K130" s="37">
        <f t="shared" si="2"/>
        <v>110</v>
      </c>
      <c r="L130" s="38" t="s">
        <v>681</v>
      </c>
      <c r="M130" s="38" t="s">
        <v>589</v>
      </c>
      <c r="N130" s="38" t="s">
        <v>248</v>
      </c>
      <c r="O130" s="38" t="s">
        <v>249</v>
      </c>
      <c r="P130" s="38" t="s">
        <v>117</v>
      </c>
      <c r="Q130" s="38" t="s">
        <v>118</v>
      </c>
      <c r="R130" s="38" t="s">
        <v>118</v>
      </c>
      <c r="S130" s="38" t="s">
        <v>118</v>
      </c>
      <c r="T130" s="38" t="s">
        <v>682</v>
      </c>
      <c r="U130" s="37">
        <v>4</v>
      </c>
      <c r="V130" s="37">
        <v>130</v>
      </c>
      <c r="W130" s="37">
        <v>10</v>
      </c>
      <c r="X130" s="37">
        <v>0</v>
      </c>
      <c r="Y130" s="37">
        <v>10</v>
      </c>
      <c r="Z130" s="37">
        <v>0</v>
      </c>
      <c r="AA130" s="37">
        <f t="shared" si="3"/>
        <v>150</v>
      </c>
      <c r="AB130" s="39">
        <f>积分规则!G33</f>
        <v>0.700389105058366</v>
      </c>
      <c r="AC130" s="40">
        <f>H130*积分规则!$B$12</f>
        <v>55</v>
      </c>
      <c r="AD130" s="38">
        <v>10</v>
      </c>
    </row>
    <row r="131" ht="34" customHeight="1" spans="1:30">
      <c r="A131" s="41">
        <v>125</v>
      </c>
      <c r="B131" s="42" t="s">
        <v>585</v>
      </c>
      <c r="C131" s="41">
        <v>25</v>
      </c>
      <c r="D131" s="43" t="s">
        <v>34</v>
      </c>
      <c r="E131" s="44" t="s">
        <v>683</v>
      </c>
      <c r="F131" s="45" t="s">
        <v>684</v>
      </c>
      <c r="G131" s="45" t="s">
        <v>222</v>
      </c>
      <c r="H131" s="25">
        <f>IF(D131="极难",积分规则!$B$7,INT(AA131*AB131/积分规则!$B$14)*积分规则!$B$14+AD131)</f>
        <v>100</v>
      </c>
      <c r="I131" s="26">
        <v>0</v>
      </c>
      <c r="J131" s="26">
        <v>0</v>
      </c>
      <c r="K131" s="27">
        <f t="shared" si="2"/>
        <v>100</v>
      </c>
      <c r="L131" s="28" t="s">
        <v>685</v>
      </c>
      <c r="M131" s="28" t="s">
        <v>589</v>
      </c>
      <c r="N131" s="28" t="s">
        <v>236</v>
      </c>
      <c r="O131" s="28" t="s">
        <v>237</v>
      </c>
      <c r="P131" s="28" t="s">
        <v>117</v>
      </c>
      <c r="Q131" s="28" t="s">
        <v>118</v>
      </c>
      <c r="R131" s="28" t="s">
        <v>118</v>
      </c>
      <c r="S131" s="28" t="s">
        <v>118</v>
      </c>
      <c r="T131" s="28" t="s">
        <v>686</v>
      </c>
      <c r="U131" s="27">
        <v>8</v>
      </c>
      <c r="V131" s="27">
        <v>80</v>
      </c>
      <c r="W131" s="27">
        <v>30</v>
      </c>
      <c r="X131" s="27">
        <v>20</v>
      </c>
      <c r="Y131" s="27">
        <v>10</v>
      </c>
      <c r="Z131" s="27">
        <v>0</v>
      </c>
      <c r="AA131" s="27">
        <f t="shared" si="3"/>
        <v>140</v>
      </c>
      <c r="AB131" s="29">
        <f>积分规则!G33</f>
        <v>0.700389105058366</v>
      </c>
      <c r="AC131" s="30">
        <f>H131*积分规则!$B$12</f>
        <v>50</v>
      </c>
      <c r="AD131" s="28">
        <v>10</v>
      </c>
    </row>
  </sheetData>
  <mergeCells count="1">
    <mergeCell ref="A2:D2"/>
  </mergeCells>
  <conditionalFormatting sqref="D7:D131">
    <cfRule type="expression" dxfId="0" priority="1">
      <formula>$D7="易"</formula>
    </cfRule>
    <cfRule type="expression" dxfId="1" priority="2">
      <formula>$D7="中"</formula>
    </cfRule>
    <cfRule type="expression" dxfId="2" priority="3">
      <formula>$D7="难"</formula>
    </cfRule>
    <cfRule type="expression" dxfId="3" priority="4">
      <formula>$D7="极难"</formula>
    </cfRule>
  </conditionalFormatting>
  <dataValidations count="1">
    <dataValidation type="list" sqref="D7:D131">
      <formula1>"易,中,难,极难"</formula1>
    </dataValidation>
  </dataValidations>
  <pageMargins left="0.7" right="0.7" top="0.75" bottom="0.75" header="0.3" footer="0.3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84766"/>
  </sheetPr>
  <dimension ref="A1:M150"/>
  <sheetViews>
    <sheetView showGridLines="0" workbookViewId="0">
      <pane ySplit="5" topLeftCell="A6" activePane="bottomLeft" state="frozen"/>
      <selection/>
      <selection pane="bottomLeft" activeCell="A1" sqref="A1"/>
    </sheetView>
  </sheetViews>
  <sheetFormatPr defaultColWidth="9" defaultRowHeight="14"/>
  <cols>
    <col min="1" max="1" width="27.5" customWidth="1"/>
    <col min="2" max="2" width="16.25" customWidth="1"/>
    <col min="3" max="3" width="46.25" customWidth="1"/>
    <col min="4" max="7" width="13.75" customWidth="1"/>
    <col min="8" max="8" width="15.6333333333333" customWidth="1"/>
    <col min="9" max="10" width="13.75" customWidth="1"/>
    <col min="11" max="11" width="25" customWidth="1"/>
  </cols>
  <sheetData>
    <row r="1" ht="16.5" spans="1: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36" customHeight="1" spans="1:13">
      <c r="A2" s="2" t="s">
        <v>687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16.5" spans="1:13">
      <c r="A3" s="1" t="s">
        <v>688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ht="16.5" spans="1:1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ht="32" customHeight="1" spans="1:13">
      <c r="A5" s="4" t="s">
        <v>689</v>
      </c>
      <c r="B5" s="4" t="s">
        <v>690</v>
      </c>
      <c r="C5" s="4" t="s">
        <v>691</v>
      </c>
      <c r="D5" s="1"/>
      <c r="E5" s="1"/>
      <c r="F5" s="1"/>
      <c r="G5" s="1"/>
      <c r="H5" s="1"/>
      <c r="I5" s="1"/>
      <c r="J5" s="1"/>
      <c r="K5" s="1"/>
      <c r="L5" s="1"/>
      <c r="M5" s="1"/>
    </row>
    <row r="6" ht="42" customHeight="1" spans="1:13">
      <c r="A6" s="3" t="s">
        <v>692</v>
      </c>
      <c r="B6" s="10">
        <v>4000</v>
      </c>
      <c r="C6" s="3" t="s">
        <v>693</v>
      </c>
      <c r="D6" s="1"/>
      <c r="E6" s="1"/>
      <c r="F6" s="1"/>
      <c r="G6" s="1"/>
      <c r="H6" s="1"/>
      <c r="I6" s="1"/>
      <c r="J6" s="1"/>
      <c r="K6" s="1"/>
      <c r="L6" s="1"/>
      <c r="M6" s="1"/>
    </row>
    <row r="7" ht="42" customHeight="1" spans="1:13">
      <c r="A7" s="3" t="s">
        <v>694</v>
      </c>
      <c r="B7" s="10">
        <v>400</v>
      </c>
      <c r="C7" s="3" t="s">
        <v>695</v>
      </c>
      <c r="D7" s="1"/>
      <c r="E7" s="1"/>
      <c r="F7" s="1"/>
      <c r="G7" s="1"/>
      <c r="H7" s="1"/>
      <c r="I7" s="1"/>
      <c r="J7" s="1"/>
      <c r="K7" s="1"/>
      <c r="L7" s="1"/>
      <c r="M7" s="1"/>
    </row>
    <row r="8" ht="42" customHeight="1" spans="1:13">
      <c r="A8" s="3" t="s">
        <v>696</v>
      </c>
      <c r="B8" s="10">
        <v>5</v>
      </c>
      <c r="C8" s="3" t="s">
        <v>697</v>
      </c>
      <c r="D8" s="1"/>
      <c r="E8" s="1"/>
      <c r="F8" s="1"/>
      <c r="G8" s="1"/>
      <c r="H8" s="1"/>
      <c r="I8" s="1"/>
      <c r="J8" s="1"/>
      <c r="K8" s="1"/>
      <c r="L8" s="1"/>
      <c r="M8" s="1"/>
    </row>
    <row r="9" ht="42" customHeight="1" spans="1:13">
      <c r="A9" s="3" t="s">
        <v>698</v>
      </c>
      <c r="B9" s="10">
        <v>3</v>
      </c>
      <c r="C9" s="3" t="s">
        <v>699</v>
      </c>
      <c r="D9" s="1"/>
      <c r="E9" s="1"/>
      <c r="F9" s="1"/>
      <c r="G9" s="1"/>
      <c r="H9" s="1"/>
      <c r="I9" s="1"/>
      <c r="J9" s="1"/>
      <c r="K9" s="1"/>
      <c r="L9" s="1"/>
      <c r="M9" s="1"/>
    </row>
    <row r="10" ht="42" customHeight="1" spans="1:13">
      <c r="A10" s="3" t="s">
        <v>700</v>
      </c>
      <c r="B10" s="10">
        <v>0</v>
      </c>
      <c r="C10" s="3" t="s">
        <v>701</v>
      </c>
      <c r="D10" s="1"/>
      <c r="E10" s="1"/>
      <c r="F10" s="1"/>
      <c r="G10" s="1"/>
      <c r="H10" s="1"/>
      <c r="I10" s="1"/>
      <c r="J10" s="1"/>
      <c r="K10" s="1"/>
      <c r="L10" s="1"/>
      <c r="M10" s="1"/>
    </row>
    <row r="11" ht="42" customHeight="1" spans="1:13">
      <c r="A11" s="3" t="s">
        <v>702</v>
      </c>
      <c r="B11" s="10">
        <v>0</v>
      </c>
      <c r="C11" s="3" t="s">
        <v>703</v>
      </c>
      <c r="D11" s="1"/>
      <c r="E11" s="1"/>
      <c r="F11" s="1"/>
      <c r="G11" s="1"/>
      <c r="H11" s="1"/>
      <c r="I11" s="1"/>
      <c r="J11" s="1"/>
      <c r="K11" s="1"/>
      <c r="L11" s="1"/>
      <c r="M11" s="1"/>
    </row>
    <row r="12" ht="42" customHeight="1" spans="1:13">
      <c r="A12" s="3" t="s">
        <v>704</v>
      </c>
      <c r="B12" s="10">
        <v>0.5</v>
      </c>
      <c r="C12" s="3" t="s">
        <v>705</v>
      </c>
      <c r="D12" s="1"/>
      <c r="E12" s="1"/>
      <c r="F12" s="1"/>
      <c r="G12" s="1"/>
      <c r="H12" s="1"/>
      <c r="I12" s="1"/>
      <c r="J12" s="1"/>
      <c r="K12" s="1"/>
      <c r="L12" s="1"/>
      <c r="M12" s="1"/>
    </row>
    <row r="13" ht="42" customHeight="1" spans="1:13">
      <c r="A13" s="3" t="s">
        <v>706</v>
      </c>
      <c r="B13" s="10">
        <v>20</v>
      </c>
      <c r="C13" s="3" t="s">
        <v>707</v>
      </c>
      <c r="D13" s="1"/>
      <c r="E13" s="1"/>
      <c r="F13" s="1"/>
      <c r="G13" s="1"/>
      <c r="H13" s="1"/>
      <c r="I13" s="1"/>
      <c r="J13" s="1"/>
      <c r="K13" s="1"/>
      <c r="L13" s="1"/>
      <c r="M13" s="1"/>
    </row>
    <row r="14" ht="42" customHeight="1" spans="1:13">
      <c r="A14" s="3" t="s">
        <v>708</v>
      </c>
      <c r="B14" s="10">
        <v>10</v>
      </c>
      <c r="C14" s="3" t="s">
        <v>709</v>
      </c>
      <c r="D14" s="1"/>
      <c r="E14" s="1"/>
      <c r="F14" s="1"/>
      <c r="G14" s="1"/>
      <c r="H14" s="1"/>
      <c r="I14" s="1"/>
      <c r="J14" s="1"/>
      <c r="K14" s="1"/>
      <c r="L14" s="1"/>
      <c r="M14" s="1"/>
    </row>
    <row r="15" ht="16.5" spans="1:1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ht="16.5" spans="1:1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ht="32" customHeight="1" spans="1:13">
      <c r="A17" s="4" t="s">
        <v>710</v>
      </c>
      <c r="B17" s="4" t="s">
        <v>711</v>
      </c>
      <c r="C17" s="4" t="s">
        <v>712</v>
      </c>
      <c r="D17" s="1"/>
      <c r="E17" s="1"/>
      <c r="F17" s="1"/>
      <c r="G17" s="1"/>
      <c r="H17" s="1"/>
      <c r="I17" s="1"/>
      <c r="J17" s="1"/>
      <c r="K17" s="1"/>
      <c r="L17" s="1"/>
      <c r="M17" s="1"/>
    </row>
    <row r="18" ht="16.5" spans="1:13">
      <c r="A18" s="1">
        <v>1</v>
      </c>
      <c r="B18" s="1">
        <v>800</v>
      </c>
      <c r="C18" s="1">
        <f>B18-B19</f>
        <v>200</v>
      </c>
      <c r="D18" s="1"/>
      <c r="E18" s="1"/>
      <c r="F18" s="1"/>
      <c r="G18" s="1"/>
      <c r="H18" s="1"/>
      <c r="I18" s="1"/>
      <c r="J18" s="1"/>
      <c r="K18" s="1"/>
      <c r="L18" s="1"/>
      <c r="M18" s="1"/>
    </row>
    <row r="19" ht="16.5" spans="1:13">
      <c r="A19" s="1">
        <v>2</v>
      </c>
      <c r="B19" s="1">
        <v>600</v>
      </c>
      <c r="C19" s="1">
        <f>B19-B20</f>
        <v>200</v>
      </c>
      <c r="D19" s="1"/>
      <c r="E19" s="1"/>
      <c r="F19" s="1"/>
      <c r="G19" s="1"/>
      <c r="H19" s="1"/>
      <c r="I19" s="1"/>
      <c r="J19" s="1"/>
      <c r="K19" s="1"/>
      <c r="L19" s="1"/>
      <c r="M19" s="1"/>
    </row>
    <row r="20" ht="16.5" spans="1:13">
      <c r="A20" s="1">
        <v>3</v>
      </c>
      <c r="B20" s="1">
        <v>400</v>
      </c>
      <c r="C20" s="1">
        <f>B20-B21</f>
        <v>150</v>
      </c>
      <c r="D20" s="1"/>
      <c r="E20" s="1"/>
      <c r="F20" s="1"/>
      <c r="G20" s="1"/>
      <c r="H20" s="1"/>
      <c r="I20" s="1"/>
      <c r="J20" s="1"/>
      <c r="K20" s="1"/>
      <c r="L20" s="1"/>
      <c r="M20" s="1"/>
    </row>
    <row r="21" ht="16.5" spans="1:13">
      <c r="A21" s="1">
        <v>4</v>
      </c>
      <c r="B21" s="1">
        <v>250</v>
      </c>
      <c r="C21" s="1">
        <f>B21-B22</f>
        <v>150</v>
      </c>
      <c r="D21" s="1"/>
      <c r="E21" s="1"/>
      <c r="F21" s="1"/>
      <c r="G21" s="1"/>
      <c r="H21" s="1"/>
      <c r="I21" s="1"/>
      <c r="J21" s="1"/>
      <c r="K21" s="1"/>
      <c r="L21" s="1"/>
      <c r="M21" s="1"/>
    </row>
    <row r="22" ht="16.5" spans="1:13">
      <c r="A22" s="1">
        <v>5</v>
      </c>
      <c r="B22" s="1">
        <v>100</v>
      </c>
      <c r="C22" s="1" t="s">
        <v>713</v>
      </c>
      <c r="D22" s="1"/>
      <c r="E22" s="1"/>
      <c r="F22" s="1"/>
      <c r="G22" s="1"/>
      <c r="H22" s="1"/>
      <c r="I22" s="1"/>
      <c r="J22" s="1"/>
      <c r="K22" s="1"/>
      <c r="L22" s="1"/>
      <c r="M22" s="1"/>
    </row>
    <row r="23" ht="16.5" spans="1:1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ht="34" customHeight="1" spans="1:13">
      <c r="A24" s="3" t="s">
        <v>714</v>
      </c>
      <c r="B24" s="3"/>
      <c r="C24" s="3"/>
      <c r="D24" s="3"/>
      <c r="E24" s="3"/>
      <c r="F24" s="3"/>
      <c r="G24" s="3"/>
      <c r="H24" s="3"/>
      <c r="I24" s="1"/>
      <c r="J24" s="1"/>
      <c r="K24" s="1"/>
      <c r="L24" s="1"/>
      <c r="M24" s="1"/>
    </row>
    <row r="25" ht="34" customHeight="1" spans="1:13">
      <c r="A25" s="3"/>
      <c r="B25" s="3"/>
      <c r="C25" s="3"/>
      <c r="D25" s="3"/>
      <c r="E25" s="3"/>
      <c r="F25" s="3"/>
      <c r="G25" s="3"/>
      <c r="H25" s="3"/>
      <c r="I25" s="1"/>
      <c r="J25" s="1"/>
      <c r="K25" s="1"/>
      <c r="L25" s="1"/>
      <c r="M25" s="1"/>
    </row>
    <row r="26" ht="16.5" spans="1:1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ht="16.5" spans="1:1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ht="32" customHeight="1" spans="1:13">
      <c r="A28" s="4" t="s">
        <v>715</v>
      </c>
      <c r="B28" s="4" t="s">
        <v>716</v>
      </c>
      <c r="C28" s="4" t="s">
        <v>717</v>
      </c>
      <c r="D28" s="4" t="s">
        <v>718</v>
      </c>
      <c r="E28" s="4" t="s">
        <v>719</v>
      </c>
      <c r="F28" s="4" t="s">
        <v>720</v>
      </c>
      <c r="G28" s="4" t="s">
        <v>721</v>
      </c>
      <c r="H28" s="4" t="s">
        <v>722</v>
      </c>
      <c r="I28" s="1"/>
      <c r="J28" s="1"/>
      <c r="K28" s="1"/>
      <c r="L28" s="1"/>
      <c r="M28" s="1"/>
    </row>
    <row r="29" ht="16.5" spans="1:13">
      <c r="A29" s="1" t="s">
        <v>33</v>
      </c>
      <c r="B29" s="1">
        <f>SUM(任务总表!H7:H31)</f>
        <v>4000</v>
      </c>
      <c r="C29" s="1">
        <f>SUM(B122:B136)</f>
        <v>1820</v>
      </c>
      <c r="D29" s="1">
        <f>SUM(B132:B146)</f>
        <v>2940</v>
      </c>
      <c r="E29" s="1">
        <f>MEDIAN(任务总表!H7:H31)</f>
        <v>150</v>
      </c>
      <c r="F29" s="11" t="s">
        <v>723</v>
      </c>
      <c r="G29" s="12">
        <f>($B$6-$B$7)/SUMIF(任务总表!D7:D31,"&lt;&gt;极难",任务总表!AA7:AA31)</f>
        <v>0.851063829787234</v>
      </c>
      <c r="H29" s="13">
        <f>D29/AVERAGE($D$29:$D$33)-1</f>
        <v>0.00616016427104715</v>
      </c>
      <c r="I29" s="1"/>
      <c r="J29" s="1"/>
      <c r="K29" s="1"/>
      <c r="L29" s="1"/>
      <c r="M29" s="1"/>
    </row>
    <row r="30" ht="16.5" spans="1:13">
      <c r="A30" s="1" t="s">
        <v>251</v>
      </c>
      <c r="B30" s="1">
        <f>SUM(任务总表!H32:H56)</f>
        <v>4000</v>
      </c>
      <c r="C30" s="1">
        <f>SUM(C122:C136)</f>
        <v>1760</v>
      </c>
      <c r="D30" s="1">
        <f>SUM(C132:C146)</f>
        <v>2970</v>
      </c>
      <c r="E30" s="1">
        <f>MEDIAN(任务总表!H32:H56)</f>
        <v>150</v>
      </c>
      <c r="F30" s="11" t="s">
        <v>723</v>
      </c>
      <c r="G30" s="12">
        <f>($B$6-$B$7)/SUMIF(任务总表!D32:D56,"&lt;&gt;极难",任务总表!AA32:AA56)</f>
        <v>0.843091334894614</v>
      </c>
      <c r="H30" s="13">
        <f>D30/AVERAGE($D$29:$D$33)-1</f>
        <v>0.0164271047227926</v>
      </c>
      <c r="I30" s="1"/>
      <c r="J30" s="1"/>
      <c r="K30" s="1"/>
      <c r="L30" s="1"/>
      <c r="M30" s="1"/>
    </row>
    <row r="31" ht="16.5" spans="1:13">
      <c r="A31" s="1" t="s">
        <v>361</v>
      </c>
      <c r="B31" s="1">
        <f>SUM(任务总表!H57:H81)</f>
        <v>4000</v>
      </c>
      <c r="C31" s="1">
        <f>SUM(D122:D136)</f>
        <v>1830</v>
      </c>
      <c r="D31" s="1">
        <f>SUM(D132:D146)</f>
        <v>2880</v>
      </c>
      <c r="E31" s="1">
        <f>MEDIAN(任务总表!H57:H81)</f>
        <v>140</v>
      </c>
      <c r="F31" s="11" t="s">
        <v>723</v>
      </c>
      <c r="G31" s="12">
        <f>($B$6-$B$7)/SUMIF(任务总表!D57:D81,"&lt;&gt;极难",任务总表!AA57:AA81)</f>
        <v>0.784313725490196</v>
      </c>
      <c r="H31" s="13">
        <f>D31/AVERAGE($D$29:$D$33)-1</f>
        <v>-0.0143737166324436</v>
      </c>
      <c r="I31" s="1"/>
      <c r="J31" s="1"/>
      <c r="K31" s="1"/>
      <c r="L31" s="1"/>
      <c r="M31" s="1"/>
    </row>
    <row r="32" ht="16.5" spans="1:13">
      <c r="A32" s="1" t="s">
        <v>479</v>
      </c>
      <c r="B32" s="1">
        <f>SUM(任务总表!H82:H106)</f>
        <v>4000</v>
      </c>
      <c r="C32" s="1">
        <f>SUM(E122:E136)</f>
        <v>1790</v>
      </c>
      <c r="D32" s="1">
        <f>SUM(E132:E146)</f>
        <v>2960</v>
      </c>
      <c r="E32" s="1">
        <f>MEDIAN(任务总表!H82:H106)</f>
        <v>150</v>
      </c>
      <c r="F32" s="11" t="s">
        <v>723</v>
      </c>
      <c r="G32" s="12">
        <f>($B$6-$B$7)/SUMIF(任务总表!D82:D106,"&lt;&gt;极难",任务总表!AA82:AA106)</f>
        <v>0.818181818181818</v>
      </c>
      <c r="H32" s="13">
        <f>D32/AVERAGE($D$29:$D$33)-1</f>
        <v>0.0130047912388775</v>
      </c>
      <c r="I32" s="1"/>
      <c r="J32" s="1"/>
      <c r="K32" s="1"/>
      <c r="L32" s="1"/>
      <c r="M32" s="1"/>
    </row>
    <row r="33" ht="16.5" spans="1:13">
      <c r="A33" s="1" t="s">
        <v>585</v>
      </c>
      <c r="B33" s="1">
        <f>SUM(任务总表!H107:H131)</f>
        <v>4000</v>
      </c>
      <c r="C33" s="1">
        <f>SUM(F122:F136)</f>
        <v>1890</v>
      </c>
      <c r="D33" s="1">
        <f>SUM(F132:F146)</f>
        <v>2860</v>
      </c>
      <c r="E33" s="1">
        <f>MEDIAN(任务总表!H107:H131)</f>
        <v>150</v>
      </c>
      <c r="F33" s="11" t="s">
        <v>723</v>
      </c>
      <c r="G33" s="12">
        <f>($B$6-$B$7)/SUMIF(任务总表!D107:D131,"&lt;&gt;极难",任务总表!AA107:AA131)</f>
        <v>0.700389105058366</v>
      </c>
      <c r="H33" s="13">
        <f>D33/AVERAGE($D$29:$D$33)-1</f>
        <v>-0.0212183436002737</v>
      </c>
      <c r="I33" s="1"/>
      <c r="J33" s="1"/>
      <c r="K33" s="1"/>
      <c r="L33" s="1"/>
      <c r="M33" s="1"/>
    </row>
    <row r="34" ht="16.5" spans="1:1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ht="32" customHeight="1" spans="1:13">
      <c r="A35" s="3" t="s">
        <v>724</v>
      </c>
      <c r="B35" s="3"/>
      <c r="C35" s="3"/>
      <c r="D35" s="3"/>
      <c r="E35" s="3"/>
      <c r="F35" s="3"/>
      <c r="G35" s="3"/>
      <c r="H35" s="3"/>
      <c r="I35" s="1"/>
      <c r="J35" s="1"/>
      <c r="K35" s="1"/>
      <c r="L35" s="1"/>
      <c r="M35" s="1"/>
    </row>
    <row r="36" ht="32" customHeight="1" spans="1:13">
      <c r="A36" s="3"/>
      <c r="B36" s="3"/>
      <c r="C36" s="3"/>
      <c r="D36" s="3"/>
      <c r="E36" s="3"/>
      <c r="F36" s="3"/>
      <c r="G36" s="3"/>
      <c r="H36" s="3"/>
      <c r="I36" s="1"/>
      <c r="J36" s="1"/>
      <c r="K36" s="1"/>
      <c r="L36" s="1"/>
      <c r="M36" s="1"/>
    </row>
    <row r="37" ht="16.5" spans="1:1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</row>
    <row r="38" ht="16.5" spans="1:1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ht="32" customHeight="1" spans="1:13">
      <c r="A39" s="4" t="s">
        <v>725</v>
      </c>
      <c r="B39" s="4" t="s">
        <v>726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ht="42" customHeight="1" spans="1:13">
      <c r="A40" s="1" t="s">
        <v>727</v>
      </c>
      <c r="B40" s="3" t="s">
        <v>728</v>
      </c>
      <c r="C40" s="3"/>
      <c r="D40" s="3"/>
      <c r="E40" s="3"/>
      <c r="F40" s="3"/>
      <c r="G40" s="3"/>
      <c r="H40" s="3"/>
      <c r="I40" s="1"/>
      <c r="J40" s="1"/>
      <c r="K40" s="1"/>
      <c r="L40" s="1"/>
      <c r="M40" s="1"/>
    </row>
    <row r="41" ht="42" customHeight="1" spans="1:13">
      <c r="A41" s="1" t="s">
        <v>729</v>
      </c>
      <c r="B41" s="3" t="s">
        <v>730</v>
      </c>
      <c r="C41" s="3"/>
      <c r="D41" s="3"/>
      <c r="E41" s="3"/>
      <c r="F41" s="3"/>
      <c r="G41" s="3"/>
      <c r="H41" s="3"/>
      <c r="I41" s="1"/>
      <c r="J41" s="1"/>
      <c r="K41" s="1"/>
      <c r="L41" s="1"/>
      <c r="M41" s="1"/>
    </row>
    <row r="42" ht="42" customHeight="1" spans="1:13">
      <c r="A42" s="1" t="s">
        <v>731</v>
      </c>
      <c r="B42" s="3" t="s">
        <v>732</v>
      </c>
      <c r="C42" s="3"/>
      <c r="D42" s="3"/>
      <c r="E42" s="3"/>
      <c r="F42" s="3"/>
      <c r="G42" s="3"/>
      <c r="H42" s="3"/>
      <c r="I42" s="1"/>
      <c r="J42" s="1"/>
      <c r="K42" s="1"/>
      <c r="L42" s="1"/>
      <c r="M42" s="1"/>
    </row>
    <row r="43" ht="42" customHeight="1" spans="1:13">
      <c r="A43" s="1" t="s">
        <v>733</v>
      </c>
      <c r="B43" s="3" t="s">
        <v>734</v>
      </c>
      <c r="C43" s="3"/>
      <c r="D43" s="3"/>
      <c r="E43" s="3"/>
      <c r="F43" s="3"/>
      <c r="G43" s="3"/>
      <c r="H43" s="3"/>
      <c r="I43" s="1"/>
      <c r="J43" s="1"/>
      <c r="K43" s="1"/>
      <c r="L43" s="1"/>
      <c r="M43" s="1"/>
    </row>
    <row r="44" ht="42" customHeight="1" spans="1:13">
      <c r="A44" s="1" t="s">
        <v>735</v>
      </c>
      <c r="B44" s="3" t="s">
        <v>736</v>
      </c>
      <c r="C44" s="3"/>
      <c r="D44" s="3"/>
      <c r="E44" s="3"/>
      <c r="F44" s="3"/>
      <c r="G44" s="3"/>
      <c r="H44" s="3"/>
      <c r="I44" s="1"/>
      <c r="J44" s="1"/>
      <c r="K44" s="1"/>
      <c r="L44" s="1"/>
      <c r="M44" s="1"/>
    </row>
    <row r="45" ht="42" customHeight="1" spans="1:13">
      <c r="A45" s="1" t="s">
        <v>737</v>
      </c>
      <c r="B45" s="3" t="s">
        <v>738</v>
      </c>
      <c r="C45" s="3"/>
      <c r="D45" s="3"/>
      <c r="E45" s="3"/>
      <c r="F45" s="3"/>
      <c r="G45" s="3"/>
      <c r="H45" s="3"/>
      <c r="I45" s="1"/>
      <c r="J45" s="1"/>
      <c r="K45" s="1"/>
      <c r="L45" s="1"/>
      <c r="M45" s="1"/>
    </row>
    <row r="46" ht="42" customHeight="1" spans="1:13">
      <c r="A46" s="1" t="s">
        <v>739</v>
      </c>
      <c r="B46" s="3" t="s">
        <v>740</v>
      </c>
      <c r="C46" s="3"/>
      <c r="D46" s="3"/>
      <c r="E46" s="3"/>
      <c r="F46" s="3"/>
      <c r="G46" s="3"/>
      <c r="H46" s="3"/>
      <c r="I46" s="1"/>
      <c r="J46" s="1"/>
      <c r="K46" s="1"/>
      <c r="L46" s="1"/>
      <c r="M46" s="1"/>
    </row>
    <row r="47" ht="42" customHeight="1" spans="1:13">
      <c r="A47" s="1" t="s">
        <v>741</v>
      </c>
      <c r="B47" s="3" t="s">
        <v>742</v>
      </c>
      <c r="C47" s="3"/>
      <c r="D47" s="3"/>
      <c r="E47" s="3"/>
      <c r="F47" s="3"/>
      <c r="G47" s="3"/>
      <c r="H47" s="3"/>
      <c r="I47" s="1"/>
      <c r="J47" s="1"/>
      <c r="K47" s="1"/>
      <c r="L47" s="1"/>
      <c r="M47" s="1"/>
    </row>
    <row r="48" ht="16.5" spans="1:1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ht="16.5" spans="1:1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ht="32" customHeight="1" spans="1:13">
      <c r="A50" s="4" t="s">
        <v>743</v>
      </c>
      <c r="B50" s="4" t="s">
        <v>744</v>
      </c>
      <c r="C50" s="4" t="s">
        <v>745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ht="60" customHeight="1" spans="1:13">
      <c r="A51" s="3" t="s">
        <v>746</v>
      </c>
      <c r="B51" s="3" t="s">
        <v>747</v>
      </c>
      <c r="C51" s="3" t="s">
        <v>748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ht="60" customHeight="1" spans="1:13">
      <c r="A52" s="3" t="s">
        <v>749</v>
      </c>
      <c r="B52" s="3" t="s">
        <v>750</v>
      </c>
      <c r="C52" s="3" t="s">
        <v>751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ht="60" customHeight="1" spans="1:13">
      <c r="A53" s="3" t="s">
        <v>752</v>
      </c>
      <c r="B53" s="3" t="s">
        <v>753</v>
      </c>
      <c r="C53" s="3" t="s">
        <v>754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ht="60" customHeight="1" spans="1:13">
      <c r="A54" s="3" t="s">
        <v>755</v>
      </c>
      <c r="B54" s="3" t="s">
        <v>756</v>
      </c>
      <c r="C54" s="3" t="s">
        <v>757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ht="60" customHeight="1" spans="1:13">
      <c r="A55" s="3" t="s">
        <v>758</v>
      </c>
      <c r="B55" s="3" t="s">
        <v>759</v>
      </c>
      <c r="C55" s="3" t="s">
        <v>760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ht="60" customHeight="1" spans="1:13">
      <c r="A56" s="3" t="s">
        <v>761</v>
      </c>
      <c r="B56" s="3" t="s">
        <v>762</v>
      </c>
      <c r="C56" s="3" t="s">
        <v>763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ht="60" customHeight="1" spans="1:13">
      <c r="A57" s="3" t="s">
        <v>764</v>
      </c>
      <c r="B57" s="3" t="s">
        <v>765</v>
      </c>
      <c r="C57" s="3" t="s">
        <v>766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ht="60" customHeight="1" spans="1:13">
      <c r="A58" s="3" t="s">
        <v>767</v>
      </c>
      <c r="B58" s="3" t="s">
        <v>768</v>
      </c>
      <c r="C58" s="3" t="s">
        <v>769</v>
      </c>
      <c r="D58" s="1"/>
      <c r="E58" s="1"/>
      <c r="F58" s="1"/>
      <c r="G58" s="1"/>
      <c r="H58" s="1"/>
      <c r="I58" s="1"/>
      <c r="J58" s="1"/>
      <c r="K58" s="1"/>
      <c r="L58" s="1"/>
      <c r="M58" s="1"/>
    </row>
    <row r="59" ht="60" customHeight="1" spans="1:13">
      <c r="A59" s="3" t="s">
        <v>770</v>
      </c>
      <c r="B59" s="3" t="s">
        <v>771</v>
      </c>
      <c r="C59" s="3" t="s">
        <v>772</v>
      </c>
      <c r="D59" s="1"/>
      <c r="E59" s="1"/>
      <c r="F59" s="1"/>
      <c r="G59" s="1"/>
      <c r="H59" s="1"/>
      <c r="I59" s="1"/>
      <c r="J59" s="1"/>
      <c r="K59" s="1"/>
      <c r="L59" s="1"/>
      <c r="M59" s="1"/>
    </row>
    <row r="60" ht="60" customHeight="1" spans="1:13">
      <c r="A60" s="3" t="s">
        <v>773</v>
      </c>
      <c r="B60" s="3" t="s">
        <v>774</v>
      </c>
      <c r="C60" s="3" t="s">
        <v>775</v>
      </c>
      <c r="D60" s="1"/>
      <c r="E60" s="1"/>
      <c r="F60" s="1"/>
      <c r="G60" s="1"/>
      <c r="H60" s="1"/>
      <c r="I60" s="1"/>
      <c r="J60" s="1"/>
      <c r="K60" s="1"/>
      <c r="L60" s="1"/>
      <c r="M60" s="1"/>
    </row>
    <row r="61" ht="60" customHeight="1" spans="1:13">
      <c r="A61" s="3" t="s">
        <v>776</v>
      </c>
      <c r="B61" s="3" t="s">
        <v>777</v>
      </c>
      <c r="C61" s="3" t="s">
        <v>778</v>
      </c>
      <c r="D61" s="1"/>
      <c r="E61" s="1"/>
      <c r="F61" s="1"/>
      <c r="G61" s="1"/>
      <c r="H61" s="1"/>
      <c r="I61" s="1"/>
      <c r="J61" s="1"/>
      <c r="K61" s="1"/>
      <c r="L61" s="1"/>
      <c r="M61" s="1"/>
    </row>
    <row r="62" ht="60" customHeight="1" spans="1:13">
      <c r="A62" s="3" t="s">
        <v>779</v>
      </c>
      <c r="B62" s="3" t="s">
        <v>780</v>
      </c>
      <c r="C62" s="3" t="s">
        <v>781</v>
      </c>
      <c r="D62" s="1"/>
      <c r="E62" s="1"/>
      <c r="F62" s="1"/>
      <c r="G62" s="1"/>
      <c r="H62" s="1"/>
      <c r="I62" s="1"/>
      <c r="J62" s="1"/>
      <c r="K62" s="1"/>
      <c r="L62" s="1"/>
      <c r="M62" s="1"/>
    </row>
    <row r="63" ht="16.5" spans="1: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ht="16.5" spans="1:1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ht="32" customHeight="1" spans="1:13">
      <c r="A65" s="4" t="s">
        <v>782</v>
      </c>
      <c r="B65" s="4" t="s">
        <v>783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ht="54" customHeight="1" spans="1:13">
      <c r="A66" s="3" t="s">
        <v>784</v>
      </c>
      <c r="B66" s="3" t="s">
        <v>785</v>
      </c>
      <c r="C66" s="3"/>
      <c r="D66" s="3"/>
      <c r="E66" s="3"/>
      <c r="F66" s="3"/>
      <c r="G66" s="3"/>
      <c r="H66" s="3"/>
      <c r="I66" s="1"/>
      <c r="J66" s="1"/>
      <c r="K66" s="1"/>
      <c r="L66" s="1"/>
      <c r="M66" s="1"/>
    </row>
    <row r="67" ht="54" customHeight="1" spans="1:13">
      <c r="A67" s="3" t="s">
        <v>786</v>
      </c>
      <c r="B67" s="3" t="s">
        <v>787</v>
      </c>
      <c r="C67" s="3"/>
      <c r="D67" s="3"/>
      <c r="E67" s="3"/>
      <c r="F67" s="3"/>
      <c r="G67" s="3"/>
      <c r="H67" s="3"/>
      <c r="I67" s="1"/>
      <c r="J67" s="1"/>
      <c r="K67" s="1"/>
      <c r="L67" s="1"/>
      <c r="M67" s="1"/>
    </row>
    <row r="68" ht="54" customHeight="1" spans="1:13">
      <c r="A68" s="3" t="s">
        <v>788</v>
      </c>
      <c r="B68" s="3" t="s">
        <v>789</v>
      </c>
      <c r="C68" s="3"/>
      <c r="D68" s="3"/>
      <c r="E68" s="3"/>
      <c r="F68" s="3"/>
      <c r="G68" s="3"/>
      <c r="H68" s="3"/>
      <c r="I68" s="1"/>
      <c r="J68" s="1"/>
      <c r="K68" s="1"/>
      <c r="L68" s="1"/>
      <c r="M68" s="1"/>
    </row>
    <row r="69" ht="54" customHeight="1" spans="1:13">
      <c r="A69" s="3" t="s">
        <v>790</v>
      </c>
      <c r="B69" s="3" t="s">
        <v>791</v>
      </c>
      <c r="C69" s="3"/>
      <c r="D69" s="3"/>
      <c r="E69" s="3"/>
      <c r="F69" s="3"/>
      <c r="G69" s="3"/>
      <c r="H69" s="3"/>
      <c r="I69" s="1"/>
      <c r="J69" s="1"/>
      <c r="K69" s="1"/>
      <c r="L69" s="1"/>
      <c r="M69" s="1"/>
    </row>
    <row r="70" ht="54" customHeight="1" spans="1:13">
      <c r="A70" s="3" t="s">
        <v>792</v>
      </c>
      <c r="B70" s="3" t="s">
        <v>793</v>
      </c>
      <c r="C70" s="3"/>
      <c r="D70" s="3"/>
      <c r="E70" s="3"/>
      <c r="F70" s="3"/>
      <c r="G70" s="3"/>
      <c r="H70" s="3"/>
      <c r="I70" s="1"/>
      <c r="J70" s="1"/>
      <c r="K70" s="1"/>
      <c r="L70" s="1"/>
      <c r="M70" s="1"/>
    </row>
    <row r="71" ht="54" customHeight="1" spans="1:13">
      <c r="A71" s="3" t="s">
        <v>794</v>
      </c>
      <c r="B71" s="3" t="s">
        <v>795</v>
      </c>
      <c r="C71" s="3"/>
      <c r="D71" s="3"/>
      <c r="E71" s="3"/>
      <c r="F71" s="3"/>
      <c r="G71" s="3"/>
      <c r="H71" s="3"/>
      <c r="I71" s="1"/>
      <c r="J71" s="1"/>
      <c r="K71" s="1"/>
      <c r="L71" s="1"/>
      <c r="M71" s="1"/>
    </row>
    <row r="72" ht="54" customHeight="1" spans="1:13">
      <c r="A72" s="3" t="s">
        <v>796</v>
      </c>
      <c r="B72" s="3" t="s">
        <v>797</v>
      </c>
      <c r="C72" s="3"/>
      <c r="D72" s="3"/>
      <c r="E72" s="3"/>
      <c r="F72" s="3"/>
      <c r="G72" s="3"/>
      <c r="H72" s="3"/>
      <c r="I72" s="1"/>
      <c r="J72" s="1"/>
      <c r="K72" s="1"/>
      <c r="L72" s="1"/>
      <c r="M72" s="1"/>
    </row>
    <row r="73" ht="54" customHeight="1" spans="1:13">
      <c r="A73" s="3" t="s">
        <v>798</v>
      </c>
      <c r="B73" s="3" t="s">
        <v>799</v>
      </c>
      <c r="C73" s="3"/>
      <c r="D73" s="3"/>
      <c r="E73" s="3"/>
      <c r="F73" s="3"/>
      <c r="G73" s="3"/>
      <c r="H73" s="3"/>
      <c r="I73" s="1"/>
      <c r="J73" s="1"/>
      <c r="K73" s="1"/>
      <c r="L73" s="1"/>
      <c r="M73" s="1"/>
    </row>
    <row r="74" ht="54" customHeight="1" spans="1:13">
      <c r="A74" s="3" t="s">
        <v>800</v>
      </c>
      <c r="B74" s="3" t="s">
        <v>801</v>
      </c>
      <c r="C74" s="3"/>
      <c r="D74" s="3"/>
      <c r="E74" s="3"/>
      <c r="F74" s="3"/>
      <c r="G74" s="3"/>
      <c r="H74" s="3"/>
      <c r="I74" s="1"/>
      <c r="J74" s="1"/>
      <c r="K74" s="1"/>
      <c r="L74" s="1"/>
      <c r="M74" s="1"/>
    </row>
    <row r="75" ht="16.5" spans="1:1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ht="16.5" spans="1: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ht="32" customHeight="1" spans="1:13">
      <c r="A77" s="4" t="s">
        <v>802</v>
      </c>
      <c r="B77" s="4" t="s">
        <v>803</v>
      </c>
      <c r="C77" s="4" t="s">
        <v>804</v>
      </c>
      <c r="D77" s="4" t="s">
        <v>805</v>
      </c>
      <c r="E77" s="4" t="s">
        <v>806</v>
      </c>
      <c r="F77" s="4" t="s">
        <v>807</v>
      </c>
      <c r="G77" s="4" t="s">
        <v>808</v>
      </c>
      <c r="H77" s="4" t="s">
        <v>809</v>
      </c>
      <c r="I77" s="14" t="s">
        <v>810</v>
      </c>
      <c r="J77" s="14" t="s">
        <v>811</v>
      </c>
      <c r="K77" s="14" t="s">
        <v>812</v>
      </c>
      <c r="L77" s="1"/>
      <c r="M77" s="1"/>
    </row>
    <row r="78" ht="48" customHeight="1" spans="1:13">
      <c r="A78" s="3" t="s">
        <v>813</v>
      </c>
      <c r="B78" s="3">
        <v>2200</v>
      </c>
      <c r="C78" s="3">
        <v>0</v>
      </c>
      <c r="D78" s="3">
        <v>1</v>
      </c>
      <c r="E78" s="3">
        <f t="shared" ref="E78:E83" si="0">SUM(B78:C78)+INDEX($B$18:$B$22,D78)</f>
        <v>3000</v>
      </c>
      <c r="F78" s="3">
        <v>2200</v>
      </c>
      <c r="G78" s="3">
        <v>0</v>
      </c>
      <c r="H78" s="3">
        <v>2</v>
      </c>
      <c r="I78" s="3">
        <f t="shared" ref="I78:I83" si="1">SUM(F78:G78)+INDEX($B$18:$B$22,H78)</f>
        <v>2800</v>
      </c>
      <c r="J78" s="3">
        <f t="shared" ref="J78:J83" si="2">E78-I78</f>
        <v>200</v>
      </c>
      <c r="K78" s="3" t="str">
        <f t="shared" ref="K78:K83" si="3">IF(J78&gt;0,"甲领先",IF(J78&lt;0,"乙反超","总分持平，按同分规则"))</f>
        <v>甲领先</v>
      </c>
      <c r="L78" s="1"/>
      <c r="M78" s="1"/>
    </row>
    <row r="79" ht="48" customHeight="1" spans="1:13">
      <c r="A79" s="3" t="s">
        <v>814</v>
      </c>
      <c r="B79" s="3">
        <v>2200</v>
      </c>
      <c r="C79" s="3">
        <v>0</v>
      </c>
      <c r="D79" s="3">
        <v>1</v>
      </c>
      <c r="E79" s="3">
        <f t="shared" si="0"/>
        <v>3000</v>
      </c>
      <c r="F79" s="3">
        <v>2500</v>
      </c>
      <c r="G79" s="3">
        <v>0</v>
      </c>
      <c r="H79" s="3">
        <v>2</v>
      </c>
      <c r="I79" s="3">
        <f t="shared" si="1"/>
        <v>3100</v>
      </c>
      <c r="J79" s="3">
        <f t="shared" si="2"/>
        <v>-100</v>
      </c>
      <c r="K79" s="3" t="str">
        <f t="shared" si="3"/>
        <v>乙反超</v>
      </c>
      <c r="L79" s="1"/>
      <c r="M79" s="1"/>
    </row>
    <row r="80" ht="48" customHeight="1" spans="1:13">
      <c r="A80" s="3" t="s">
        <v>815</v>
      </c>
      <c r="B80" s="3">
        <v>2200</v>
      </c>
      <c r="C80" s="3">
        <v>0</v>
      </c>
      <c r="D80" s="3">
        <v>1</v>
      </c>
      <c r="E80" s="3">
        <f t="shared" si="0"/>
        <v>3000</v>
      </c>
      <c r="F80" s="3">
        <v>2940</v>
      </c>
      <c r="G80" s="3">
        <v>0</v>
      </c>
      <c r="H80" s="3">
        <v>5</v>
      </c>
      <c r="I80" s="3">
        <f t="shared" si="1"/>
        <v>3040</v>
      </c>
      <c r="J80" s="3">
        <f t="shared" si="2"/>
        <v>-40</v>
      </c>
      <c r="K80" s="3" t="str">
        <f t="shared" si="3"/>
        <v>乙反超</v>
      </c>
      <c r="L80" s="1"/>
      <c r="M80" s="1"/>
    </row>
    <row r="81" ht="48" customHeight="1" spans="1:13">
      <c r="A81" s="3" t="s">
        <v>816</v>
      </c>
      <c r="B81" s="3">
        <v>2200</v>
      </c>
      <c r="C81" s="3">
        <v>-100</v>
      </c>
      <c r="D81" s="3">
        <v>1</v>
      </c>
      <c r="E81" s="3">
        <f t="shared" si="0"/>
        <v>2900</v>
      </c>
      <c r="F81" s="3">
        <v>2200</v>
      </c>
      <c r="G81" s="3">
        <v>100</v>
      </c>
      <c r="H81" s="3">
        <v>2</v>
      </c>
      <c r="I81" s="3">
        <f t="shared" si="1"/>
        <v>2900</v>
      </c>
      <c r="J81" s="3">
        <f t="shared" si="2"/>
        <v>0</v>
      </c>
      <c r="K81" s="3" t="str">
        <f t="shared" si="3"/>
        <v>总分持平，按同分规则</v>
      </c>
      <c r="L81" s="1"/>
      <c r="M81" s="1"/>
    </row>
    <row r="82" ht="48" customHeight="1" spans="1:13">
      <c r="A82" s="3" t="s">
        <v>817</v>
      </c>
      <c r="B82" s="3">
        <v>2600</v>
      </c>
      <c r="C82" s="3">
        <v>0</v>
      </c>
      <c r="D82" s="3">
        <v>2</v>
      </c>
      <c r="E82" s="3">
        <f t="shared" si="0"/>
        <v>3200</v>
      </c>
      <c r="F82" s="3">
        <v>2600</v>
      </c>
      <c r="G82" s="3">
        <v>0</v>
      </c>
      <c r="H82" s="3">
        <v>3</v>
      </c>
      <c r="I82" s="3">
        <f t="shared" si="1"/>
        <v>3000</v>
      </c>
      <c r="J82" s="3">
        <f t="shared" si="2"/>
        <v>200</v>
      </c>
      <c r="K82" s="3" t="str">
        <f t="shared" si="3"/>
        <v>甲领先</v>
      </c>
      <c r="L82" s="1"/>
      <c r="M82" s="1"/>
    </row>
    <row r="83" ht="48" customHeight="1" spans="1:13">
      <c r="A83" s="3" t="s">
        <v>818</v>
      </c>
      <c r="B83" s="3">
        <v>2200</v>
      </c>
      <c r="C83" s="3">
        <v>-1000</v>
      </c>
      <c r="D83" s="3">
        <v>1</v>
      </c>
      <c r="E83" s="3">
        <f t="shared" si="0"/>
        <v>2000</v>
      </c>
      <c r="F83" s="3">
        <v>2200</v>
      </c>
      <c r="G83" s="3">
        <v>0</v>
      </c>
      <c r="H83" s="3">
        <v>5</v>
      </c>
      <c r="I83" s="3">
        <f t="shared" si="1"/>
        <v>2300</v>
      </c>
      <c r="J83" s="3">
        <f t="shared" si="2"/>
        <v>-300</v>
      </c>
      <c r="K83" s="3" t="str">
        <f t="shared" si="3"/>
        <v>乙反超</v>
      </c>
      <c r="L83" s="1"/>
      <c r="M83" s="1"/>
    </row>
    <row r="84" ht="16.5" spans="1: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ht="32" customHeight="1" spans="1:13">
      <c r="A85" s="3" t="s">
        <v>819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1"/>
      <c r="M85" s="1"/>
    </row>
    <row r="86" ht="32" customHeight="1" spans="1:1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1"/>
      <c r="M86" s="1"/>
    </row>
    <row r="87" ht="32" customHeight="1" spans="1:1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1"/>
      <c r="M87" s="1"/>
    </row>
    <row r="88" ht="16.5" spans="1:1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ht="16.5" spans="1:1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ht="32" customHeight="1" spans="1:13">
      <c r="A90" s="4" t="s">
        <v>820</v>
      </c>
      <c r="B90" s="4" t="s">
        <v>821</v>
      </c>
      <c r="C90" s="4" t="s">
        <v>822</v>
      </c>
      <c r="D90" s="1"/>
      <c r="E90" s="1"/>
      <c r="F90" s="1"/>
      <c r="G90" s="1"/>
      <c r="H90" s="1"/>
      <c r="I90" s="1"/>
      <c r="J90" s="1"/>
      <c r="K90" s="1"/>
      <c r="L90" s="1"/>
      <c r="M90" s="1"/>
    </row>
    <row r="91" ht="60" customHeight="1" spans="1:13">
      <c r="A91" s="3" t="s">
        <v>823</v>
      </c>
      <c r="B91" s="3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</row>
    <row r="92" ht="60" customHeight="1" spans="1:13">
      <c r="A92" s="3"/>
      <c r="B92" s="3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</row>
    <row r="93" ht="60" customHeight="1" spans="1:13">
      <c r="A93" s="3"/>
      <c r="B93" s="3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</row>
    <row r="94" ht="60" customHeight="1" spans="1:13">
      <c r="A94" s="3"/>
      <c r="B94" s="3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</row>
    <row r="95" ht="60" customHeight="1" spans="1:13">
      <c r="A95" s="3" t="s">
        <v>4</v>
      </c>
      <c r="B95" s="3" t="s">
        <v>821</v>
      </c>
      <c r="C95" s="3" t="s">
        <v>824</v>
      </c>
      <c r="D95" s="1"/>
      <c r="E95" s="1"/>
      <c r="F95" s="1"/>
      <c r="G95" s="1"/>
      <c r="H95" s="1"/>
      <c r="I95" s="1"/>
      <c r="J95" s="1"/>
      <c r="K95" s="1"/>
      <c r="L95" s="1"/>
      <c r="M95" s="1"/>
    </row>
    <row r="96" ht="60" customHeight="1" spans="1:13">
      <c r="A96" s="3" t="s">
        <v>361</v>
      </c>
      <c r="B96" s="3">
        <v>10</v>
      </c>
      <c r="C96" s="3" t="s">
        <v>825</v>
      </c>
      <c r="D96" s="1"/>
      <c r="E96" s="1"/>
      <c r="F96" s="1"/>
      <c r="G96" s="1"/>
      <c r="H96" s="1"/>
      <c r="I96" s="1"/>
      <c r="J96" s="1"/>
      <c r="K96" s="1"/>
      <c r="L96" s="1"/>
      <c r="M96" s="1"/>
    </row>
    <row r="97" ht="60" customHeight="1" spans="1:13">
      <c r="A97" s="3" t="s">
        <v>361</v>
      </c>
      <c r="B97" s="3">
        <v>16</v>
      </c>
      <c r="C97" s="3" t="s">
        <v>826</v>
      </c>
      <c r="D97" s="1"/>
      <c r="E97" s="1"/>
      <c r="F97" s="1"/>
      <c r="G97" s="1"/>
      <c r="H97" s="1"/>
      <c r="I97" s="1"/>
      <c r="J97" s="1"/>
      <c r="K97" s="1"/>
      <c r="L97" s="1"/>
      <c r="M97" s="1"/>
    </row>
    <row r="98" ht="60" customHeight="1" spans="1:13">
      <c r="A98" s="3" t="s">
        <v>361</v>
      </c>
      <c r="B98" s="3">
        <v>18</v>
      </c>
      <c r="C98" s="3" t="s">
        <v>827</v>
      </c>
      <c r="D98" s="1"/>
      <c r="E98" s="1"/>
      <c r="F98" s="1"/>
      <c r="G98" s="1"/>
      <c r="H98" s="1"/>
      <c r="I98" s="1"/>
      <c r="J98" s="1"/>
      <c r="K98" s="1"/>
      <c r="L98" s="1"/>
      <c r="M98" s="1"/>
    </row>
    <row r="99" ht="60" customHeight="1" spans="1:13">
      <c r="A99" s="3" t="s">
        <v>361</v>
      </c>
      <c r="B99" s="3">
        <v>19</v>
      </c>
      <c r="C99" s="3" t="s">
        <v>828</v>
      </c>
      <c r="D99" s="1"/>
      <c r="E99" s="1"/>
      <c r="F99" s="1"/>
      <c r="G99" s="1"/>
      <c r="H99" s="1"/>
      <c r="I99" s="1"/>
      <c r="J99" s="1"/>
      <c r="K99" s="1"/>
      <c r="L99" s="1"/>
      <c r="M99" s="1"/>
    </row>
    <row r="100" ht="60" customHeight="1" spans="1:13">
      <c r="A100" s="3" t="s">
        <v>479</v>
      </c>
      <c r="B100" s="3">
        <v>18</v>
      </c>
      <c r="C100" s="3" t="s">
        <v>829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</row>
    <row r="101" ht="60" customHeight="1" spans="1:13">
      <c r="A101" s="3" t="s">
        <v>479</v>
      </c>
      <c r="B101" s="3">
        <v>19</v>
      </c>
      <c r="C101" s="3" t="s">
        <v>830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</row>
    <row r="102" ht="60" customHeight="1" spans="1:13">
      <c r="A102" s="3"/>
      <c r="B102" s="3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</row>
    <row r="103" ht="60" customHeight="1" spans="1:13">
      <c r="A103" s="3" t="s">
        <v>831</v>
      </c>
      <c r="B103" s="3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</row>
    <row r="104" ht="60" customHeight="1" spans="1:13">
      <c r="A104" s="3"/>
      <c r="B104" s="3"/>
      <c r="C104" s="3" t="s">
        <v>832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</row>
    <row r="105" ht="60" customHeight="1" spans="1:13">
      <c r="A105" s="3"/>
      <c r="B105" s="3"/>
      <c r="C105" s="3" t="s">
        <v>833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</row>
    <row r="106" ht="60" customHeight="1" spans="1:13">
      <c r="A106" s="3"/>
      <c r="B106" s="3"/>
      <c r="C106" s="3" t="s">
        <v>834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</row>
    <row r="107" ht="60" customHeight="1" spans="1:13">
      <c r="A107" s="3"/>
      <c r="B107" s="3"/>
      <c r="C107" s="3" t="s">
        <v>835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</row>
    <row r="108" ht="60" customHeight="1" spans="1:13">
      <c r="A108" s="3"/>
      <c r="B108" s="3"/>
      <c r="C108" s="3" t="s">
        <v>836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</row>
    <row r="109" ht="16.5" spans="1: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</row>
    <row r="110" ht="16.5" spans="1: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</row>
    <row r="111" ht="16.5" spans="1: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</row>
    <row r="112" ht="32" customHeight="1" spans="1:13">
      <c r="A112" s="4" t="s">
        <v>837</v>
      </c>
      <c r="B112" s="4" t="s">
        <v>838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</row>
    <row r="113" ht="38" customHeight="1" spans="1:13">
      <c r="A113" s="3" t="s">
        <v>839</v>
      </c>
      <c r="B113" s="3" t="s">
        <v>840</v>
      </c>
      <c r="C113" s="3"/>
      <c r="D113" s="3"/>
      <c r="E113" s="3"/>
      <c r="F113" s="3"/>
      <c r="G113" s="3"/>
      <c r="H113" s="3"/>
      <c r="I113" s="1"/>
      <c r="J113" s="1"/>
      <c r="K113" s="1"/>
      <c r="L113" s="1"/>
      <c r="M113" s="1"/>
    </row>
    <row r="114" ht="38" customHeight="1" spans="1:13">
      <c r="A114" s="3" t="s">
        <v>841</v>
      </c>
      <c r="B114" s="3" t="s">
        <v>842</v>
      </c>
      <c r="C114" s="3"/>
      <c r="D114" s="3"/>
      <c r="E114" s="3"/>
      <c r="F114" s="3"/>
      <c r="G114" s="3"/>
      <c r="H114" s="3"/>
      <c r="I114" s="1"/>
      <c r="J114" s="1"/>
      <c r="K114" s="1"/>
      <c r="L114" s="1"/>
      <c r="M114" s="1"/>
    </row>
    <row r="115" ht="38" customHeight="1" spans="1:13">
      <c r="A115" s="3" t="s">
        <v>843</v>
      </c>
      <c r="B115" s="3" t="s">
        <v>844</v>
      </c>
      <c r="C115" s="3"/>
      <c r="D115" s="3"/>
      <c r="E115" s="3"/>
      <c r="F115" s="3"/>
      <c r="G115" s="3"/>
      <c r="H115" s="3"/>
      <c r="I115" s="1"/>
      <c r="J115" s="1"/>
      <c r="K115" s="1"/>
      <c r="L115" s="1"/>
      <c r="M115" s="1"/>
    </row>
    <row r="116" ht="38" customHeight="1" spans="1:13">
      <c r="A116" s="3" t="s">
        <v>845</v>
      </c>
      <c r="B116" s="3" t="s">
        <v>846</v>
      </c>
      <c r="C116" s="3"/>
      <c r="D116" s="3"/>
      <c r="E116" s="3"/>
      <c r="F116" s="3"/>
      <c r="G116" s="3"/>
      <c r="H116" s="3"/>
      <c r="I116" s="1"/>
      <c r="J116" s="1"/>
      <c r="K116" s="1"/>
      <c r="L116" s="1"/>
      <c r="M116" s="1"/>
    </row>
    <row r="117" ht="38" customHeight="1" spans="1:13">
      <c r="A117" s="3" t="s">
        <v>847</v>
      </c>
      <c r="B117" s="3" t="s">
        <v>848</v>
      </c>
      <c r="C117" s="3"/>
      <c r="D117" s="3"/>
      <c r="E117" s="3"/>
      <c r="F117" s="3"/>
      <c r="G117" s="3"/>
      <c r="H117" s="3"/>
      <c r="I117" s="1"/>
      <c r="J117" s="1"/>
      <c r="K117" s="1"/>
      <c r="L117" s="1"/>
      <c r="M117" s="1"/>
    </row>
    <row r="118" ht="16.5" spans="1: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ht="16.5" spans="1: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</row>
    <row r="120" ht="32" customHeight="1" spans="1:13">
      <c r="A120" s="4" t="s">
        <v>849</v>
      </c>
      <c r="B120" s="4" t="s">
        <v>33</v>
      </c>
      <c r="C120" s="4" t="s">
        <v>251</v>
      </c>
      <c r="D120" s="4" t="s">
        <v>361</v>
      </c>
      <c r="E120" s="4" t="s">
        <v>479</v>
      </c>
      <c r="F120" s="4" t="s">
        <v>585</v>
      </c>
      <c r="G120" s="1"/>
      <c r="H120" s="1"/>
      <c r="I120" s="1"/>
      <c r="J120" s="1"/>
      <c r="K120" s="1"/>
      <c r="L120" s="1"/>
      <c r="M120" s="1"/>
    </row>
    <row r="121" ht="16.5" spans="1: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ht="16.5" spans="1:13">
      <c r="A122" s="1">
        <v>1</v>
      </c>
      <c r="B122" s="1">
        <f>SMALL(任务总表!$H$7:$H$31,$A122)</f>
        <v>80</v>
      </c>
      <c r="C122" s="1">
        <f>SMALL(任务总表!$H$32:$H$56,$A122)</f>
        <v>70</v>
      </c>
      <c r="D122" s="1">
        <f>SMALL(任务总表!$H$57:$H$81,$A122)</f>
        <v>70</v>
      </c>
      <c r="E122" s="1">
        <f>SMALL(任务总表!$H$82:$H$106,$A122)</f>
        <v>70</v>
      </c>
      <c r="F122" s="1">
        <f>SMALL(任务总表!$H$107:$H$131,$A122)</f>
        <v>70</v>
      </c>
      <c r="G122" s="1"/>
      <c r="H122" s="1"/>
      <c r="I122" s="1"/>
      <c r="J122" s="1"/>
      <c r="K122" s="1"/>
      <c r="L122" s="1"/>
      <c r="M122" s="1"/>
    </row>
    <row r="123" ht="16.5" spans="1:13">
      <c r="A123" s="1">
        <v>2</v>
      </c>
      <c r="B123" s="1">
        <f>SMALL(任务总表!$H$7:$H$31,$A123)</f>
        <v>80</v>
      </c>
      <c r="C123" s="1">
        <f>SMALL(任务总表!$H$32:$H$56,$A123)</f>
        <v>80</v>
      </c>
      <c r="D123" s="1">
        <f>SMALL(任务总表!$H$57:$H$81,$A123)</f>
        <v>80</v>
      </c>
      <c r="E123" s="1">
        <f>SMALL(任务总表!$H$82:$H$106,$A123)</f>
        <v>80</v>
      </c>
      <c r="F123" s="1">
        <f>SMALL(任务总表!$H$107:$H$131,$A123)</f>
        <v>100</v>
      </c>
      <c r="G123" s="1"/>
      <c r="H123" s="1"/>
      <c r="I123" s="1"/>
      <c r="J123" s="1"/>
      <c r="K123" s="1"/>
      <c r="L123" s="1"/>
      <c r="M123" s="1"/>
    </row>
    <row r="124" ht="16.5" spans="1:13">
      <c r="A124" s="1">
        <v>3</v>
      </c>
      <c r="B124" s="1">
        <f>SMALL(任务总表!$H$7:$H$31,$A124)</f>
        <v>80</v>
      </c>
      <c r="C124" s="1">
        <f>SMALL(任务总表!$H$32:$H$56,$A124)</f>
        <v>80</v>
      </c>
      <c r="D124" s="1">
        <f>SMALL(任务总表!$H$57:$H$81,$A124)</f>
        <v>90</v>
      </c>
      <c r="E124" s="1">
        <f>SMALL(任务总表!$H$82:$H$106,$A124)</f>
        <v>90</v>
      </c>
      <c r="F124" s="1">
        <f>SMALL(任务总表!$H$107:$H$131,$A124)</f>
        <v>110</v>
      </c>
      <c r="G124" s="1"/>
      <c r="H124" s="1"/>
      <c r="I124" s="1"/>
      <c r="J124" s="1"/>
      <c r="K124" s="1"/>
      <c r="L124" s="1"/>
      <c r="M124" s="1"/>
    </row>
    <row r="125" ht="16.5" spans="1:13">
      <c r="A125" s="1">
        <v>4</v>
      </c>
      <c r="B125" s="1">
        <f>SMALL(任务总表!$H$7:$H$31,$A125)</f>
        <v>90</v>
      </c>
      <c r="C125" s="1">
        <f>SMALL(任务总表!$H$32:$H$56,$A125)</f>
        <v>100</v>
      </c>
      <c r="D125" s="1">
        <f>SMALL(任务总表!$H$57:$H$81,$A125)</f>
        <v>110</v>
      </c>
      <c r="E125" s="1">
        <f>SMALL(任务总表!$H$82:$H$106,$A125)</f>
        <v>90</v>
      </c>
      <c r="F125" s="1">
        <f>SMALL(任务总表!$H$107:$H$131,$A125)</f>
        <v>110</v>
      </c>
      <c r="G125" s="1"/>
      <c r="H125" s="1"/>
      <c r="I125" s="1"/>
      <c r="J125" s="1"/>
      <c r="K125" s="1"/>
      <c r="L125" s="1"/>
      <c r="M125" s="1"/>
    </row>
    <row r="126" ht="16.5" spans="1:13">
      <c r="A126" s="1">
        <v>5</v>
      </c>
      <c r="B126" s="1">
        <f>SMALL(任务总表!$H$7:$H$31,$A126)</f>
        <v>100</v>
      </c>
      <c r="C126" s="1">
        <f>SMALL(任务总表!$H$32:$H$56,$A126)</f>
        <v>100</v>
      </c>
      <c r="D126" s="1">
        <f>SMALL(任务总表!$H$57:$H$81,$A126)</f>
        <v>120</v>
      </c>
      <c r="E126" s="1">
        <f>SMALL(任务总表!$H$82:$H$106,$A126)</f>
        <v>90</v>
      </c>
      <c r="F126" s="1">
        <f>SMALL(任务总表!$H$107:$H$131,$A126)</f>
        <v>110</v>
      </c>
      <c r="G126" s="1"/>
      <c r="H126" s="1"/>
      <c r="I126" s="1"/>
      <c r="J126" s="1"/>
      <c r="K126" s="1"/>
      <c r="L126" s="1"/>
      <c r="M126" s="1"/>
    </row>
    <row r="127" ht="16.5" spans="1:13">
      <c r="A127" s="1">
        <v>6</v>
      </c>
      <c r="B127" s="1">
        <f>SMALL(任务总表!$H$7:$H$31,$A127)</f>
        <v>110</v>
      </c>
      <c r="C127" s="1">
        <f>SMALL(任务总表!$H$32:$H$56,$A127)</f>
        <v>100</v>
      </c>
      <c r="D127" s="1">
        <f>SMALL(任务总表!$H$57:$H$81,$A127)</f>
        <v>120</v>
      </c>
      <c r="E127" s="1">
        <f>SMALL(任务总表!$H$82:$H$106,$A127)</f>
        <v>110</v>
      </c>
      <c r="F127" s="1">
        <f>SMALL(任务总表!$H$107:$H$131,$A127)</f>
        <v>110</v>
      </c>
      <c r="G127" s="1"/>
      <c r="H127" s="1"/>
      <c r="I127" s="1"/>
      <c r="J127" s="1"/>
      <c r="K127" s="1"/>
      <c r="L127" s="1"/>
      <c r="M127" s="1"/>
    </row>
    <row r="128" ht="16.5" spans="1:13">
      <c r="A128" s="1">
        <v>7</v>
      </c>
      <c r="B128" s="1">
        <f>SMALL(任务总表!$H$7:$H$31,$A128)</f>
        <v>110</v>
      </c>
      <c r="C128" s="1">
        <f>SMALL(任务总表!$H$32:$H$56,$A128)</f>
        <v>110</v>
      </c>
      <c r="D128" s="1">
        <f>SMALL(任务总表!$H$57:$H$81,$A128)</f>
        <v>130</v>
      </c>
      <c r="E128" s="1">
        <f>SMALL(任务总表!$H$82:$H$106,$A128)</f>
        <v>120</v>
      </c>
      <c r="F128" s="1">
        <f>SMALL(任务总表!$H$107:$H$131,$A128)</f>
        <v>120</v>
      </c>
      <c r="G128" s="1"/>
      <c r="H128" s="1"/>
      <c r="I128" s="1"/>
      <c r="J128" s="1"/>
      <c r="K128" s="1"/>
      <c r="L128" s="1"/>
      <c r="M128" s="1"/>
    </row>
    <row r="129" ht="16.5" spans="1:13">
      <c r="A129" s="1">
        <v>8</v>
      </c>
      <c r="B129" s="1">
        <f>SMALL(任务总表!$H$7:$H$31,$A129)</f>
        <v>130</v>
      </c>
      <c r="C129" s="1">
        <f>SMALL(任务总表!$H$32:$H$56,$A129)</f>
        <v>120</v>
      </c>
      <c r="D129" s="1">
        <f>SMALL(任务总表!$H$57:$H$81,$A129)</f>
        <v>130</v>
      </c>
      <c r="E129" s="1">
        <f>SMALL(任务总表!$H$82:$H$106,$A129)</f>
        <v>120</v>
      </c>
      <c r="F129" s="1">
        <f>SMALL(任务总表!$H$107:$H$131,$A129)</f>
        <v>130</v>
      </c>
      <c r="G129" s="1"/>
      <c r="H129" s="1"/>
      <c r="I129" s="1"/>
      <c r="J129" s="1"/>
      <c r="K129" s="1"/>
      <c r="L129" s="1"/>
      <c r="M129" s="1"/>
    </row>
    <row r="130" ht="16.5" spans="1:13">
      <c r="A130" s="1">
        <v>9</v>
      </c>
      <c r="B130" s="1">
        <f>SMALL(任务总表!$H$7:$H$31,$A130)</f>
        <v>140</v>
      </c>
      <c r="C130" s="1">
        <f>SMALL(任务总表!$H$32:$H$56,$A130)</f>
        <v>130</v>
      </c>
      <c r="D130" s="1">
        <f>SMALL(任务总表!$H$57:$H$81,$A130)</f>
        <v>130</v>
      </c>
      <c r="E130" s="1">
        <f>SMALL(任务总表!$H$82:$H$106,$A130)</f>
        <v>130</v>
      </c>
      <c r="F130" s="1">
        <f>SMALL(任务总表!$H$107:$H$131,$A130)</f>
        <v>130</v>
      </c>
      <c r="G130" s="1"/>
      <c r="H130" s="1"/>
      <c r="I130" s="1"/>
      <c r="J130" s="1"/>
      <c r="K130" s="1"/>
      <c r="L130" s="1"/>
      <c r="M130" s="1"/>
    </row>
    <row r="131" ht="16.5" spans="1:13">
      <c r="A131" s="1">
        <v>10</v>
      </c>
      <c r="B131" s="1">
        <f>SMALL(任务总表!$H$7:$H$31,$A131)</f>
        <v>140</v>
      </c>
      <c r="C131" s="1">
        <f>SMALL(任务总表!$H$32:$H$56,$A131)</f>
        <v>140</v>
      </c>
      <c r="D131" s="1">
        <f>SMALL(任务总表!$H$57:$H$81,$A131)</f>
        <v>140</v>
      </c>
      <c r="E131" s="1">
        <f>SMALL(任务总表!$H$82:$H$106,$A131)</f>
        <v>140</v>
      </c>
      <c r="F131" s="1">
        <f>SMALL(任务总表!$H$107:$H$131,$A131)</f>
        <v>150</v>
      </c>
      <c r="G131" s="1"/>
      <c r="H131" s="1"/>
      <c r="I131" s="1"/>
      <c r="J131" s="1"/>
      <c r="K131" s="1"/>
      <c r="L131" s="1"/>
      <c r="M131" s="1"/>
    </row>
    <row r="132" ht="16.5" spans="1:13">
      <c r="A132" s="1">
        <v>11</v>
      </c>
      <c r="B132" s="1">
        <f>SMALL(任务总表!$H$7:$H$31,$A132)</f>
        <v>150</v>
      </c>
      <c r="C132" s="1">
        <f>SMALL(任务总表!$H$32:$H$56,$A132)</f>
        <v>140</v>
      </c>
      <c r="D132" s="1">
        <f>SMALL(任务总表!$H$57:$H$81,$A132)</f>
        <v>140</v>
      </c>
      <c r="E132" s="1">
        <f>SMALL(任务总表!$H$82:$H$106,$A132)</f>
        <v>140</v>
      </c>
      <c r="F132" s="1">
        <f>SMALL(任务总表!$H$107:$H$131,$A132)</f>
        <v>150</v>
      </c>
      <c r="G132" s="1"/>
      <c r="H132" s="1"/>
      <c r="I132" s="1"/>
      <c r="J132" s="1"/>
      <c r="K132" s="1"/>
      <c r="L132" s="1"/>
      <c r="M132" s="1"/>
    </row>
    <row r="133" ht="16.5" spans="1:13">
      <c r="A133" s="1">
        <v>12</v>
      </c>
      <c r="B133" s="1">
        <f>SMALL(任务总表!$H$7:$H$31,$A133)</f>
        <v>150</v>
      </c>
      <c r="C133" s="1">
        <f>SMALL(任务总表!$H$32:$H$56,$A133)</f>
        <v>140</v>
      </c>
      <c r="D133" s="1">
        <f>SMALL(任务总表!$H$57:$H$81,$A133)</f>
        <v>140</v>
      </c>
      <c r="E133" s="1">
        <f>SMALL(任务总表!$H$82:$H$106,$A133)</f>
        <v>140</v>
      </c>
      <c r="F133" s="1">
        <f>SMALL(任务总表!$H$107:$H$131,$A133)</f>
        <v>150</v>
      </c>
      <c r="G133" s="1"/>
      <c r="H133" s="1"/>
      <c r="I133" s="1"/>
      <c r="J133" s="1"/>
      <c r="K133" s="1"/>
      <c r="L133" s="1"/>
      <c r="M133" s="1"/>
    </row>
    <row r="134" ht="16.5" spans="1:13">
      <c r="A134" s="1">
        <v>13</v>
      </c>
      <c r="B134" s="1">
        <f>SMALL(任务总表!$H$7:$H$31,$A134)</f>
        <v>150</v>
      </c>
      <c r="C134" s="1">
        <f>SMALL(任务总表!$H$32:$H$56,$A134)</f>
        <v>150</v>
      </c>
      <c r="D134" s="1">
        <f>SMALL(任务总表!$H$57:$H$81,$A134)</f>
        <v>140</v>
      </c>
      <c r="E134" s="1">
        <f>SMALL(任务总表!$H$82:$H$106,$A134)</f>
        <v>150</v>
      </c>
      <c r="F134" s="1">
        <f>SMALL(任务总表!$H$107:$H$131,$A134)</f>
        <v>150</v>
      </c>
      <c r="G134" s="1"/>
      <c r="H134" s="1"/>
      <c r="I134" s="1"/>
      <c r="J134" s="1"/>
      <c r="K134" s="1"/>
      <c r="L134" s="1"/>
      <c r="M134" s="1"/>
    </row>
    <row r="135" ht="16.5" spans="1:13">
      <c r="A135" s="1">
        <v>14</v>
      </c>
      <c r="B135" s="1">
        <f>SMALL(任务总表!$H$7:$H$31,$A135)</f>
        <v>150</v>
      </c>
      <c r="C135" s="1">
        <f>SMALL(任务总表!$H$32:$H$56,$A135)</f>
        <v>150</v>
      </c>
      <c r="D135" s="1">
        <f>SMALL(任务总表!$H$57:$H$81,$A135)</f>
        <v>140</v>
      </c>
      <c r="E135" s="1">
        <f>SMALL(任务总表!$H$82:$H$106,$A135)</f>
        <v>160</v>
      </c>
      <c r="F135" s="1">
        <f>SMALL(任务总表!$H$107:$H$131,$A135)</f>
        <v>150</v>
      </c>
      <c r="G135" s="1"/>
      <c r="H135" s="1"/>
      <c r="I135" s="1"/>
      <c r="J135" s="1"/>
      <c r="K135" s="1"/>
      <c r="L135" s="1"/>
      <c r="M135" s="1"/>
    </row>
    <row r="136" ht="16.5" spans="1:13">
      <c r="A136" s="1">
        <v>15</v>
      </c>
      <c r="B136" s="1">
        <f>SMALL(任务总表!$H$7:$H$31,$A136)</f>
        <v>160</v>
      </c>
      <c r="C136" s="1">
        <f>SMALL(任务总表!$H$32:$H$56,$A136)</f>
        <v>150</v>
      </c>
      <c r="D136" s="1">
        <f>SMALL(任务总表!$H$57:$H$81,$A136)</f>
        <v>150</v>
      </c>
      <c r="E136" s="1">
        <f>SMALL(任务总表!$H$82:$H$106,$A136)</f>
        <v>160</v>
      </c>
      <c r="F136" s="1">
        <f>SMALL(任务总表!$H$107:$H$131,$A136)</f>
        <v>150</v>
      </c>
      <c r="G136" s="1"/>
      <c r="H136" s="1"/>
      <c r="I136" s="1"/>
      <c r="J136" s="1"/>
      <c r="K136" s="1"/>
      <c r="L136" s="1"/>
      <c r="M136" s="1"/>
    </row>
    <row r="137" ht="16.5" spans="1:13">
      <c r="A137" s="1">
        <v>16</v>
      </c>
      <c r="B137" s="1">
        <f>SMALL(任务总表!$H$7:$H$31,$A137)</f>
        <v>160</v>
      </c>
      <c r="C137" s="1">
        <f>SMALL(任务总表!$H$32:$H$56,$A137)</f>
        <v>160</v>
      </c>
      <c r="D137" s="1">
        <f>SMALL(任务总表!$H$57:$H$81,$A137)</f>
        <v>160</v>
      </c>
      <c r="E137" s="1">
        <f>SMALL(任务总表!$H$82:$H$106,$A137)</f>
        <v>160</v>
      </c>
      <c r="F137" s="1">
        <f>SMALL(任务总表!$H$107:$H$131,$A137)</f>
        <v>150</v>
      </c>
      <c r="G137" s="1"/>
      <c r="H137" s="1"/>
      <c r="I137" s="1"/>
      <c r="J137" s="1"/>
      <c r="K137" s="1"/>
      <c r="L137" s="1"/>
      <c r="M137" s="1"/>
    </row>
    <row r="138" ht="16.5" spans="1:13">
      <c r="A138" s="1">
        <v>17</v>
      </c>
      <c r="B138" s="1">
        <f>SMALL(任务总表!$H$7:$H$31,$A138)</f>
        <v>170</v>
      </c>
      <c r="C138" s="1">
        <f>SMALL(任务总表!$H$32:$H$56,$A138)</f>
        <v>170</v>
      </c>
      <c r="D138" s="1">
        <f>SMALL(任务总表!$H$57:$H$81,$A138)</f>
        <v>160</v>
      </c>
      <c r="E138" s="1">
        <f>SMALL(任务总表!$H$82:$H$106,$A138)</f>
        <v>160</v>
      </c>
      <c r="F138" s="1">
        <f>SMALL(任务总表!$H$107:$H$131,$A138)</f>
        <v>180</v>
      </c>
      <c r="G138" s="1"/>
      <c r="H138" s="1"/>
      <c r="I138" s="1"/>
      <c r="J138" s="1"/>
      <c r="K138" s="1"/>
      <c r="L138" s="1"/>
      <c r="M138" s="1"/>
    </row>
    <row r="139" ht="16.5" spans="1:13">
      <c r="A139" s="1">
        <v>18</v>
      </c>
      <c r="B139" s="1">
        <f>SMALL(任务总表!$H$7:$H$31,$A139)</f>
        <v>170</v>
      </c>
      <c r="C139" s="1">
        <f>SMALL(任务总表!$H$32:$H$56,$A139)</f>
        <v>190</v>
      </c>
      <c r="D139" s="1">
        <f>SMALL(任务总表!$H$57:$H$81,$A139)</f>
        <v>180</v>
      </c>
      <c r="E139" s="1">
        <f>SMALL(任务总表!$H$82:$H$106,$A139)</f>
        <v>170</v>
      </c>
      <c r="F139" s="1">
        <f>SMALL(任务总表!$H$107:$H$131,$A139)</f>
        <v>190</v>
      </c>
      <c r="G139" s="1"/>
      <c r="H139" s="1"/>
      <c r="I139" s="1"/>
      <c r="J139" s="1"/>
      <c r="K139" s="1"/>
      <c r="L139" s="1"/>
      <c r="M139" s="1"/>
    </row>
    <row r="140" ht="16.5" spans="1:13">
      <c r="A140" s="1">
        <v>19</v>
      </c>
      <c r="B140" s="1">
        <f>SMALL(任务总表!$H$7:$H$31,$A140)</f>
        <v>180</v>
      </c>
      <c r="C140" s="1">
        <f>SMALL(任务总表!$H$32:$H$56,$A140)</f>
        <v>200</v>
      </c>
      <c r="D140" s="1">
        <f>SMALL(任务总表!$H$57:$H$81,$A140)</f>
        <v>200</v>
      </c>
      <c r="E140" s="1">
        <f>SMALL(任务总表!$H$82:$H$106,$A140)</f>
        <v>210</v>
      </c>
      <c r="F140" s="1">
        <f>SMALL(任务总表!$H$107:$H$131,$A140)</f>
        <v>190</v>
      </c>
      <c r="G140" s="1"/>
      <c r="H140" s="1"/>
      <c r="I140" s="1"/>
      <c r="J140" s="1"/>
      <c r="K140" s="1"/>
      <c r="L140" s="1"/>
      <c r="M140" s="1"/>
    </row>
    <row r="141" ht="16.5" spans="1:13">
      <c r="A141" s="1">
        <v>20</v>
      </c>
      <c r="B141" s="1">
        <f>SMALL(任务总表!$H$7:$H$31,$A141)</f>
        <v>200</v>
      </c>
      <c r="C141" s="1">
        <f>SMALL(任务总表!$H$32:$H$56,$A141)</f>
        <v>220</v>
      </c>
      <c r="D141" s="1">
        <f>SMALL(任务总表!$H$57:$H$81,$A141)</f>
        <v>200</v>
      </c>
      <c r="E141" s="1">
        <f>SMALL(任务总表!$H$82:$H$106,$A141)</f>
        <v>210</v>
      </c>
      <c r="F141" s="1">
        <f>SMALL(任务总表!$H$107:$H$131,$A141)</f>
        <v>200</v>
      </c>
      <c r="G141" s="1"/>
      <c r="H141" s="1"/>
      <c r="I141" s="1"/>
      <c r="J141" s="1"/>
      <c r="K141" s="1"/>
      <c r="L141" s="1"/>
      <c r="M141" s="1"/>
    </row>
    <row r="142" ht="16.5" spans="1:13">
      <c r="A142" s="1">
        <v>21</v>
      </c>
      <c r="B142" s="1">
        <f>SMALL(任务总表!$H$7:$H$31,$A142)</f>
        <v>200</v>
      </c>
      <c r="C142" s="1">
        <f>SMALL(任务总表!$H$32:$H$56,$A142)</f>
        <v>220</v>
      </c>
      <c r="D142" s="1">
        <f>SMALL(任务总表!$H$57:$H$81,$A142)</f>
        <v>200</v>
      </c>
      <c r="E142" s="1">
        <f>SMALL(任务总表!$H$82:$H$106,$A142)</f>
        <v>220</v>
      </c>
      <c r="F142" s="1">
        <f>SMALL(任务总表!$H$107:$H$131,$A142)</f>
        <v>200</v>
      </c>
      <c r="G142" s="1"/>
      <c r="H142" s="1"/>
      <c r="I142" s="1"/>
      <c r="J142" s="1"/>
      <c r="K142" s="1"/>
      <c r="L142" s="1"/>
      <c r="M142" s="1"/>
    </row>
    <row r="143" ht="16.5" spans="1:13">
      <c r="A143" s="1">
        <v>22</v>
      </c>
      <c r="B143" s="1">
        <f>SMALL(任务总表!$H$7:$H$31,$A143)</f>
        <v>230</v>
      </c>
      <c r="C143" s="1">
        <f>SMALL(任务总表!$H$32:$H$56,$A143)</f>
        <v>220</v>
      </c>
      <c r="D143" s="1">
        <f>SMALL(任务总表!$H$57:$H$81,$A143)</f>
        <v>210</v>
      </c>
      <c r="E143" s="1">
        <f>SMALL(任务总表!$H$82:$H$106,$A143)</f>
        <v>220</v>
      </c>
      <c r="F143" s="1">
        <f>SMALL(任务总表!$H$107:$H$131,$A143)</f>
        <v>200</v>
      </c>
      <c r="G143" s="1"/>
      <c r="H143" s="1"/>
      <c r="I143" s="1"/>
      <c r="J143" s="1"/>
      <c r="K143" s="1"/>
      <c r="L143" s="1"/>
      <c r="M143" s="1"/>
    </row>
    <row r="144" ht="16.5" spans="1:13">
      <c r="A144" s="1">
        <v>23</v>
      </c>
      <c r="B144" s="1">
        <f>SMALL(任务总表!$H$7:$H$31,$A144)</f>
        <v>230</v>
      </c>
      <c r="C144" s="1">
        <f>SMALL(任务总表!$H$32:$H$56,$A144)</f>
        <v>230</v>
      </c>
      <c r="D144" s="1">
        <f>SMALL(任务总表!$H$57:$H$81,$A144)</f>
        <v>220</v>
      </c>
      <c r="E144" s="1">
        <f>SMALL(任务总表!$H$82:$H$106,$A144)</f>
        <v>230</v>
      </c>
      <c r="F144" s="1">
        <f>SMALL(任务总表!$H$107:$H$131,$A144)</f>
        <v>200</v>
      </c>
      <c r="G144" s="1"/>
      <c r="H144" s="1"/>
      <c r="I144" s="1"/>
      <c r="J144" s="1"/>
      <c r="K144" s="1"/>
      <c r="L144" s="1"/>
      <c r="M144" s="1"/>
    </row>
    <row r="145" ht="16.5" spans="1:13">
      <c r="A145" s="1">
        <v>24</v>
      </c>
      <c r="B145" s="1">
        <f>SMALL(任务总表!$H$7:$H$31,$A145)</f>
        <v>240</v>
      </c>
      <c r="C145" s="1">
        <f>SMALL(任务总表!$H$32:$H$56,$A145)</f>
        <v>230</v>
      </c>
      <c r="D145" s="1">
        <f>SMALL(任务总表!$H$57:$H$81,$A145)</f>
        <v>240</v>
      </c>
      <c r="E145" s="1">
        <f>SMALL(任务总表!$H$82:$H$106,$A145)</f>
        <v>230</v>
      </c>
      <c r="F145" s="1">
        <f>SMALL(任务总表!$H$107:$H$131,$A145)</f>
        <v>200</v>
      </c>
      <c r="G145" s="1"/>
      <c r="H145" s="1"/>
      <c r="I145" s="1"/>
      <c r="J145" s="1"/>
      <c r="K145" s="1"/>
      <c r="L145" s="1"/>
      <c r="M145" s="1"/>
    </row>
    <row r="146" ht="16.5" spans="1:13">
      <c r="A146" s="1">
        <v>25</v>
      </c>
      <c r="B146" s="1">
        <f>SMALL(任务总表!$H$7:$H$31,$A146)</f>
        <v>400</v>
      </c>
      <c r="C146" s="1">
        <f>SMALL(任务总表!$H$32:$H$56,$A146)</f>
        <v>400</v>
      </c>
      <c r="D146" s="1">
        <f>SMALL(任务总表!$H$57:$H$81,$A146)</f>
        <v>400</v>
      </c>
      <c r="E146" s="1">
        <f>SMALL(任务总表!$H$82:$H$106,$A146)</f>
        <v>400</v>
      </c>
      <c r="F146" s="1">
        <f>SMALL(任务总表!$H$107:$H$131,$A146)</f>
        <v>400</v>
      </c>
      <c r="G146" s="1"/>
      <c r="H146" s="1"/>
      <c r="I146" s="1"/>
      <c r="J146" s="1"/>
      <c r="K146" s="1"/>
      <c r="L146" s="1"/>
      <c r="M146" s="1"/>
    </row>
    <row r="147" ht="16.5" spans="1: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ht="30" customHeight="1" spans="1:13">
      <c r="A148" s="3" t="s">
        <v>850</v>
      </c>
      <c r="B148" s="3"/>
      <c r="C148" s="3"/>
      <c r="D148" s="3"/>
      <c r="E148" s="3"/>
      <c r="F148" s="3"/>
      <c r="G148" s="3"/>
      <c r="H148" s="3"/>
      <c r="I148" s="1"/>
      <c r="J148" s="1"/>
      <c r="K148" s="1"/>
      <c r="L148" s="1"/>
      <c r="M148" s="1"/>
    </row>
    <row r="149" ht="30" customHeight="1" spans="1:13">
      <c r="A149" s="3"/>
      <c r="B149" s="3"/>
      <c r="C149" s="3"/>
      <c r="D149" s="3"/>
      <c r="E149" s="3"/>
      <c r="F149" s="3"/>
      <c r="G149" s="3"/>
      <c r="H149" s="3"/>
      <c r="I149" s="1"/>
      <c r="J149" s="1"/>
      <c r="K149" s="1"/>
      <c r="L149" s="1"/>
      <c r="M149" s="1"/>
    </row>
    <row r="150" ht="30" customHeight="1" spans="1:13">
      <c r="A150" s="3"/>
      <c r="B150" s="3"/>
      <c r="C150" s="3"/>
      <c r="D150" s="3"/>
      <c r="E150" s="3"/>
      <c r="F150" s="3"/>
      <c r="G150" s="3"/>
      <c r="H150" s="3"/>
      <c r="I150" s="1"/>
      <c r="J150" s="1"/>
      <c r="K150" s="1"/>
      <c r="L150" s="1"/>
      <c r="M150" s="1"/>
    </row>
  </sheetData>
  <mergeCells count="28">
    <mergeCell ref="A2:H2"/>
    <mergeCell ref="A3:H3"/>
    <mergeCell ref="B40:H40"/>
    <mergeCell ref="B41:H41"/>
    <mergeCell ref="B42:H42"/>
    <mergeCell ref="B43:H43"/>
    <mergeCell ref="B44:H44"/>
    <mergeCell ref="B45:H45"/>
    <mergeCell ref="B46:H46"/>
    <mergeCell ref="B47:H47"/>
    <mergeCell ref="B66:H66"/>
    <mergeCell ref="B67:H67"/>
    <mergeCell ref="B68:H68"/>
    <mergeCell ref="B69:H69"/>
    <mergeCell ref="B70:H70"/>
    <mergeCell ref="B71:H71"/>
    <mergeCell ref="B72:H72"/>
    <mergeCell ref="B73:H73"/>
    <mergeCell ref="B74:H74"/>
    <mergeCell ref="B113:H113"/>
    <mergeCell ref="B114:H114"/>
    <mergeCell ref="B115:H115"/>
    <mergeCell ref="B116:H116"/>
    <mergeCell ref="B117:H117"/>
    <mergeCell ref="A24:H25"/>
    <mergeCell ref="A35:H36"/>
    <mergeCell ref="A85:K87"/>
    <mergeCell ref="A148:H15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84766"/>
  </sheetPr>
  <dimension ref="A1:M150"/>
  <sheetViews>
    <sheetView showGridLines="0" workbookViewId="0">
      <selection activeCell="A1" sqref="A1"/>
    </sheetView>
  </sheetViews>
  <sheetFormatPr defaultColWidth="9" defaultRowHeight="14"/>
  <cols>
    <col min="1" max="1" width="34.3833333333333" customWidth="1"/>
    <col min="2" max="2" width="2.5" customWidth="1"/>
    <col min="3" max="3" width="34.3833333333333" customWidth="1"/>
    <col min="4" max="4" width="2.5" customWidth="1"/>
    <col min="5" max="5" width="34.3833333333333" customWidth="1"/>
    <col min="6" max="6" width="2.5" customWidth="1"/>
    <col min="7" max="7" width="34.3833333333333" customWidth="1"/>
    <col min="8" max="8" width="2.5" customWidth="1"/>
    <col min="9" max="9" width="34.3833333333333" customWidth="1"/>
    <col min="10" max="10" width="2.5" customWidth="1"/>
  </cols>
  <sheetData>
    <row r="1" ht="16.5" spans="1: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36" customHeight="1" spans="1:13">
      <c r="A2" s="2" t="s">
        <v>851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30" customHeight="1" spans="1:13">
      <c r="A3" s="3" t="s">
        <v>852</v>
      </c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</row>
    <row r="4" ht="30" customHeight="1" spans="1:13">
      <c r="A4" s="3"/>
      <c r="B4" s="3"/>
      <c r="C4" s="3"/>
      <c r="D4" s="3"/>
      <c r="E4" s="3"/>
      <c r="F4" s="3"/>
      <c r="G4" s="3"/>
      <c r="H4" s="3"/>
      <c r="I4" s="3"/>
      <c r="J4" s="3"/>
      <c r="K4" s="1"/>
      <c r="L4" s="1"/>
      <c r="M4" s="1"/>
    </row>
    <row r="5" ht="16.5" spans="1:1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ht="32" customHeight="1" spans="1:13">
      <c r="A6" s="5" t="s">
        <v>853</v>
      </c>
      <c r="B6" s="5"/>
      <c r="C6" s="5"/>
      <c r="D6" s="5"/>
      <c r="E6" s="5"/>
      <c r="F6" s="5"/>
      <c r="G6" s="5"/>
      <c r="H6" s="5"/>
      <c r="I6" s="5"/>
      <c r="J6" s="1"/>
      <c r="K6" s="1"/>
      <c r="L6" s="1"/>
      <c r="M6" s="1"/>
    </row>
    <row r="7" ht="105" customHeight="1" spans="1:13">
      <c r="A7" s="6" t="str">
        <f>任务总表!L28&amp;" · "&amp;任务总表!N28&amp;CHAR(10)&amp;任务总表!E28&amp;CHAR(10)&amp;任务总表!D28&amp;" · "&amp;任务总表!H28&amp;" 分"&amp;CHAR(10)&amp;"直接完成，无需图片"</f>
        <v>PHI22 · D01
一指全红
易 · 80 分
直接完成，无需图片</v>
      </c>
      <c r="B7" s="1"/>
      <c r="C7" s="7" t="str">
        <f>任务总表!L24&amp;" · "&amp;任务总表!N24&amp;CHAR(10)&amp;任务总表!E24&amp;CHAR(10)&amp;任务总表!D24&amp;" · "&amp;任务总表!H24&amp;" 分"&amp;CHAR(10)&amp;"A/B/C 图片 #2"</f>
        <v>PHI18 · P02
闭眼也能d0EZ
中 · 150 分
A/B/C 图片 #2</v>
      </c>
      <c r="D7" s="1"/>
      <c r="E7" s="6" t="str">
        <f>任务总表!L17&amp;" · "&amp;任务总表!N17&amp;CHAR(10)&amp;任务总表!E17&amp;CHAR(10)&amp;任务总表!D17&amp;" · "&amp;任务总表!H17&amp;" 分"&amp;CHAR(10)&amp;"A/B/C 图片 #19"</f>
        <v>PHI11 · P19
魔王曲速写
易 · 130 分
A/B/C 图片 #19</v>
      </c>
      <c r="F7" s="1"/>
      <c r="G7" s="8" t="str">
        <f>任务总表!L23&amp;" · "&amp;任务总表!N23&amp;CHAR(10)&amp;任务总表!E23&amp;CHAR(10)&amp;任务总表!D23&amp;" · "&amp;任务总表!H23&amp;" 分"&amp;CHAR(10)&amp;"A/B/C 图片 #5"</f>
        <v>PHI17 · P05
Rr精准控分
难 · 230 分
A/B/C 图片 #5</v>
      </c>
      <c r="H7" s="1"/>
      <c r="I7" s="8" t="str">
        <f>任务总表!L9&amp;" · "&amp;任务总表!N9&amp;CHAR(10)&amp;任务总表!E9&amp;CHAR(10)&amp;任务总表!D9&amp;" · "&amp;任务总表!H9&amp;" 分"&amp;CHAR(10)&amp;"A/B/C 图片 #11"</f>
        <v>PHI03 · P11
一手包办动画
难 · 200 分
A/B/C 图片 #11</v>
      </c>
      <c r="J7" s="1"/>
      <c r="K7" s="1"/>
      <c r="L7" s="1"/>
      <c r="M7" s="1"/>
    </row>
    <row r="8" ht="105" customHeight="1" spans="1:13">
      <c r="A8" s="8" t="str">
        <f>任务总表!L21&amp;" · "&amp;任务总表!N21&amp;CHAR(10)&amp;任务总表!E21&amp;CHAR(10)&amp;任务总表!D21&amp;" · "&amp;任务总表!H21&amp;" 分"&amp;CHAR(10)&amp;"A/B/C 图片 #4"</f>
        <v>PHI15 · P04
冷手热谱
难 · 240 分
A/B/C 图片 #4</v>
      </c>
      <c r="B8" s="1"/>
      <c r="C8" s="7" t="str">
        <f>任务总表!L25&amp;" · "&amp;任务总表!N25&amp;CHAR(10)&amp;任务总表!E25&amp;CHAR(10)&amp;任务总表!D25&amp;" · "&amp;任务总表!H25&amp;" 分"&amp;CHAR(10)&amp;"A/B/C 图片 #17"</f>
        <v>PHI19 · P17
左右护法
中 · 150 分
A/B/C 图片 #17</v>
      </c>
      <c r="D8" s="1"/>
      <c r="E8" s="6" t="str">
        <f>任务总表!L30&amp;" · "&amp;任务总表!N30&amp;CHAR(10)&amp;任务总表!E30&amp;CHAR(10)&amp;任务总表!D30&amp;" · "&amp;任务总表!H30&amp;" 分"&amp;CHAR(10)&amp;"直接完成，无需图片"</f>
        <v>PHI24 · D02
零零五说的道理
易 · 80 分
直接完成，无需图片</v>
      </c>
      <c r="F8" s="1"/>
      <c r="G8" s="7" t="str">
        <f>任务总表!L16&amp;" · "&amp;任务总表!N16&amp;CHAR(10)&amp;任务总表!E16&amp;CHAR(10)&amp;任务总表!D16&amp;" · "&amp;任务总表!H16&amp;" 分"&amp;CHAR(10)&amp;"A/B/C 图片 #12"</f>
        <v>PHI10 · P12
人形平板支架
中 · 160 分
A/B/C 图片 #12</v>
      </c>
      <c r="H8" s="1"/>
      <c r="I8" s="7" t="str">
        <f>任务总表!L19&amp;" · "&amp;任务总表!N19&amp;CHAR(10)&amp;任务总表!E19&amp;CHAR(10)&amp;任务总表!D19&amp;" · "&amp;任务总表!H19&amp;" 分"&amp;CHAR(10)&amp;"A/B/C 图片 #1"</f>
        <v>PHI13 · P01
全连低分王
中 · 170 分
A/B/C 图片 #1</v>
      </c>
      <c r="J8" s="1"/>
      <c r="K8" s="1"/>
      <c r="L8" s="1"/>
      <c r="M8" s="1"/>
    </row>
    <row r="9" ht="105" customHeight="1" spans="1:13">
      <c r="A9" s="7" t="str">
        <f>任务总表!L12&amp;" · "&amp;任务总表!N12&amp;CHAR(10)&amp;任务总表!E12&amp;CHAR(10)&amp;任务总表!D12&amp;" · "&amp;任务总表!H12&amp;" 分"&amp;CHAR(10)&amp;"A/B/C 图片 #13"</f>
        <v>PHI06 · P13
IN级查户口
中 · 140 分
A/B/C 图片 #13</v>
      </c>
      <c r="B9" s="1"/>
      <c r="C9" s="6" t="str">
        <f>任务总表!L20&amp;" · "&amp;任务总表!N20&amp;CHAR(10)&amp;任务总表!E20&amp;CHAR(10)&amp;任务总表!D20&amp;" · "&amp;任务总表!H20&amp;" 分"&amp;CHAR(10)&amp;"A/B/C 图片 #14"</f>
        <v>PHI14 · P14
白V断连大师
易 · 110 分
A/B/C 图片 #14</v>
      </c>
      <c r="D9" s="1"/>
      <c r="E9" s="9" t="str">
        <f>任务总表!L15&amp;" · "&amp;任务总表!N15&amp;CHAR(10)&amp;任务总表!E15&amp;CHAR(10)&amp;任务总表!D15&amp;" · "&amp;任务总表!H15&amp;" 分"&amp;CHAR(10)&amp;"直接完成，无需图片"</f>
        <v>PHI09 · D03
蒙眼代打？！
极难 · 400 分
直接完成，无需图片</v>
      </c>
      <c r="F9" s="1"/>
      <c r="G9" s="6" t="str">
        <f>任务总表!L7&amp;" · "&amp;任务总表!N7&amp;CHAR(10)&amp;任务总表!E7&amp;CHAR(10)&amp;任务总表!D7&amp;" · "&amp;任务总表!H7&amp;" 分"&amp;CHAR(10)&amp;"A/B/C 图片 #16"</f>
        <v>PHI01 · P16
板子别动！
易 · 90 分
A/B/C 图片 #16</v>
      </c>
      <c r="H9" s="1"/>
      <c r="I9" s="6" t="str">
        <f>任务总表!L31&amp;" · "&amp;任务总表!N31&amp;CHAR(10)&amp;任务总表!E31&amp;CHAR(10)&amp;任务总表!D31&amp;" · "&amp;任务总表!H31&amp;" 分"&amp;CHAR(10)&amp;"直接完成，无需图片"</f>
        <v>PHI25 · D04
HD一手拿捏
易 · 80 分
直接完成，无需图片</v>
      </c>
      <c r="J9" s="1"/>
      <c r="K9" s="1"/>
      <c r="L9" s="1"/>
      <c r="M9" s="1"/>
    </row>
    <row r="10" ht="105" customHeight="1" spans="1:13">
      <c r="A10" s="6" t="str">
        <f>任务总表!L14&amp;" · "&amp;任务总表!N14&amp;CHAR(10)&amp;任务总表!E14&amp;CHAR(10)&amp;任务总表!D14&amp;" · "&amp;任务总表!H14&amp;" 分"&amp;CHAR(10)&amp;"A/B/C 图片 #18"</f>
        <v>PHI08 · P18
二次元扫书行动
易 · 160 分
A/B/C 图片 #18</v>
      </c>
      <c r="B10" s="1"/>
      <c r="C10" s="8" t="str">
        <f>任务总表!L27&amp;" · "&amp;任务总表!N27&amp;CHAR(10)&amp;任务总表!E27&amp;CHAR(10)&amp;任务总表!D27&amp;" · "&amp;任务总表!H27&amp;" 分"&amp;CHAR(10)&amp;"直接完成，无需图片"</f>
        <v>PHI21 · D05
Random3开盲盒
难 · 230 分
直接完成，无需图片</v>
      </c>
      <c r="D10" s="1"/>
      <c r="E10" s="6" t="str">
        <f>任务总表!L8&amp;" · "&amp;任务总表!N8&amp;CHAR(10)&amp;任务总表!E8&amp;CHAR(10)&amp;任务总表!D8&amp;" · "&amp;任务总表!H8&amp;" 分"&amp;CHAR(10)&amp;"A/B/C 图片 #6"</f>
        <v>PHI02 · P06
红键外包
易 · 110 分
A/B/C 图片 #6</v>
      </c>
      <c r="F10" s="1"/>
      <c r="G10" s="6" t="str">
        <f>任务总表!L18&amp;" · "&amp;任务总表!N18&amp;CHAR(10)&amp;任务总表!E18&amp;CHAR(10)&amp;任务总表!D18&amp;" · "&amp;任务总表!H18&amp;" 分"&amp;CHAR(10)&amp;"A/B/C 图片 #8"</f>
        <v>PHI12 · P08
谷子认亲大会
易 · 140 分
A/B/C 图片 #8</v>
      </c>
      <c r="H10" s="1"/>
      <c r="I10" s="6" t="str">
        <f>任务总表!L10&amp;" · "&amp;任务总表!N10&amp;CHAR(10)&amp;任务总表!E10&amp;CHAR(10)&amp;任务总表!D10&amp;" · "&amp;任务总表!H10&amp;" 分"&amp;CHAR(10)&amp;"A/B/C 图片 #10"</f>
        <v>PHI04 · P10
课题三连红
易 · 150 分
A/B/C 图片 #10</v>
      </c>
      <c r="J10" s="1"/>
      <c r="K10" s="1"/>
      <c r="L10" s="1"/>
      <c r="M10" s="1"/>
    </row>
    <row r="11" ht="105" customHeight="1" spans="1:13">
      <c r="A11" s="7" t="str">
        <f>任务总表!L13&amp;" · "&amp;任务总表!N13&amp;CHAR(10)&amp;任务总表!E13&amp;CHAR(10)&amp;任务总表!D13&amp;" · "&amp;任务总表!H13&amp;" 分"&amp;CHAR(10)&amp;"A/B/C 图片 #7"</f>
        <v>PHI07 · P07
唱打
中 · 180 分
A/B/C 图片 #7</v>
      </c>
      <c r="B11" s="1"/>
      <c r="C11" s="7" t="str">
        <f>任务总表!L26&amp;" · "&amp;任务总表!N26&amp;CHAR(10)&amp;任务总表!E26&amp;CHAR(10)&amp;任务总表!D26&amp;" · "&amp;任务总表!H26&amp;" 分"&amp;CHAR(10)&amp;"A/B/C 图片 #3"</f>
        <v>PHI20 · P03
一指宇宙
中 · 150 分
A/B/C 图片 #3</v>
      </c>
      <c r="D11" s="1"/>
      <c r="E11" s="6" t="str">
        <f>任务总表!L11&amp;" · "&amp;任务总表!N11&amp;CHAR(10)&amp;任务总表!E11&amp;CHAR(10)&amp;任务总表!D11&amp;" · "&amp;任务总表!H11&amp;" 分"&amp;CHAR(10)&amp;"A/B/C 图片 #15"</f>
        <v>PHI05 · P15
曲库统计员
易 · 100 分
A/B/C 图片 #15</v>
      </c>
      <c r="F11" s="1"/>
      <c r="G11" s="7" t="str">
        <f>任务总表!L29&amp;" · "&amp;任务总表!N29&amp;CHAR(10)&amp;任务总表!E29&amp;CHAR(10)&amp;任务总表!D29&amp;" · "&amp;任务总表!H29&amp;" 分"&amp;CHAR(10)&amp;"直接完成，无需图片"</f>
        <v>PHI23 · D06
986000复刻现场
中 · 170 分
直接完成，无需图片</v>
      </c>
      <c r="H11" s="1"/>
      <c r="I11" s="8" t="str">
        <f>任务总表!L22&amp;" · "&amp;任务总表!N22&amp;CHAR(10)&amp;任务总表!E22&amp;CHAR(10)&amp;任务总表!D22&amp;" · "&amp;任务总表!H22&amp;" 分"&amp;CHAR(10)&amp;"A/B/C 图片 #9"</f>
        <v>PHI16 · P09
credits不是片尾？
难 · 200 分
A/B/C 图片 #9</v>
      </c>
      <c r="J11" s="1"/>
      <c r="K11" s="1"/>
      <c r="L11" s="1"/>
      <c r="M11" s="1"/>
    </row>
    <row r="12" ht="16.5" spans="1:1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ht="27" customHeight="1" spans="1:13">
      <c r="A13" s="1" t="s">
        <v>854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ht="16.5" spans="1:1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ht="16.5" spans="1:1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ht="32" customHeight="1" spans="1:13">
      <c r="A16" s="5" t="s">
        <v>855</v>
      </c>
      <c r="B16" s="5"/>
      <c r="C16" s="5"/>
      <c r="D16" s="5"/>
      <c r="E16" s="5"/>
      <c r="F16" s="5"/>
      <c r="G16" s="5"/>
      <c r="H16" s="5"/>
      <c r="I16" s="5"/>
      <c r="J16" s="1"/>
      <c r="K16" s="1"/>
      <c r="L16" s="1"/>
      <c r="M16" s="1"/>
    </row>
    <row r="17" ht="105" customHeight="1" spans="1:13">
      <c r="A17" s="6" t="str">
        <f>任务总表!L47&amp;" · "&amp;任务总表!N47&amp;CHAR(10)&amp;任务总表!E47&amp;CHAR(10)&amp;任务总表!D47&amp;" · "&amp;任务总表!H47&amp;" 分"&amp;CHAR(10)&amp;"直接完成，无需图片"</f>
        <v>ARC16 · D01
质数强迫症
易 · 70 分
直接完成，无需图片</v>
      </c>
      <c r="B17" s="1"/>
      <c r="C17" s="8" t="str">
        <f>任务总表!L33&amp;" · "&amp;任务总表!N33&amp;CHAR(10)&amp;任务总表!E33&amp;CHAR(10)&amp;任务总表!D33&amp;" · "&amp;任务总表!H33&amp;" 分"&amp;CHAR(10)&amp;"A/B/C 图片 #2"</f>
        <v>ARC02 · P02
只能看不能摸
难 · 230 分
A/B/C 图片 #2</v>
      </c>
      <c r="D17" s="1"/>
      <c r="E17" s="6" t="str">
        <f>任务总表!L34&amp;" · "&amp;任务总表!N34&amp;CHAR(10)&amp;任务总表!E34&amp;CHAR(10)&amp;任务总表!D34&amp;" · "&amp;任务总表!H34&amp;" 分"&amp;CHAR(10)&amp;"A/B/C 图片 #19"</f>
        <v>ARC03 · P19
光暗双生
易 · 120 分
A/B/C 图片 #19</v>
      </c>
      <c r="F17" s="1"/>
      <c r="G17" s="8" t="str">
        <f>任务总表!L41&amp;" · "&amp;任务总表!N41&amp;CHAR(10)&amp;任务总表!E41&amp;CHAR(10)&amp;任务总表!D41&amp;" · "&amp;任务总表!H41&amp;" 分"&amp;CHAR(10)&amp;"A/B/C 图片 #5"</f>
        <v>ARC10 · P05
快慢都是你
难 · 220 分
A/B/C 图片 #5</v>
      </c>
      <c r="H17" s="1"/>
      <c r="I17" s="7" t="str">
        <f>任务总表!L49&amp;" · "&amp;任务总表!N49&amp;CHAR(10)&amp;任务总表!E49&amp;CHAR(10)&amp;任务总表!D49&amp;" · "&amp;任务总表!H49&amp;" 分"&amp;CHAR(10)&amp;"A/B/C 图片 #11"</f>
        <v>ARC18 · P11
天翻地覆色号
中 · 150 分
A/B/C 图片 #11</v>
      </c>
      <c r="J17" s="1"/>
      <c r="K17" s="1"/>
      <c r="L17" s="1"/>
      <c r="M17" s="1"/>
    </row>
    <row r="18" ht="105" customHeight="1" spans="1:13">
      <c r="A18" s="8" t="str">
        <f>任务总表!L55&amp;" · "&amp;任务总表!N55&amp;CHAR(10)&amp;任务总表!E55&amp;CHAR(10)&amp;任务总表!D55&amp;" · "&amp;任务总表!H55&amp;" 分"&amp;CHAR(10)&amp;"A/B/C 图片 #4"</f>
        <v>ARC24 · P04
猫猫喘口气
难 · 220 分
A/B/C 图片 #4</v>
      </c>
      <c r="B18" s="1"/>
      <c r="C18" s="7" t="str">
        <f>任务总表!L42&amp;" · "&amp;任务总表!N42&amp;CHAR(10)&amp;任务总表!E42&amp;CHAR(10)&amp;任务总表!D42&amp;" · "&amp;任务总表!H42&amp;" 分"&amp;CHAR(10)&amp;"A/B/C 图片 #17"</f>
        <v>ARC11 · P17
曲师连连看
中 · 140 分
A/B/C 图片 #17</v>
      </c>
      <c r="D18" s="1"/>
      <c r="E18" s="6" t="str">
        <f>任务总表!L56&amp;" · "&amp;任务总表!N56&amp;CHAR(10)&amp;任务总表!E56&amp;CHAR(10)&amp;任务总表!D56&amp;" · "&amp;任务总表!H56&amp;" 分"&amp;CHAR(10)&amp;"直接完成，无需图片"</f>
        <v>ARC25 · D02
三连批发商
易 · 80 分
直接完成，无需图片</v>
      </c>
      <c r="F18" s="1"/>
      <c r="G18" s="7" t="str">
        <f>任务总表!L39&amp;" · "&amp;任务总表!N39&amp;CHAR(10)&amp;任务总表!E39&amp;CHAR(10)&amp;任务总表!D39&amp;" · "&amp;任务总表!H39&amp;" 分"&amp;CHAR(10)&amp;"A/B/C 图片 #12"</f>
        <v>ARC08 · P12
这歌我会唱
中 · 150 分
A/B/C 图片 #12</v>
      </c>
      <c r="H18" s="1"/>
      <c r="I18" s="8" t="str">
        <f>任务总表!L36&amp;" · "&amp;任务总表!N36&amp;CHAR(10)&amp;任务总表!E36&amp;CHAR(10)&amp;任务总表!D36&amp;" · "&amp;任务总表!H36&amp;" 分"&amp;CHAR(10)&amp;"A/B/C 图片 #1"</f>
        <v>ARC05 · P01
困难角色带我飞
难 · 200 分
A/B/C 图片 #1</v>
      </c>
      <c r="J18" s="1"/>
      <c r="K18" s="1"/>
      <c r="L18" s="1"/>
      <c r="M18" s="1"/>
    </row>
    <row r="19" ht="105" customHeight="1" spans="1:13">
      <c r="A19" s="6" t="str">
        <f>任务总表!L48&amp;" · "&amp;任务总表!N48&amp;CHAR(10)&amp;任务总表!E48&amp;CHAR(10)&amp;任务总表!D48&amp;" · "&amp;任务总表!H48&amp;" 分"&amp;CHAR(10)&amp;"A/B/C 图片 #13"</f>
        <v>ARC17 · P13
分数复读机
易 · 130 分
A/B/C 图片 #13</v>
      </c>
      <c r="B19" s="1"/>
      <c r="C19" s="6" t="str">
        <f>任务总表!L50&amp;" · "&amp;任务总表!N50&amp;CHAR(10)&amp;任务总表!E50&amp;CHAR(10)&amp;任务总表!D50&amp;" · "&amp;任务总表!H50&amp;" 分"&amp;CHAR(10)&amp;"A/B/C 图片 #14"</f>
        <v>ARC19 · P14
强碱体验卡
易 · 100 分
A/B/C 图片 #14</v>
      </c>
      <c r="D19" s="1"/>
      <c r="E19" s="9" t="str">
        <f>任务总表!L43&amp;" · "&amp;任务总表!N43&amp;CHAR(10)&amp;任务总表!E43&amp;CHAR(10)&amp;任务总表!D43&amp;" · "&amp;任务总表!H43&amp;" 分"&amp;CHAR(10)&amp;"直接完成，无需图片"</f>
        <v>ARC12 · D03
拆开也要千万
极难 · 400 分
直接完成，无需图片</v>
      </c>
      <c r="F19" s="1"/>
      <c r="G19" s="6" t="str">
        <f>任务总表!L45&amp;" · "&amp;任务总表!N45&amp;CHAR(10)&amp;任务总表!E45&amp;CHAR(10)&amp;任务总表!D45&amp;" · "&amp;任务总表!H45&amp;" 分"&amp;CHAR(10)&amp;"A/B/C 图片 #16"</f>
        <v>ARC14 · P16
早到也不行
易 · 100 分
A/B/C 图片 #16</v>
      </c>
      <c r="H19" s="1"/>
      <c r="I19" s="6" t="str">
        <f>任务总表!L46&amp;" · "&amp;任务总表!N46&amp;CHAR(10)&amp;任务总表!E46&amp;CHAR(10)&amp;任务总表!D46&amp;" · "&amp;任务总表!H46&amp;" 分"&amp;CHAR(10)&amp;"直接完成，无需图片"</f>
        <v>ARC15 · D04
井水不犯河水
易 · 80 分
直接完成，无需图片</v>
      </c>
      <c r="J19" s="1"/>
      <c r="K19" s="1"/>
      <c r="L19" s="1"/>
      <c r="M19" s="1"/>
    </row>
    <row r="20" ht="105" customHeight="1" spans="1:13">
      <c r="A20" s="8" t="str">
        <f>任务总表!L40&amp;" · "&amp;任务总表!N40&amp;CHAR(10)&amp;任务总表!E40&amp;CHAR(10)&amp;任务总表!D40&amp;" · "&amp;任务总表!H40&amp;" 分"&amp;CHAR(10)&amp;"A/B/C 图片 #18"</f>
        <v>ARC09 · P18
小p收集癖
难 · 220 分
A/B/C 图片 #18</v>
      </c>
      <c r="B20" s="1"/>
      <c r="C20" s="8" t="str">
        <f>任务总表!L54&amp;" · "&amp;任务总表!N54&amp;CHAR(10)&amp;任务总表!E54&amp;CHAR(10)&amp;任务总表!D54&amp;" · "&amp;任务总表!H54&amp;" 分"&amp;CHAR(10)&amp;"直接完成，无需图片"</f>
        <v>ARC23 · D05
卸载冷静一下
难 · 160 分
直接完成，无需图片</v>
      </c>
      <c r="D20" s="1"/>
      <c r="E20" s="6" t="str">
        <f>任务总表!L44&amp;" · "&amp;任务总表!N44&amp;CHAR(10)&amp;任务总表!E44&amp;CHAR(10)&amp;任务总表!D44&amp;" · "&amp;任务总表!H44&amp;" 分"&amp;CHAR(10)&amp;"A/B/C 图片 #6"</f>
        <v>ARC13 · P06
迟到是不可能的
易 · 100 分
A/B/C 图片 #6</v>
      </c>
      <c r="F20" s="1"/>
      <c r="G20" s="7" t="str">
        <f>任务总表!L53&amp;" · "&amp;任务总表!N53&amp;CHAR(10)&amp;任务总表!E53&amp;CHAR(10)&amp;任务总表!D53&amp;" · "&amp;任务总表!H53&amp;" 分"&amp;CHAR(10)&amp;"A/B/C 图片 #8"</f>
        <v>ARC22 · P08
曲绘照进现实
中 · 190 分
A/B/C 图片 #8</v>
      </c>
      <c r="H20" s="1"/>
      <c r="I20" s="6" t="str">
        <f>任务总表!L38&amp;" · "&amp;任务总表!N38&amp;CHAR(10)&amp;任务总表!E38&amp;CHAR(10)&amp;任务总表!D38&amp;" · "&amp;任务总表!H38&amp;" 分"&amp;CHAR(10)&amp;"A/B/C 图片 #10"</f>
        <v>ARC07 · P10
GUY，你干嘛
易 · 140 分
A/B/C 图片 #10</v>
      </c>
      <c r="J20" s="1"/>
      <c r="K20" s="1"/>
      <c r="L20" s="1"/>
      <c r="M20" s="1"/>
    </row>
    <row r="21" ht="105" customHeight="1" spans="1:13">
      <c r="A21" s="7" t="str">
        <f>任务总表!L35&amp;" · "&amp;任务总表!N35&amp;CHAR(10)&amp;任务总表!E35&amp;CHAR(10)&amp;任务总表!D35&amp;" · "&amp;任务总表!H35&amp;" 分"&amp;CHAR(10)&amp;"A/B/C 图片 #7"</f>
        <v>ARC04 · P07
来自隔壁的你
中 · 150 分
A/B/C 图片 #7</v>
      </c>
      <c r="B21" s="1"/>
      <c r="C21" s="7" t="str">
        <f>任务总表!L32&amp;" · "&amp;任务总表!N32&amp;CHAR(10)&amp;任务总表!E32&amp;CHAR(10)&amp;任务总表!D32&amp;" · "&amp;任务总表!H32&amp;" 分"&amp;CHAR(10)&amp;"A/B/C 图片 #3"</f>
        <v>ARC01 · P03
镜中追分
中 · 170 分
A/B/C 图片 #3</v>
      </c>
      <c r="D21" s="1"/>
      <c r="E21" s="6" t="str">
        <f>任务总表!L51&amp;" · "&amp;任务总表!N51&amp;CHAR(10)&amp;任务总表!E51&amp;CHAR(10)&amp;任务总表!D51&amp;" · "&amp;任务总表!H51&amp;" 分"&amp;CHAR(10)&amp;"A/B/C 图片 #15"</f>
        <v>ARC20 · P15
d0ez出来挨打
易 · 110 分
A/B/C 图片 #15</v>
      </c>
      <c r="F21" s="1"/>
      <c r="G21" s="7" t="str">
        <f>任务总表!L52&amp;" · "&amp;任务总表!N52&amp;CHAR(10)&amp;任务总表!E52&amp;CHAR(10)&amp;任务总表!D52&amp;" · "&amp;任务总表!H52&amp;" 分"&amp;CHAR(10)&amp;"直接完成，无需图片"</f>
        <v>ARC21 · D06
风暴二人转
中 · 140 分
直接完成，无需图片</v>
      </c>
      <c r="H21" s="1"/>
      <c r="I21" s="8" t="str">
        <f>任务总表!L37&amp;" · "&amp;任务总表!N37&amp;CHAR(10)&amp;任务总表!E37&amp;CHAR(10)&amp;任务总表!D37&amp;" · "&amp;任务总表!H37&amp;" 分"&amp;CHAR(10)&amp;"A/B/C 图片 #9"</f>
        <v>ARC06 · P09
67，不能再多了
难 · 230 分
A/B/C 图片 #9</v>
      </c>
      <c r="J21" s="1"/>
      <c r="K21" s="1"/>
      <c r="L21" s="1"/>
      <c r="M21" s="1"/>
    </row>
    <row r="22" ht="16.5" spans="1:1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ht="27" customHeight="1" spans="1:13">
      <c r="A23" s="1" t="s">
        <v>856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ht="16.5" spans="1:1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ht="16.5" spans="1:1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ht="32" customHeight="1" spans="1:13">
      <c r="A26" s="5" t="s">
        <v>857</v>
      </c>
      <c r="B26" s="5"/>
      <c r="C26" s="5"/>
      <c r="D26" s="5"/>
      <c r="E26" s="5"/>
      <c r="F26" s="5"/>
      <c r="G26" s="5"/>
      <c r="H26" s="5"/>
      <c r="I26" s="5"/>
      <c r="J26" s="1"/>
      <c r="K26" s="1"/>
      <c r="L26" s="1"/>
      <c r="M26" s="1"/>
    </row>
    <row r="27" ht="105" customHeight="1" spans="1:13">
      <c r="A27" s="6" t="str">
        <f>任务总表!L87&amp;" · "&amp;任务总表!N87&amp;CHAR(10)&amp;任务总表!E87&amp;CHAR(10)&amp;任务总表!D87&amp;" · "&amp;任务总表!H87&amp;" 分"&amp;CHAR(10)&amp;"直接完成，无需图片"</f>
        <v>PAR06 · D01
bpm=rt达标打卡
易 · 70 分
直接完成，无需图片</v>
      </c>
      <c r="B27" s="1"/>
      <c r="C27" s="7" t="str">
        <f>任务总表!L99&amp;" · "&amp;任务总表!N99&amp;CHAR(10)&amp;任务总表!E99&amp;CHAR(10)&amp;任务总表!D99&amp;" · "&amp;任务总表!H99&amp;" 分"&amp;CHAR(10)&amp;"A/B/C 图片 #2"</f>
        <v>PAR18 · P02
人形街机
中 · 160 分
A/B/C 图片 #2</v>
      </c>
      <c r="D27" s="1"/>
      <c r="E27" s="6" t="str">
        <f>任务总表!L96&amp;" · "&amp;任务总表!N96&amp;CHAR(10)&amp;任务总表!E96&amp;CHAR(10)&amp;任务总表!D96&amp;" · "&amp;任务总表!H96&amp;" 分"&amp;CHAR(10)&amp;"A/B/C 图片 #19"</f>
        <v>PAR15 · P19
曲名何意味
易 · 120 分
A/B/C 图片 #19</v>
      </c>
      <c r="F27" s="1"/>
      <c r="G27" s="8" t="str">
        <f>任务总表!L98&amp;" · "&amp;任务总表!N98&amp;CHAR(10)&amp;任务总表!E98&amp;CHAR(10)&amp;任务总表!D98&amp;" · "&amp;任务总表!H98&amp;" 分"&amp;CHAR(10)&amp;"A/B/C 图片 #5"</f>
        <v>PAR17 · P05
命运交给路人
难 · 230 分
A/B/C 图片 #5</v>
      </c>
      <c r="H27" s="1"/>
      <c r="I27" s="8" t="str">
        <f>任务总表!L101&amp;" · "&amp;任务总表!N101&amp;CHAR(10)&amp;任务总表!E101&amp;CHAR(10)&amp;任务总表!D101&amp;" · "&amp;任务总表!H101&amp;" 分"&amp;CHAR(10)&amp;"A/B/C 图片 #11"</f>
        <v>PAR20 · P11
双小拇指冲百万
难 · 220 分
A/B/C 图片 #11</v>
      </c>
      <c r="J27" s="1"/>
      <c r="K27" s="1"/>
      <c r="L27" s="1"/>
      <c r="M27" s="1"/>
    </row>
    <row r="28" ht="105" customHeight="1" spans="1:13">
      <c r="A28" s="8" t="str">
        <f>任务总表!L105&amp;" · "&amp;任务总表!N105&amp;CHAR(10)&amp;任务总表!E105&amp;CHAR(10)&amp;任务总表!D105&amp;" · "&amp;任务总表!H105&amp;" 分"&amp;CHAR(10)&amp;"A/B/C 图片 #4"</f>
        <v>PAR24 · P04
控速挑战
难 · 230 分
A/B/C 图片 #4</v>
      </c>
      <c r="B28" s="1"/>
      <c r="C28" s="7" t="str">
        <f>任务总表!L94&amp;" · "&amp;任务总表!N94&amp;CHAR(10)&amp;任务总表!E94&amp;CHAR(10)&amp;任务总表!D94&amp;" · "&amp;任务总表!H94&amp;" 分"&amp;CHAR(10)&amp;"A/B/C 图片 #17"</f>
        <v>PAR13 · P17
曲绘找找茬之我爱para
中 · 170 分
A/B/C 图片 #17</v>
      </c>
      <c r="D28" s="1"/>
      <c r="E28" s="6" t="str">
        <f>任务总表!L88&amp;" · "&amp;任务总表!N88&amp;CHAR(10)&amp;任务总表!E88&amp;CHAR(10)&amp;任务总表!D88&amp;" · "&amp;任务总表!H88&amp;" 分"&amp;CHAR(10)&amp;"直接完成，无需图片"</f>
        <v>PAR07 · D02
席替（换座位）
易 · 90 分
直接完成，无需图片</v>
      </c>
      <c r="F28" s="1"/>
      <c r="G28" s="7" t="str">
        <f>任务总表!L83&amp;" · "&amp;任务总表!N83&amp;CHAR(10)&amp;任务总表!E83&amp;CHAR(10)&amp;任务总表!D83&amp;" · "&amp;任务总表!H83&amp;" 分"&amp;CHAR(10)&amp;"A/B/C 图片 #12"</f>
        <v>PAR02 · P12
冬日方块少丢点
中 · 160 分
A/B/C 图片 #12</v>
      </c>
      <c r="H28" s="1"/>
      <c r="I28" s="7" t="str">
        <f>任务总表!L84&amp;" · "&amp;任务总表!N84&amp;CHAR(10)&amp;任务总表!E84&amp;CHAR(10)&amp;任务总表!D84&amp;" · "&amp;任务总表!H84&amp;" 分"&amp;CHAR(10)&amp;"A/B/C 图片 #1"</f>
        <v>PAR03 · P01
时间到了，满分！
中 · 140 分
A/B/C 图片 #1</v>
      </c>
      <c r="J28" s="1"/>
      <c r="K28" s="1"/>
      <c r="L28" s="1"/>
      <c r="M28" s="1"/>
    </row>
    <row r="29" ht="105" customHeight="1" spans="1:13">
      <c r="A29" s="6" t="str">
        <f>任务总表!L82&amp;" · "&amp;任务总表!N82&amp;CHAR(10)&amp;任务总表!E82&amp;CHAR(10)&amp;任务总表!D82&amp;" · "&amp;任务总表!H82&amp;" 分"&amp;CHAR(10)&amp;"A/B/C 图片 #13"</f>
        <v>PAR01 · P13
范式也能Dynamix
易 · 110 分
A/B/C 图片 #13</v>
      </c>
      <c r="B29" s="1"/>
      <c r="C29" s="6" t="str">
        <f>任务总表!L85&amp;" · "&amp;任务总表!N85&amp;CHAR(10)&amp;任务总表!E85&amp;CHAR(10)&amp;任务总表!D85&amp;" · "&amp;任务总表!H85&amp;" 分"&amp;CHAR(10)&amp;"A/B/C 图片 #14"</f>
        <v>PAR04 · P14
elegante双向奔赴
易 · 90 分
A/B/C 图片 #14</v>
      </c>
      <c r="D29" s="1"/>
      <c r="E29" s="9" t="str">
        <f>任务总表!L104&amp;" · "&amp;任务总表!N104&amp;CHAR(10)&amp;任务总表!E104&amp;CHAR(10)&amp;任务总表!D104&amp;" · "&amp;任务总表!H104&amp;" 分"&amp;CHAR(10)&amp;"直接完成，无需图片"</f>
        <v>PAR23 · D03
数据乱流
极难 · 400 分
直接完成，无需图片</v>
      </c>
      <c r="F29" s="1"/>
      <c r="G29" s="7" t="str">
        <f>任务总表!L97&amp;" · "&amp;任务总表!N97&amp;CHAR(10)&amp;任务总表!E97&amp;CHAR(10)&amp;任务总表!D97&amp;" · "&amp;任务总表!H97&amp;" 分"&amp;CHAR(10)&amp;"A/B/C 图片 #16"</f>
        <v>PAR16 · P16
谁笑谁重开
中 · 140 分
A/B/C 图片 #16</v>
      </c>
      <c r="H29" s="1"/>
      <c r="I29" s="6" t="str">
        <f>任务总表!L102&amp;" · "&amp;任务总表!N102&amp;CHAR(10)&amp;任务总表!E102&amp;CHAR(10)&amp;任务总表!D102&amp;" · "&amp;任务总表!H102&amp;" 分"&amp;CHAR(10)&amp;"直接完成，无需图片"</f>
        <v>PAR21 · D04
零号车单手司机
易 · 80 分
直接完成，无需图片</v>
      </c>
      <c r="J29" s="1"/>
      <c r="K29" s="1"/>
      <c r="L29" s="1"/>
      <c r="M29" s="1"/>
    </row>
    <row r="30" ht="105" customHeight="1" spans="1:13">
      <c r="A30" s="7" t="str">
        <f>任务总表!L93&amp;" · "&amp;任务总表!N93&amp;CHAR(10)&amp;任务总表!E93&amp;CHAR(10)&amp;任务总表!D93&amp;" · "&amp;任务总表!H93&amp;" 分"&amp;CHAR(10)&amp;"A/B/C 图片 #18"</f>
        <v>PAR12 · P18
曲师猜猜乐
中 · 160 分
A/B/C 图片 #18</v>
      </c>
      <c r="B30" s="1"/>
      <c r="C30" s="8" t="str">
        <f>任务总表!L106&amp;" · "&amp;任务总表!N106&amp;CHAR(10)&amp;任务总表!E106&amp;CHAR(10)&amp;任务总表!D106&amp;" · "&amp;任务总表!H106&amp;" 分"&amp;CHAR(10)&amp;"直接完成，无需图片"</f>
        <v>PAR25 · D05
大麻烦！！！
难 · 210 分
直接完成，无需图片</v>
      </c>
      <c r="D30" s="1"/>
      <c r="E30" s="6" t="str">
        <f>任务总表!L90&amp;" · "&amp;任务总表!N90&amp;CHAR(10)&amp;任务总表!E90&amp;CHAR(10)&amp;任务总表!D90&amp;" · "&amp;任务总表!H90&amp;" 分"&amp;CHAR(10)&amp;"A/B/C 图片 #6"</f>
        <v>PAR09 · P06
ternion三道关
易 · 130 分
A/B/C 图片 #6</v>
      </c>
      <c r="F30" s="1"/>
      <c r="G30" s="7" t="str">
        <f>任务总表!L95&amp;" · "&amp;任务总表!N95&amp;CHAR(10)&amp;任务总表!E95&amp;CHAR(10)&amp;任务总表!D95&amp;" · "&amp;任务总表!H95&amp;" 分"&amp;CHAR(10)&amp;"A/B/C 图片 #8"</f>
        <v>PAR14 · P08
纵连打信者
中 · 150 分
A/B/C 图片 #8</v>
      </c>
      <c r="H30" s="1"/>
      <c r="I30" s="7" t="str">
        <f>任务总表!L92&amp;" · "&amp;任务总表!N92&amp;CHAR(10)&amp;任务总表!E92&amp;CHAR(10)&amp;任务总表!D92&amp;" · "&amp;任务总表!H92&amp;" 分"&amp;CHAR(10)&amp;"A/B/C 图片 #10"</f>
        <v>PAR11 · P10
入侵二选一
中 · 140 分
A/B/C 图片 #10</v>
      </c>
      <c r="J30" s="1"/>
      <c r="K30" s="1"/>
      <c r="L30" s="1"/>
      <c r="M30" s="1"/>
    </row>
    <row r="31" ht="105" customHeight="1" spans="1:13">
      <c r="A31" s="8" t="str">
        <f>任务总表!L91&amp;" · "&amp;任务总表!N91&amp;CHAR(10)&amp;任务总表!E91&amp;CHAR(10)&amp;任务总表!D91&amp;" · "&amp;任务总表!H91&amp;" 分"&amp;CHAR(10)&amp;"A/B/C 图片 #7"</f>
        <v>PAR10 · P07
慢速带师
难 · 220 分
A/B/C 图片 #7</v>
      </c>
      <c r="B31" s="1"/>
      <c r="C31" s="7" t="str">
        <f>任务总表!L89&amp;" · "&amp;任务总表!N89&amp;CHAR(10)&amp;任务总表!E89&amp;CHAR(10)&amp;任务总表!D89&amp;" · "&amp;任务总表!H89&amp;" 分"&amp;CHAR(10)&amp;"A/B/C 图片 #3"</f>
        <v>PAR08 · P03
重返新手村
中 · 160 分
A/B/C 图片 #3</v>
      </c>
      <c r="D31" s="1"/>
      <c r="E31" s="6" t="str">
        <f>任务总表!L86&amp;" · "&amp;任务总表!N86&amp;CHAR(10)&amp;任务总表!E86&amp;CHAR(10)&amp;任务总表!D86&amp;" · "&amp;任务总表!H86&amp;" 分"&amp;CHAR(10)&amp;"A/B/C 图片 #15"</f>
        <v>PAR05 · P15
inner norm侧面出击
易 · 90 分
A/B/C 图片 #15</v>
      </c>
      <c r="F31" s="1"/>
      <c r="G31" s="7" t="str">
        <f>任务总表!L103&amp;" · "&amp;任务总表!N103&amp;CHAR(10)&amp;任务总表!E103&amp;CHAR(10)&amp;任务总表!D103&amp;" · "&amp;任务总表!H103&amp;" 分"&amp;CHAR(10)&amp;"直接完成，无需图片"</f>
        <v>PAR22 · D06
十六级全收
中 · 120 分
直接完成，无需图片</v>
      </c>
      <c r="H31" s="1"/>
      <c r="I31" s="8" t="str">
        <f>任务总表!L100&amp;" · "&amp;任务总表!N100&amp;CHAR(10)&amp;任务总表!E100&amp;CHAR(10)&amp;任务总表!D100&amp;" · "&amp;任务总表!H100&amp;" 分"&amp;CHAR(10)&amp;"A/B/C 图片 #9"</f>
        <v>PAR19 · P09
倒转脑回路
难 · 210 分
A/B/C 图片 #9</v>
      </c>
      <c r="J31" s="1"/>
      <c r="K31" s="1"/>
      <c r="L31" s="1"/>
      <c r="M31" s="1"/>
    </row>
    <row r="32" ht="16.5" spans="1:1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ht="27" customHeight="1" spans="1:13">
      <c r="A33" s="1" t="s">
        <v>858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ht="16.5" spans="1:1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ht="16.5" spans="1:1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ht="32" customHeight="1" spans="1:13">
      <c r="A36" s="5" t="s">
        <v>859</v>
      </c>
      <c r="B36" s="5"/>
      <c r="C36" s="5"/>
      <c r="D36" s="5"/>
      <c r="E36" s="5"/>
      <c r="F36" s="5"/>
      <c r="G36" s="5"/>
      <c r="H36" s="5"/>
      <c r="I36" s="5"/>
      <c r="J36" s="1"/>
      <c r="K36" s="1"/>
      <c r="L36" s="1"/>
      <c r="M36" s="1"/>
    </row>
    <row r="37" ht="105" customHeight="1" spans="1:13">
      <c r="A37" s="6" t="str">
        <f>任务总表!L57&amp;" · "&amp;任务总表!N57&amp;CHAR(10)&amp;任务总表!E57&amp;CHAR(10)&amp;任务总表!D57&amp;" · "&amp;任务总表!H57&amp;" 分"&amp;CHAR(10)&amp;"直接完成，无需图片"</f>
        <v>MAI01 · D01
？！初见！？
易 · 80 分
直接完成，无需图片</v>
      </c>
      <c r="B37" s="1"/>
      <c r="C37" s="8" t="str">
        <f>任务总表!L60&amp;" · "&amp;任务总表!N60&amp;CHAR(10)&amp;任务总表!E60&amp;CHAR(10)&amp;任务总表!D60&amp;" · "&amp;任务总表!H60&amp;" 分"&amp;CHAR(10)&amp;"A/B/C 图片 #2"</f>
        <v>MAI04 · P02
键盘大师？
难 · 220 分
A/B/C 图片 #2</v>
      </c>
      <c r="D37" s="1"/>
      <c r="E37" s="6" t="str">
        <f>任务总表!L66&amp;" · "&amp;任务总表!N66&amp;CHAR(10)&amp;任务总表!E66&amp;CHAR(10)&amp;任务总表!D66&amp;" · "&amp;任务总表!H66&amp;" 分"&amp;CHAR(10)&amp;"A/B/C 图片 #19"</f>
        <v>MAI10 · P19
路人夺权
易 · 120 分
A/B/C 图片 #19</v>
      </c>
      <c r="F37" s="1"/>
      <c r="G37" s="7" t="str">
        <f>任务总表!L71&amp;" · "&amp;任务总表!N71&amp;CHAR(10)&amp;任务总表!E71&amp;CHAR(10)&amp;任务总表!D71&amp;" · "&amp;任务总表!H71&amp;" 分"&amp;CHAR(10)&amp;"A/B/C 图片 #5"</f>
        <v>MAI15 · P05
极极？！
中 · 160 分
A/B/C 图片 #5</v>
      </c>
      <c r="H37" s="1"/>
      <c r="I37" s="8" t="str">
        <f>任务总表!L59&amp;" · "&amp;任务总表!N59&amp;CHAR(10)&amp;任务总表!E59&amp;CHAR(10)&amp;任务总表!D59&amp;" · "&amp;任务总表!H59&amp;" 分"&amp;CHAR(10)&amp;"A/B/C 图片 #11"</f>
        <v>MAI03 · P11
长条绝缘体
难 · 210 分
A/B/C 图片 #11</v>
      </c>
      <c r="J37" s="1"/>
      <c r="K37" s="1"/>
      <c r="L37" s="1"/>
      <c r="M37" s="1"/>
    </row>
    <row r="38" ht="105" customHeight="1" spans="1:13">
      <c r="A38" s="8" t="str">
        <f>任务总表!L79&amp;" · "&amp;任务总表!N79&amp;CHAR(10)&amp;任务总表!E79&amp;CHAR(10)&amp;任务总表!D79&amp;" · "&amp;任务总表!H79&amp;" 分"&amp;CHAR(10)&amp;"A/B/C 图片 #4"</f>
        <v>MAI23 · P04
乌冬面上分套餐
难 · 240 分
A/B/C 图片 #4</v>
      </c>
      <c r="B38" s="1"/>
      <c r="C38" s="7" t="str">
        <f>任务总表!L75&amp;" · "&amp;任务总表!N75&amp;CHAR(10)&amp;任务总表!E75&amp;CHAR(10)&amp;任务总表!D75&amp;" · "&amp;任务总表!H75&amp;" 分"&amp;CHAR(10)&amp;"A/B/C 图片 #17"</f>
        <v>MAI19 · P17
彩虹提前报到
中 · 140 分
A/B/C 图片 #17</v>
      </c>
      <c r="D38" s="1"/>
      <c r="E38" s="6" t="str">
        <f>任务总表!L65&amp;" · "&amp;任务总表!N65&amp;CHAR(10)&amp;任务总表!E65&amp;CHAR(10)&amp;任务总表!D65&amp;" · "&amp;任务总表!H65&amp;" 分"&amp;CHAR(10)&amp;"直接完成，无需图片"</f>
        <v>MAI09 · D02
单手挑战
易 · 70 分
直接完成，无需图片</v>
      </c>
      <c r="F38" s="1"/>
      <c r="G38" s="7" t="str">
        <f>任务总表!L68&amp;" · "&amp;任务总表!N68&amp;CHAR(10)&amp;任务总表!E68&amp;CHAR(10)&amp;任务总表!D68&amp;" · "&amp;任务总表!H68&amp;" 分"&amp;CHAR(10)&amp;"A/B/C 图片 #12"</f>
        <v>MAI12 · P12
首字母捉迷藏
中 · 140 分
A/B/C 图片 #12</v>
      </c>
      <c r="H38" s="1"/>
      <c r="I38" s="8" t="str">
        <f>任务总表!L70&amp;" · "&amp;任务总表!N70&amp;CHAR(10)&amp;任务总表!E70&amp;CHAR(10)&amp;任务总表!D70&amp;" · "&amp;任务总表!H70&amp;" 分"&amp;CHAR(10)&amp;"A/B/C 图片 #1"</f>
        <v>MAI14 · P01
全程解说
难 · 200 分
A/B/C 图片 #1</v>
      </c>
      <c r="J38" s="1"/>
      <c r="K38" s="1"/>
      <c r="L38" s="1"/>
      <c r="M38" s="1"/>
    </row>
    <row r="39" ht="105" customHeight="1" spans="1:13">
      <c r="A39" s="6" t="str">
        <f>任务总表!L77&amp;" · "&amp;任务总表!N77&amp;CHAR(10)&amp;任务总表!E77&amp;CHAR(10)&amp;任务总表!D77&amp;" · "&amp;任务总表!H77&amp;" 分"&amp;CHAR(10)&amp;"A/B/C 图片 #13"</f>
        <v>MAI21 · P13
GDP精准扶贫
易 · 120 分
A/B/C 图片 #13</v>
      </c>
      <c r="B39" s="1"/>
      <c r="C39" s="6" t="str">
        <f>任务总表!L62&amp;" · "&amp;任务总表!N62&amp;CHAR(10)&amp;任务总表!E62&amp;CHAR(10)&amp;任务总表!D62&amp;" · "&amp;任务总表!H62&amp;" 分"&amp;CHAR(10)&amp;"A/B/C 图片 #14"</f>
        <v>MAI06 · P14
福瑞？！
易 · 90 分
A/B/C 图片 #14</v>
      </c>
      <c r="D39" s="1"/>
      <c r="E39" s="9" t="str">
        <f>任务总表!L72&amp;" · "&amp;任务总表!N72&amp;CHAR(10)&amp;任务总表!E72&amp;CHAR(10)&amp;任务总表!D72&amp;" · "&amp;任务总表!H72&amp;" 分"&amp;CHAR(10)&amp;"直接完成，无需图片"</f>
        <v>MAI16 · D03
小拇指也要上分
极难 · 400 分
直接完成，无需图片</v>
      </c>
      <c r="F39" s="1"/>
      <c r="G39" s="7" t="str">
        <f>任务总表!L69&amp;" · "&amp;任务总表!N69&amp;CHAR(10)&amp;任务总表!E69&amp;CHAR(10)&amp;任务总表!D69&amp;" · "&amp;任务总表!H69&amp;" 分"&amp;CHAR(10)&amp;"A/B/C 图片 #16"</f>
        <v>MAI13 · P16
交叉手挑战
中 · 130 分
A/B/C 图片 #16</v>
      </c>
      <c r="H39" s="1"/>
      <c r="I39" s="6" t="str">
        <f>任务总表!L80&amp;" · "&amp;任务总表!N80&amp;CHAR(10)&amp;任务总表!E80&amp;CHAR(10)&amp;任务总表!D80&amp;" · "&amp;任务总表!H80&amp;" 分"&amp;CHAR(10)&amp;"直接完成，无需图片"</f>
        <v>MAI24 · D04
废物三项
易 · 110 分
直接完成，无需图片</v>
      </c>
      <c r="J39" s="1"/>
      <c r="K39" s="1"/>
      <c r="L39" s="1"/>
      <c r="M39" s="1"/>
    </row>
    <row r="40" ht="105" customHeight="1" spans="1:13">
      <c r="A40" s="7" t="str">
        <f>任务总表!L73&amp;" · "&amp;任务总表!N73&amp;CHAR(10)&amp;任务总表!E73&amp;CHAR(10)&amp;任务总表!D73&amp;" · "&amp;任务总表!H73&amp;" 分"&amp;CHAR(10)&amp;"A/B/C 图片 #18"</f>
        <v>MAI17 · P18
深海闭嘴挑战
中 · 160 分
A/B/C 图片 #18</v>
      </c>
      <c r="B40" s="1"/>
      <c r="C40" s="8" t="str">
        <f>任务总表!L78&amp;" · "&amp;任务总表!N78&amp;CHAR(10)&amp;任务总表!E78&amp;CHAR(10)&amp;任务总表!D78&amp;" · "&amp;任务总表!H78&amp;" 分"&amp;CHAR(10)&amp;"直接完成，无需图片"</f>
        <v>MAI22 · D05
致敬传奇心态王
难 · 200 分
直接完成，无需图片</v>
      </c>
      <c r="D40" s="1"/>
      <c r="E40" s="6" t="str">
        <f>任务总表!L61&amp;" · "&amp;任务总表!N61&amp;CHAR(10)&amp;任务总表!E61&amp;CHAR(10)&amp;任务总表!D61&amp;" · "&amp;任务总表!H61&amp;" 分"&amp;CHAR(10)&amp;"A/B/C 图片 #6"</f>
        <v>MAI05 · P06
每日325
易 · 130 分
A/B/C 图片 #6</v>
      </c>
      <c r="F40" s="1"/>
      <c r="G40" s="7" t="str">
        <f>任务总表!L64&amp;" · "&amp;任务总表!N64&amp;CHAR(10)&amp;任务总表!E64&amp;CHAR(10)&amp;任务总表!D64&amp;" · "&amp;任务总表!H64&amp;" 分"&amp;CHAR(10)&amp;"A/B/C 图片 #8"</f>
        <v>MAI08 · P08
长跑冠军
中 · 150 分
A/B/C 图片 #8</v>
      </c>
      <c r="H40" s="1"/>
      <c r="I40" s="7" t="str">
        <f>任务总表!L67&amp;" · "&amp;任务总表!N67&amp;CHAR(10)&amp;任务总表!E67&amp;CHAR(10)&amp;任务总表!D67&amp;" · "&amp;任务总表!H67&amp;" 分"&amp;CHAR(10)&amp;"A/B/C 图片 #10"</f>
        <v>MAI11 · P10
高速狂飙
中 · 140 分
A/B/C 图片 #10</v>
      </c>
      <c r="J40" s="1"/>
      <c r="K40" s="1"/>
      <c r="L40" s="1"/>
      <c r="M40" s="1"/>
    </row>
    <row r="41" ht="105" customHeight="1" spans="1:13">
      <c r="A41" s="7" t="str">
        <f>任务总表!L63&amp;" · "&amp;任务总表!N63&amp;CHAR(10)&amp;任务总表!E63&amp;CHAR(10)&amp;任务总表!D63&amp;" · "&amp;任务总表!H63&amp;" 分"&amp;CHAR(10)&amp;"A/B/C 图片 #7"</f>
        <v>MAI07 · P07
张雪峰
中 · 180 分
A/B/C 图片 #7</v>
      </c>
      <c r="B41" s="1"/>
      <c r="C41" s="7" t="str">
        <f>任务总表!L74&amp;" · "&amp;任务总表!N74&amp;CHAR(10)&amp;任务总表!E74&amp;CHAR(10)&amp;任务总表!D74&amp;" · "&amp;任务总表!H74&amp;" 分"&amp;CHAR(10)&amp;"A/B/C 图片 #3"</f>
        <v>MAI18 · P03
星星单手承包
中 · 140 分
A/B/C 图片 #3</v>
      </c>
      <c r="D41" s="1"/>
      <c r="E41" s="6" t="str">
        <f>任务总表!L81&amp;" · "&amp;任务总表!N81&amp;CHAR(10)&amp;任务总表!E81&amp;CHAR(10)&amp;任务总表!D81&amp;" · "&amp;任务总表!H81&amp;" 分"&amp;CHAR(10)&amp;"A/B/C 图片 #15"</f>
        <v>MAI25 · P15
这不是我们屁屁肉的歌吗
易 · 130 分
A/B/C 图片 #15</v>
      </c>
      <c r="F41" s="1"/>
      <c r="G41" s="8" t="str">
        <f>任务总表!L76&amp;" · "&amp;任务总表!N76&amp;CHAR(10)&amp;任务总表!E76&amp;CHAR(10)&amp;任务总表!D76&amp;" · "&amp;任务总表!H76&amp;" 分"&amp;CHAR(10)&amp;"直接完成，无需图片"</f>
        <v>MAI20 · D06
边打边建王国
难 · 200 分
直接完成，无需图片</v>
      </c>
      <c r="H41" s="1"/>
      <c r="I41" s="7" t="str">
        <f>任务总表!L58&amp;" · "&amp;任务总表!N58&amp;CHAR(10)&amp;任务总表!E58&amp;CHAR(10)&amp;任务总表!D58&amp;" · "&amp;任务总表!H58&amp;" 分"&amp;CHAR(10)&amp;"A/B/C 图片 #9"</f>
        <v>MAI02 · P09
不许爆G
中 · 140 分
A/B/C 图片 #9</v>
      </c>
      <c r="J41" s="1"/>
      <c r="K41" s="1"/>
      <c r="L41" s="1"/>
      <c r="M41" s="1"/>
    </row>
    <row r="42" ht="16.5" spans="1:1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ht="27" customHeight="1" spans="1:13">
      <c r="A43" s="1" t="s">
        <v>860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ht="16.5" spans="1:1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ht="16.5" spans="1:1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ht="32" customHeight="1" spans="1:13">
      <c r="A46" s="5" t="s">
        <v>861</v>
      </c>
      <c r="B46" s="5"/>
      <c r="C46" s="5"/>
      <c r="D46" s="5"/>
      <c r="E46" s="5"/>
      <c r="F46" s="5"/>
      <c r="G46" s="5"/>
      <c r="H46" s="5"/>
      <c r="I46" s="5"/>
      <c r="J46" s="1"/>
      <c r="K46" s="1"/>
      <c r="L46" s="1"/>
      <c r="M46" s="1"/>
    </row>
    <row r="47" ht="105" customHeight="1" spans="1:13">
      <c r="A47" s="6" t="str">
        <f>任务总表!L112&amp;" · "&amp;任务总表!N112&amp;CHAR(10)&amp;任务总表!E112&amp;CHAR(10)&amp;任务总表!D112&amp;" · "&amp;任务总表!H112&amp;" 分"&amp;CHAR(10)&amp;"直接完成，无需图片"</f>
        <v>ALL06 · D01
柠檬水补给站
易 · 70 分
直接完成，无需图片</v>
      </c>
      <c r="B47" s="1"/>
      <c r="C47" s="8" t="str">
        <f>任务总表!L113&amp;" · "&amp;任务总表!N113&amp;CHAR(10)&amp;任务总表!E113&amp;CHAR(10)&amp;任务总表!D113&amp;" · "&amp;任务总表!H113&amp;" 分"&amp;CHAR(10)&amp;"A/B/C 图片 #2"</f>
        <v>ALL07 · P02
慢到怀疑人生
难 · 190 分
A/B/C 图片 #2</v>
      </c>
      <c r="D47" s="1"/>
      <c r="E47" s="7" t="str">
        <f>任务总表!L117&amp;" · "&amp;任务总表!N117&amp;CHAR(10)&amp;任务总表!E117&amp;CHAR(10)&amp;任务总表!D117&amp;" · "&amp;任务总表!H117&amp;" 分"&amp;CHAR(10)&amp;"A/B/C 图片 #19"</f>
        <v>ALL11 · P19
曲师点名册
中 · 110 分
A/B/C 图片 #19</v>
      </c>
      <c r="F47" s="1"/>
      <c r="G47" s="8" t="str">
        <f>任务总表!L124&amp;" · "&amp;任务总表!N124&amp;CHAR(10)&amp;任务总表!E124&amp;CHAR(10)&amp;任务总表!D124&amp;" · "&amp;任务总表!H124&amp;" 分"&amp;CHAR(10)&amp;"A/B/C 图片 #5"</f>
        <v>ALL18 · P05
冰手挑战
难 · 200 分
A/B/C 图片 #5</v>
      </c>
      <c r="H47" s="1"/>
      <c r="I47" s="8" t="str">
        <f>任务总表!L129&amp;" · "&amp;任务总表!N129&amp;CHAR(10)&amp;任务总表!E129&amp;CHAR(10)&amp;任务总表!D129&amp;" · "&amp;任务总表!H129&amp;" 分"&amp;CHAR(10)&amp;"A/B/C 图片 #11"</f>
        <v>ALL23 · P11
曲绘团建
难 · 200 分
A/B/C 图片 #11</v>
      </c>
      <c r="J47" s="1"/>
      <c r="K47" s="1"/>
      <c r="L47" s="1"/>
      <c r="M47" s="1"/>
    </row>
    <row r="48" ht="105" customHeight="1" spans="1:13">
      <c r="A48" s="7" t="str">
        <f>任务总表!L121&amp;" · "&amp;任务总表!N121&amp;CHAR(10)&amp;任务总表!E121&amp;CHAR(10)&amp;任务总表!D121&amp;" · "&amp;任务总表!H121&amp;" 分"&amp;CHAR(10)&amp;"A/B/C 图片 #4"</f>
        <v>ALL15 · P04
旁白正在加载
中 · 150 分
A/B/C 图片 #4</v>
      </c>
      <c r="B48" s="1"/>
      <c r="C48" s="7" t="str">
        <f>任务总表!L110&amp;" · "&amp;任务总表!N110&amp;CHAR(10)&amp;任务总表!E110&amp;CHAR(10)&amp;任务总表!D110&amp;" · "&amp;任务总表!H110&amp;" 分"&amp;CHAR(10)&amp;"A/B/C 图片 #17"</f>
        <v>ALL04 · P17
走着也能AP
中 · 150 分
A/B/C 图片 #17</v>
      </c>
      <c r="D48" s="1"/>
      <c r="E48" s="6" t="str">
        <f>任务总表!L123&amp;" · "&amp;任务总表!N123&amp;CHAR(10)&amp;任务总表!E123&amp;CHAR(10)&amp;任务总表!D123&amp;" · "&amp;任务总表!H123&amp;" 分"&amp;CHAR(10)&amp;"直接完成，无需图片"</f>
        <v>ALL17 · D02
事已至此，先吃饭吧
易 · 110 分
直接完成，无需图片</v>
      </c>
      <c r="F48" s="1"/>
      <c r="G48" s="8" t="str">
        <f>任务总表!L108&amp;" · "&amp;任务总表!N108&amp;CHAR(10)&amp;任务总表!E108&amp;CHAR(10)&amp;任务总表!D108&amp;" · "&amp;任务总表!H108&amp;" 分"&amp;CHAR(10)&amp;"A/B/C 图片 #12"</f>
        <v>ALL02 · P12
双手打结
难 · 190 分
A/B/C 图片 #12</v>
      </c>
      <c r="H48" s="1"/>
      <c r="I48" s="7" t="str">
        <f>任务总表!L118&amp;" · "&amp;任务总表!N118&amp;CHAR(10)&amp;任务总表!E118&amp;CHAR(10)&amp;任务总表!D118&amp;" · "&amp;任务总表!H118&amp;" 分"&amp;CHAR(10)&amp;"A/B/C 图片 #1"</f>
        <v>ALL12 · P01
跨游爬楼梯
中 · 180 分
A/B/C 图片 #1</v>
      </c>
      <c r="J48" s="1"/>
      <c r="K48" s="1"/>
      <c r="L48" s="1"/>
      <c r="M48" s="1"/>
    </row>
    <row r="49" ht="105" customHeight="1" spans="1:13">
      <c r="A49" s="7" t="str">
        <f>任务总表!L126&amp;" · "&amp;任务总表!N126&amp;CHAR(10)&amp;任务总表!E126&amp;CHAR(10)&amp;任务总表!D126&amp;" · "&amp;任务总表!H126&amp;" 分"&amp;CHAR(10)&amp;"A/B/C 图片 #13"</f>
        <v>ALL20 · P13
这口水不能吐
中 · 150 分
A/B/C 图片 #13</v>
      </c>
      <c r="B49" s="1"/>
      <c r="C49" s="7" t="str">
        <f>任务总表!L116&amp;" · "&amp;任务总表!N116&amp;CHAR(10)&amp;任务总表!E116&amp;CHAR(10)&amp;任务总表!D116&amp;" · "&amp;任务总表!H116&amp;" 分"&amp;CHAR(10)&amp;"A/B/C 图片 #14"</f>
        <v>ALL10 · P14
音游字母表
中 · 110 分
A/B/C 图片 #14</v>
      </c>
      <c r="D49" s="1"/>
      <c r="E49" s="9" t="str">
        <f>任务总表!L127&amp;" · "&amp;任务总表!N127&amp;CHAR(10)&amp;任务总表!E127&amp;CHAR(10)&amp;任务总表!D127&amp;" · "&amp;任务总表!H127&amp;" 分"&amp;CHAR(10)&amp;"直接完成，无需图片"</f>
        <v>ALL21 · D03
镜像倒打二人转
极难 · 400 分
直接完成，无需图片</v>
      </c>
      <c r="F49" s="1"/>
      <c r="G49" s="6" t="str">
        <f>任务总表!L109&amp;" · "&amp;任务总表!N109&amp;CHAR(10)&amp;任务总表!E109&amp;CHAR(10)&amp;任务总表!D109&amp;" · "&amp;任务总表!H109&amp;" 分"&amp;CHAR(10)&amp;"A/B/C 图片 #16"</f>
        <v>ALL03 · P16
边打边画
易 · 120 分
A/B/C 图片 #16</v>
      </c>
      <c r="H49" s="1"/>
      <c r="I49" s="7" t="str">
        <f>任务总表!L130&amp;" · "&amp;任务总表!N130&amp;CHAR(10)&amp;任务总表!E130&amp;CHAR(10)&amp;任务总表!D130&amp;" · "&amp;任务总表!H130&amp;" 分"&amp;CHAR(10)&amp;"直接完成，无需图片"</f>
        <v>ALL24 · D04
325在哪里
中 · 110 分
直接完成，无需图片</v>
      </c>
      <c r="J49" s="1"/>
      <c r="K49" s="1"/>
      <c r="L49" s="1"/>
      <c r="M49" s="1"/>
    </row>
    <row r="50" ht="105" customHeight="1" spans="1:13">
      <c r="A50" s="8" t="str">
        <f>任务总表!L114&amp;" · "&amp;任务总表!N114&amp;CHAR(10)&amp;任务总表!E114&amp;CHAR(10)&amp;任务总表!D114&amp;" · "&amp;任务总表!H114&amp;" 分"&amp;CHAR(10)&amp;"A/B/C 图片 #18"</f>
        <v>ALL08 · P18
反面教材
难 · 200 分
A/B/C 图片 #18</v>
      </c>
      <c r="B50" s="1"/>
      <c r="C50" s="8" t="str">
        <f>任务总表!L128&amp;" · "&amp;任务总表!N128&amp;CHAR(10)&amp;任务总表!E128&amp;CHAR(10)&amp;任务总表!D128&amp;" · "&amp;任务总表!H128&amp;" 分"&amp;CHAR(10)&amp;"直接完成，无需图片"</f>
        <v>ALL22 · D05
音游减法
难 · 130 分
直接完成，无需图片</v>
      </c>
      <c r="D50" s="1"/>
      <c r="E50" s="7" t="str">
        <f>任务总表!L107&amp;" · "&amp;任务总表!N107&amp;CHAR(10)&amp;任务总表!E107&amp;CHAR(10)&amp;任务总表!D107&amp;" · "&amp;任务总表!H107&amp;" 分"&amp;CHAR(10)&amp;"A/B/C 图片 #6"</f>
        <v>ALL01 · P06
空中音游
中 · 150 分
A/B/C 图片 #6</v>
      </c>
      <c r="F50" s="1"/>
      <c r="G50" s="7" t="str">
        <f>任务总表!L125&amp;" · "&amp;任务总表!N125&amp;CHAR(10)&amp;任务总表!E125&amp;CHAR(10)&amp;任务总表!D125&amp;" · "&amp;任务总表!H125&amp;" 分"&amp;CHAR(10)&amp;"A/B/C 图片 #8"</f>
        <v>ALL19 · P08
你打歌我平板
中 · 150 分
A/B/C 图片 #8</v>
      </c>
      <c r="H50" s="1"/>
      <c r="I50" s="7" t="str">
        <f>任务总表!L115&amp;" · "&amp;任务总表!N115&amp;CHAR(10)&amp;任务总表!E115&amp;CHAR(10)&amp;任务总表!D115&amp;" · "&amp;任务总表!H115&amp;" 分"&amp;CHAR(10)&amp;"A/B/C 图片 #10"</f>
        <v>ALL09 · P10
地板音游
中 · 150 分
A/B/C 图片 #10</v>
      </c>
      <c r="J50" s="1"/>
      <c r="K50" s="1"/>
      <c r="L50" s="1"/>
      <c r="M50" s="1"/>
    </row>
    <row r="51" ht="105" customHeight="1" spans="1:13">
      <c r="A51" s="8" t="str">
        <f>任务总表!L119&amp;" · "&amp;任务总表!N119&amp;CHAR(10)&amp;任务总表!E119&amp;CHAR(10)&amp;任务总表!D119&amp;" · "&amp;任务总表!H119&amp;" 分"&amp;CHAR(10)&amp;"A/B/C 图片 #7"</f>
        <v>ALL13 · P07
b键加班中
难 · 200 分
A/B/C 图片 #7</v>
      </c>
      <c r="B51" s="1"/>
      <c r="C51" s="8" t="str">
        <f>任务总表!L120&amp;" · "&amp;任务总表!N120&amp;CHAR(10)&amp;任务总表!E120&amp;CHAR(10)&amp;任务总表!D120&amp;" · "&amp;任务总表!H120&amp;" 分"&amp;CHAR(10)&amp;"A/B/C 图片 #3"</f>
        <v>ALL14 · P03
你打歌我跳一跳
难 · 200 分
A/B/C 图片 #3</v>
      </c>
      <c r="D51" s="1"/>
      <c r="E51" s="6" t="str">
        <f>任务总表!L111&amp;" · "&amp;任务总表!N111&amp;CHAR(10)&amp;任务总表!E111&amp;CHAR(10)&amp;任务总表!D111&amp;" · "&amp;任务总表!H111&amp;" 分"&amp;CHAR(10)&amp;"A/B/C 图片 #15"</f>
        <v>ALL05 · P15
初音巡回打卡
易 · 130 分
A/B/C 图片 #15</v>
      </c>
      <c r="F51" s="1"/>
      <c r="G51" s="6" t="str">
        <f>任务总表!L131&amp;" · "&amp;任务总表!N131&amp;CHAR(10)&amp;任务总表!E131&amp;CHAR(10)&amp;任务总表!D131&amp;" · "&amp;任务总表!H131&amp;" 分"&amp;CHAR(10)&amp;"直接完成，无需图片"</f>
        <v>ALL25 · D06
名场面返场
易 · 100 分
直接完成，无需图片</v>
      </c>
      <c r="H51" s="1"/>
      <c r="I51" s="7" t="str">
        <f>任务总表!L122&amp;" · "&amp;任务总表!N122&amp;CHAR(10)&amp;任务总表!E122&amp;CHAR(10)&amp;任务总表!D122&amp;" · "&amp;任务总表!H122&amp;" 分"&amp;CHAR(10)&amp;"A/B/C 图片 #9"</f>
        <v>ALL16 · P09
板子三周转
中 · 150 分
A/B/C 图片 #9</v>
      </c>
      <c r="J51" s="1"/>
      <c r="K51" s="1"/>
      <c r="L51" s="1"/>
      <c r="M51" s="1"/>
    </row>
    <row r="52" ht="16.5" spans="1:1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ht="27" customHeight="1" spans="1:13">
      <c r="A53" s="1" t="s">
        <v>862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ht="16.5" spans="1:1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ht="16.5" spans="1:1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ht="16.5" spans="1:1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ht="16.5" spans="1:1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ht="16.5" spans="1:1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ht="16.5" spans="1:1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ht="16.5" spans="1:1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ht="16.5" spans="1:1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ht="16.5" spans="1: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ht="16.5" spans="1: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ht="16.5" spans="1:1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ht="16.5" spans="1:1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ht="16.5" spans="1:1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ht="16.5" spans="1:1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ht="16.5" spans="1:1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ht="16.5" spans="1: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ht="16.5" spans="1: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ht="16.5" spans="1:1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ht="16.5" spans="1:1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ht="16.5" spans="1:1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ht="16.5" spans="1:1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ht="16.5" spans="1:1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ht="16.5" spans="1: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ht="16.5" spans="1: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ht="16.5" spans="1:1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ht="16.5" spans="1:1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ht="16.5" spans="1:1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ht="16.5" spans="1:1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ht="16.5" spans="1:1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ht="16.5" spans="1: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ht="16.5" spans="1: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ht="16.5" spans="1:1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ht="16.5" spans="1:1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ht="16.5" spans="1:1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ht="16.5" spans="1:1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ht="16.5" spans="1:1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ht="16.5" spans="1:1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ht="16.5" spans="1: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</row>
    <row r="92" ht="16.5" spans="1: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</row>
    <row r="93" ht="16.5" spans="1: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</row>
    <row r="94" ht="16.5" spans="1: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</row>
    <row r="95" ht="16.5" spans="1: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</row>
    <row r="96" ht="16.5" spans="1: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</row>
    <row r="97" ht="16.5" spans="1: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</row>
    <row r="98" ht="16.5" spans="1: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</row>
    <row r="99" ht="16.5" spans="1: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</row>
    <row r="100" ht="16.5" spans="1: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</row>
    <row r="101" ht="16.5" spans="1: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</row>
    <row r="102" ht="16.5" spans="1: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</row>
    <row r="103" ht="16.5" spans="1: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</row>
    <row r="104" ht="16.5" spans="1: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</row>
    <row r="105" ht="16.5" spans="1: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</row>
    <row r="106" ht="16.5" spans="1: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</row>
    <row r="107" ht="16.5" spans="1: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</row>
    <row r="108" ht="16.5" spans="1: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</row>
    <row r="109" ht="16.5" spans="1: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</row>
    <row r="110" ht="16.5" spans="1: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</row>
    <row r="111" ht="16.5" spans="1: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</row>
    <row r="112" ht="16.5" spans="1: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</row>
    <row r="113" ht="16.5" spans="1: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</row>
    <row r="114" ht="16.5" spans="1: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</row>
    <row r="115" ht="16.5" spans="1: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</row>
    <row r="116" ht="16.5" spans="1: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</row>
    <row r="117" ht="16.5" spans="1: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ht="16.5" spans="1: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ht="16.5" spans="1: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</row>
    <row r="120" ht="16.5" spans="1: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</row>
    <row r="121" ht="16.5" spans="1: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ht="16.5" spans="1: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ht="16.5" spans="1: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ht="16.5" spans="1: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ht="16.5" spans="1: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</row>
    <row r="126" ht="16.5" spans="1: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  <row r="127" ht="16.5" spans="1: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</row>
    <row r="128" ht="16.5" spans="1: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</row>
    <row r="129" ht="16.5" spans="1: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</row>
    <row r="130" ht="16.5" spans="1: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ht="16.5" spans="1: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ht="16.5" spans="1: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</row>
    <row r="133" ht="16.5" spans="1: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</row>
    <row r="134" ht="16.5" spans="1: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</row>
    <row r="135" ht="16.5" spans="1: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</row>
    <row r="136" ht="16.5" spans="1: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</row>
    <row r="137" ht="16.5" spans="1: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</row>
    <row r="138" ht="16.5" spans="1: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</row>
    <row r="139" ht="16.5" spans="1: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ht="16.5" spans="1: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ht="16.5" spans="1: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</row>
    <row r="142" ht="16.5" spans="1: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</row>
    <row r="143" ht="16.5" spans="1: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ht="16.5" spans="1: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</row>
    <row r="145" ht="16.5" spans="1: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</row>
    <row r="146" ht="16.5" spans="1: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ht="16.5" spans="1: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ht="16.5" spans="1: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ht="16.5" spans="1: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ht="16.5" spans="1: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</sheetData>
  <mergeCells count="12">
    <mergeCell ref="A2:H2"/>
    <mergeCell ref="A6:I6"/>
    <mergeCell ref="A13:I13"/>
    <mergeCell ref="A16:I16"/>
    <mergeCell ref="A23:I23"/>
    <mergeCell ref="A26:I26"/>
    <mergeCell ref="A33:I33"/>
    <mergeCell ref="A36:I36"/>
    <mergeCell ref="A43:I43"/>
    <mergeCell ref="A46:I46"/>
    <mergeCell ref="A53:I53"/>
    <mergeCell ref="A3:J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84766"/>
  </sheetPr>
  <dimension ref="A1:M150"/>
  <sheetViews>
    <sheetView showGridLines="0" workbookViewId="0">
      <pane ySplit="6" topLeftCell="A7" activePane="bottomLeft" state="frozen"/>
      <selection/>
      <selection pane="bottomLeft" activeCell="A1" sqref="A1"/>
    </sheetView>
  </sheetViews>
  <sheetFormatPr defaultColWidth="9" defaultRowHeight="14"/>
  <cols>
    <col min="1" max="1" width="19.3833333333333" customWidth="1"/>
    <col min="2" max="2" width="17.5" customWidth="1"/>
    <col min="3" max="3" width="11.25" customWidth="1"/>
    <col min="4" max="4" width="6.88333333333333" customWidth="1"/>
    <col min="5" max="5" width="20" customWidth="1"/>
    <col min="6" max="6" width="46.8833333333333" customWidth="1"/>
    <col min="7" max="7" width="37.5" customWidth="1"/>
  </cols>
  <sheetData>
    <row r="1" ht="16.5" spans="1: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36" customHeight="1" spans="1:13">
      <c r="A2" s="2" t="s">
        <v>863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ht="30" customHeight="1" spans="1:13">
      <c r="A3" s="3" t="s">
        <v>864</v>
      </c>
      <c r="B3" s="3"/>
      <c r="C3" s="3"/>
      <c r="D3" s="3"/>
      <c r="E3" s="3"/>
      <c r="F3" s="3"/>
      <c r="G3" s="3"/>
      <c r="H3" s="1"/>
      <c r="I3" s="1"/>
      <c r="J3" s="1"/>
      <c r="K3" s="1"/>
      <c r="L3" s="1"/>
      <c r="M3" s="1"/>
    </row>
    <row r="4" ht="30" customHeight="1" spans="1:13">
      <c r="A4" s="3"/>
      <c r="B4" s="3"/>
      <c r="C4" s="3"/>
      <c r="D4" s="3"/>
      <c r="E4" s="3"/>
      <c r="F4" s="3"/>
      <c r="G4" s="3"/>
      <c r="H4" s="1"/>
      <c r="I4" s="1"/>
      <c r="J4" s="1"/>
      <c r="K4" s="1"/>
      <c r="L4" s="1"/>
      <c r="M4" s="1"/>
    </row>
    <row r="5" ht="16.5" spans="1:1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ht="32" customHeight="1" spans="1:13">
      <c r="A6" s="4" t="s">
        <v>865</v>
      </c>
      <c r="B6" s="4" t="s">
        <v>866</v>
      </c>
      <c r="C6" s="4" t="s">
        <v>867</v>
      </c>
      <c r="D6" s="4" t="s">
        <v>18</v>
      </c>
      <c r="E6" s="4" t="s">
        <v>868</v>
      </c>
      <c r="F6" s="4" t="s">
        <v>869</v>
      </c>
      <c r="G6" s="4" t="s">
        <v>870</v>
      </c>
      <c r="H6" s="1"/>
      <c r="I6" s="1"/>
      <c r="J6" s="1"/>
      <c r="K6" s="1"/>
      <c r="L6" s="1"/>
      <c r="M6" s="1"/>
    </row>
    <row r="7" ht="95" customHeight="1" spans="1:13">
      <c r="A7" s="3" t="s">
        <v>871</v>
      </c>
      <c r="B7" s="3" t="s">
        <v>872</v>
      </c>
      <c r="C7" s="3" t="s">
        <v>151</v>
      </c>
      <c r="D7" s="3">
        <v>1</v>
      </c>
      <c r="E7" s="3" t="s">
        <v>873</v>
      </c>
      <c r="F7" s="3" t="s">
        <v>153</v>
      </c>
      <c r="G7" s="3" t="s">
        <v>874</v>
      </c>
      <c r="H7" s="1"/>
      <c r="I7" s="1"/>
      <c r="J7" s="1"/>
      <c r="K7" s="1"/>
      <c r="L7" s="1"/>
      <c r="M7" s="1"/>
    </row>
    <row r="8" ht="95" customHeight="1" spans="1:13">
      <c r="A8" s="3" t="s">
        <v>875</v>
      </c>
      <c r="B8" s="3" t="s">
        <v>872</v>
      </c>
      <c r="C8" s="3" t="s">
        <v>196</v>
      </c>
      <c r="D8" s="3">
        <v>2</v>
      </c>
      <c r="E8" s="3" t="s">
        <v>873</v>
      </c>
      <c r="F8" s="3" t="s">
        <v>198</v>
      </c>
      <c r="G8" s="3" t="s">
        <v>876</v>
      </c>
      <c r="H8" s="1"/>
      <c r="I8" s="1"/>
      <c r="J8" s="1"/>
      <c r="K8" s="1"/>
      <c r="L8" s="1"/>
      <c r="M8" s="1"/>
    </row>
    <row r="9" ht="95" customHeight="1" spans="1:13">
      <c r="A9" s="3" t="s">
        <v>877</v>
      </c>
      <c r="B9" s="3" t="s">
        <v>872</v>
      </c>
      <c r="C9" s="3" t="s">
        <v>214</v>
      </c>
      <c r="D9" s="3">
        <v>3</v>
      </c>
      <c r="E9" s="3" t="s">
        <v>873</v>
      </c>
      <c r="F9" s="3" t="s">
        <v>216</v>
      </c>
      <c r="G9" s="3" t="s">
        <v>878</v>
      </c>
      <c r="H9" s="1"/>
      <c r="I9" s="1"/>
      <c r="J9" s="1"/>
      <c r="K9" s="1"/>
      <c r="L9" s="1"/>
      <c r="M9" s="1"/>
    </row>
    <row r="10" ht="95" customHeight="1" spans="1:13">
      <c r="A10" s="3" t="s">
        <v>879</v>
      </c>
      <c r="B10" s="3" t="s">
        <v>872</v>
      </c>
      <c r="C10" s="3" t="s">
        <v>169</v>
      </c>
      <c r="D10" s="3">
        <v>4</v>
      </c>
      <c r="E10" s="3" t="s">
        <v>873</v>
      </c>
      <c r="F10" s="3" t="s">
        <v>171</v>
      </c>
      <c r="G10" s="3" t="s">
        <v>880</v>
      </c>
      <c r="H10" s="1"/>
      <c r="I10" s="1"/>
      <c r="J10" s="1"/>
      <c r="K10" s="1"/>
      <c r="L10" s="1"/>
      <c r="M10" s="1"/>
    </row>
    <row r="11" ht="95" customHeight="1" spans="1:13">
      <c r="A11" s="3" t="s">
        <v>881</v>
      </c>
      <c r="B11" s="3" t="s">
        <v>872</v>
      </c>
      <c r="C11" s="3" t="s">
        <v>187</v>
      </c>
      <c r="D11" s="3">
        <v>5</v>
      </c>
      <c r="E11" s="3" t="s">
        <v>873</v>
      </c>
      <c r="F11" s="3" t="s">
        <v>189</v>
      </c>
      <c r="G11" s="3" t="s">
        <v>882</v>
      </c>
      <c r="H11" s="1"/>
      <c r="I11" s="1"/>
      <c r="J11" s="1"/>
      <c r="K11" s="1"/>
      <c r="L11" s="1"/>
      <c r="M11" s="1"/>
    </row>
    <row r="12" ht="95" customHeight="1" spans="1:13">
      <c r="A12" s="3" t="s">
        <v>883</v>
      </c>
      <c r="B12" s="3" t="s">
        <v>872</v>
      </c>
      <c r="C12" s="3" t="s">
        <v>48</v>
      </c>
      <c r="D12" s="3">
        <v>6</v>
      </c>
      <c r="E12" s="3" t="s">
        <v>873</v>
      </c>
      <c r="F12" s="3" t="s">
        <v>50</v>
      </c>
      <c r="G12" s="3" t="s">
        <v>884</v>
      </c>
      <c r="H12" s="1"/>
      <c r="I12" s="1"/>
      <c r="J12" s="1"/>
      <c r="K12" s="1"/>
      <c r="L12" s="1"/>
      <c r="M12" s="1"/>
    </row>
    <row r="13" ht="95" customHeight="1" spans="1:13">
      <c r="A13" s="3" t="s">
        <v>885</v>
      </c>
      <c r="B13" s="3" t="s">
        <v>872</v>
      </c>
      <c r="C13" s="3" t="s">
        <v>95</v>
      </c>
      <c r="D13" s="3">
        <v>7</v>
      </c>
      <c r="E13" s="3" t="s">
        <v>873</v>
      </c>
      <c r="F13" s="3" t="s">
        <v>97</v>
      </c>
      <c r="G13" s="3" t="s">
        <v>886</v>
      </c>
      <c r="H13" s="1"/>
      <c r="I13" s="1"/>
      <c r="J13" s="1"/>
      <c r="K13" s="1"/>
      <c r="L13" s="1"/>
      <c r="M13" s="1"/>
    </row>
    <row r="14" ht="95" customHeight="1" spans="1:13">
      <c r="A14" s="3" t="s">
        <v>887</v>
      </c>
      <c r="B14" s="3" t="s">
        <v>872</v>
      </c>
      <c r="C14" s="3" t="s">
        <v>142</v>
      </c>
      <c r="D14" s="3">
        <v>8</v>
      </c>
      <c r="E14" s="3" t="s">
        <v>873</v>
      </c>
      <c r="F14" s="3" t="s">
        <v>144</v>
      </c>
      <c r="G14" s="3" t="s">
        <v>888</v>
      </c>
      <c r="H14" s="1"/>
      <c r="I14" s="1"/>
      <c r="J14" s="1"/>
      <c r="K14" s="1"/>
      <c r="L14" s="1"/>
      <c r="M14" s="1"/>
    </row>
    <row r="15" ht="95" customHeight="1" spans="1:13">
      <c r="A15" s="3" t="s">
        <v>889</v>
      </c>
      <c r="B15" s="3" t="s">
        <v>872</v>
      </c>
      <c r="C15" s="3" t="s">
        <v>178</v>
      </c>
      <c r="D15" s="3">
        <v>9</v>
      </c>
      <c r="E15" s="3" t="s">
        <v>873</v>
      </c>
      <c r="F15" s="3" t="s">
        <v>180</v>
      </c>
      <c r="G15" s="3" t="s">
        <v>890</v>
      </c>
      <c r="H15" s="1"/>
      <c r="I15" s="1"/>
      <c r="J15" s="1"/>
      <c r="K15" s="1"/>
      <c r="L15" s="1"/>
      <c r="M15" s="1"/>
    </row>
    <row r="16" ht="95" customHeight="1" spans="1:13">
      <c r="A16" s="3" t="s">
        <v>891</v>
      </c>
      <c r="B16" s="3" t="s">
        <v>872</v>
      </c>
      <c r="C16" s="3" t="s">
        <v>67</v>
      </c>
      <c r="D16" s="3">
        <v>10</v>
      </c>
      <c r="E16" s="3" t="s">
        <v>873</v>
      </c>
      <c r="F16" s="3" t="s">
        <v>69</v>
      </c>
      <c r="G16" s="3" t="s">
        <v>892</v>
      </c>
      <c r="H16" s="1"/>
      <c r="I16" s="1"/>
      <c r="J16" s="1"/>
      <c r="K16" s="1"/>
      <c r="L16" s="1"/>
      <c r="M16" s="1"/>
    </row>
    <row r="17" ht="95" customHeight="1" spans="1:13">
      <c r="A17" s="3" t="s">
        <v>893</v>
      </c>
      <c r="B17" s="3" t="s">
        <v>872</v>
      </c>
      <c r="C17" s="3" t="s">
        <v>58</v>
      </c>
      <c r="D17" s="3">
        <v>11</v>
      </c>
      <c r="E17" s="3" t="s">
        <v>873</v>
      </c>
      <c r="F17" s="3" t="s">
        <v>60</v>
      </c>
      <c r="G17" s="3" t="s">
        <v>894</v>
      </c>
      <c r="H17" s="1"/>
      <c r="I17" s="1"/>
      <c r="J17" s="1"/>
      <c r="K17" s="1"/>
      <c r="L17" s="1"/>
      <c r="M17" s="1"/>
    </row>
    <row r="18" ht="95" customHeight="1" spans="1:13">
      <c r="A18" s="3" t="s">
        <v>895</v>
      </c>
      <c r="B18" s="3" t="s">
        <v>872</v>
      </c>
      <c r="C18" s="3" t="s">
        <v>124</v>
      </c>
      <c r="D18" s="3">
        <v>12</v>
      </c>
      <c r="E18" s="3" t="s">
        <v>873</v>
      </c>
      <c r="F18" s="3" t="s">
        <v>126</v>
      </c>
      <c r="G18" s="3" t="s">
        <v>896</v>
      </c>
      <c r="H18" s="1"/>
      <c r="I18" s="1"/>
      <c r="J18" s="1"/>
      <c r="K18" s="1"/>
      <c r="L18" s="1"/>
      <c r="M18" s="1"/>
    </row>
    <row r="19" ht="95" customHeight="1" spans="1:13">
      <c r="A19" s="3" t="s">
        <v>897</v>
      </c>
      <c r="B19" s="3" t="s">
        <v>872</v>
      </c>
      <c r="C19" s="3" t="s">
        <v>86</v>
      </c>
      <c r="D19" s="3">
        <v>13</v>
      </c>
      <c r="E19" s="3" t="s">
        <v>873</v>
      </c>
      <c r="F19" s="3" t="s">
        <v>88</v>
      </c>
      <c r="G19" s="3" t="s">
        <v>898</v>
      </c>
      <c r="H19" s="1"/>
      <c r="I19" s="1"/>
      <c r="J19" s="1"/>
      <c r="K19" s="1"/>
      <c r="L19" s="1"/>
      <c r="M19" s="1"/>
    </row>
    <row r="20" ht="95" customHeight="1" spans="1:13">
      <c r="A20" s="3" t="s">
        <v>899</v>
      </c>
      <c r="B20" s="3" t="s">
        <v>872</v>
      </c>
      <c r="C20" s="3" t="s">
        <v>160</v>
      </c>
      <c r="D20" s="3">
        <v>14</v>
      </c>
      <c r="E20" s="3" t="s">
        <v>873</v>
      </c>
      <c r="F20" s="3" t="s">
        <v>162</v>
      </c>
      <c r="G20" s="3" t="s">
        <v>900</v>
      </c>
      <c r="H20" s="1"/>
      <c r="I20" s="1"/>
      <c r="J20" s="1"/>
      <c r="K20" s="1"/>
      <c r="L20" s="1"/>
      <c r="M20" s="1"/>
    </row>
    <row r="21" ht="95" customHeight="1" spans="1:13">
      <c r="A21" s="3" t="s">
        <v>901</v>
      </c>
      <c r="B21" s="3" t="s">
        <v>872</v>
      </c>
      <c r="C21" s="3" t="s">
        <v>76</v>
      </c>
      <c r="D21" s="3">
        <v>15</v>
      </c>
      <c r="E21" s="3" t="s">
        <v>873</v>
      </c>
      <c r="F21" s="3" t="s">
        <v>78</v>
      </c>
      <c r="G21" s="3" t="s">
        <v>902</v>
      </c>
      <c r="H21" s="1"/>
      <c r="I21" s="1"/>
      <c r="J21" s="1"/>
      <c r="K21" s="1"/>
      <c r="L21" s="1"/>
      <c r="M21" s="1"/>
    </row>
    <row r="22" ht="95" customHeight="1" spans="1:13">
      <c r="A22" s="3" t="s">
        <v>903</v>
      </c>
      <c r="B22" s="3" t="s">
        <v>872</v>
      </c>
      <c r="C22" s="3" t="s">
        <v>39</v>
      </c>
      <c r="D22" s="3">
        <v>16</v>
      </c>
      <c r="E22" s="3" t="s">
        <v>873</v>
      </c>
      <c r="F22" s="3" t="s">
        <v>41</v>
      </c>
      <c r="G22" s="3" t="s">
        <v>904</v>
      </c>
      <c r="H22" s="1"/>
      <c r="I22" s="1"/>
      <c r="J22" s="1"/>
      <c r="K22" s="1"/>
      <c r="L22" s="1"/>
      <c r="M22" s="1"/>
    </row>
    <row r="23" ht="95" customHeight="1" spans="1:13">
      <c r="A23" s="3" t="s">
        <v>905</v>
      </c>
      <c r="B23" s="3" t="s">
        <v>872</v>
      </c>
      <c r="C23" s="3" t="s">
        <v>205</v>
      </c>
      <c r="D23" s="3">
        <v>17</v>
      </c>
      <c r="E23" s="3" t="s">
        <v>873</v>
      </c>
      <c r="F23" s="3" t="s">
        <v>207</v>
      </c>
      <c r="G23" s="3" t="s">
        <v>906</v>
      </c>
      <c r="H23" s="1"/>
      <c r="I23" s="1"/>
      <c r="J23" s="1"/>
      <c r="K23" s="1"/>
      <c r="L23" s="1"/>
      <c r="M23" s="1"/>
    </row>
    <row r="24" ht="95" customHeight="1" spans="1:13">
      <c r="A24" s="3" t="s">
        <v>907</v>
      </c>
      <c r="B24" s="3" t="s">
        <v>872</v>
      </c>
      <c r="C24" s="3" t="s">
        <v>104</v>
      </c>
      <c r="D24" s="3">
        <v>18</v>
      </c>
      <c r="E24" s="3" t="s">
        <v>873</v>
      </c>
      <c r="F24" s="3" t="s">
        <v>106</v>
      </c>
      <c r="G24" s="3" t="s">
        <v>908</v>
      </c>
      <c r="H24" s="1"/>
      <c r="I24" s="1"/>
      <c r="J24" s="1"/>
      <c r="K24" s="1"/>
      <c r="L24" s="1"/>
      <c r="M24" s="1"/>
    </row>
    <row r="25" ht="95" customHeight="1" spans="1:13">
      <c r="A25" s="3" t="s">
        <v>909</v>
      </c>
      <c r="B25" s="3" t="s">
        <v>872</v>
      </c>
      <c r="C25" s="3" t="s">
        <v>133</v>
      </c>
      <c r="D25" s="3">
        <v>19</v>
      </c>
      <c r="E25" s="3" t="s">
        <v>873</v>
      </c>
      <c r="F25" s="3" t="s">
        <v>135</v>
      </c>
      <c r="G25" s="3" t="s">
        <v>910</v>
      </c>
      <c r="H25" s="1"/>
      <c r="I25" s="1"/>
      <c r="J25" s="1"/>
      <c r="K25" s="1"/>
      <c r="L25" s="1"/>
      <c r="M25" s="1"/>
    </row>
    <row r="26" ht="95" customHeight="1" spans="1:13">
      <c r="A26" s="3" t="s">
        <v>911</v>
      </c>
      <c r="B26" s="3" t="s">
        <v>912</v>
      </c>
      <c r="C26" s="3" t="s">
        <v>151</v>
      </c>
      <c r="D26" s="3">
        <v>1</v>
      </c>
      <c r="E26" s="3" t="s">
        <v>873</v>
      </c>
      <c r="F26" s="3" t="s">
        <v>154</v>
      </c>
      <c r="G26" s="3" t="s">
        <v>913</v>
      </c>
      <c r="H26" s="1"/>
      <c r="I26" s="1"/>
      <c r="J26" s="1"/>
      <c r="K26" s="1"/>
      <c r="L26" s="1"/>
      <c r="M26" s="1"/>
    </row>
    <row r="27" ht="95" customHeight="1" spans="1:13">
      <c r="A27" s="3" t="s">
        <v>914</v>
      </c>
      <c r="B27" s="3" t="s">
        <v>912</v>
      </c>
      <c r="C27" s="3" t="s">
        <v>196</v>
      </c>
      <c r="D27" s="3">
        <v>2</v>
      </c>
      <c r="E27" s="3" t="s">
        <v>873</v>
      </c>
      <c r="F27" s="3" t="s">
        <v>199</v>
      </c>
      <c r="G27" s="3" t="s">
        <v>915</v>
      </c>
      <c r="H27" s="1"/>
      <c r="I27" s="1"/>
      <c r="J27" s="1"/>
      <c r="K27" s="1"/>
      <c r="L27" s="1"/>
      <c r="M27" s="1"/>
    </row>
    <row r="28" ht="95" customHeight="1" spans="1:13">
      <c r="A28" s="3" t="s">
        <v>916</v>
      </c>
      <c r="B28" s="3" t="s">
        <v>912</v>
      </c>
      <c r="C28" s="3" t="s">
        <v>214</v>
      </c>
      <c r="D28" s="3">
        <v>3</v>
      </c>
      <c r="E28" s="3" t="s">
        <v>873</v>
      </c>
      <c r="F28" s="3" t="s">
        <v>217</v>
      </c>
      <c r="G28" s="3" t="s">
        <v>917</v>
      </c>
      <c r="H28" s="1"/>
      <c r="I28" s="1"/>
      <c r="J28" s="1"/>
      <c r="K28" s="1"/>
      <c r="L28" s="1"/>
      <c r="M28" s="1"/>
    </row>
    <row r="29" ht="95" customHeight="1" spans="1:13">
      <c r="A29" s="3" t="s">
        <v>918</v>
      </c>
      <c r="B29" s="3" t="s">
        <v>912</v>
      </c>
      <c r="C29" s="3" t="s">
        <v>169</v>
      </c>
      <c r="D29" s="3">
        <v>4</v>
      </c>
      <c r="E29" s="3" t="s">
        <v>873</v>
      </c>
      <c r="F29" s="3" t="s">
        <v>172</v>
      </c>
      <c r="G29" s="3" t="s">
        <v>919</v>
      </c>
      <c r="H29" s="1"/>
      <c r="I29" s="1"/>
      <c r="J29" s="1"/>
      <c r="K29" s="1"/>
      <c r="L29" s="1"/>
      <c r="M29" s="1"/>
    </row>
    <row r="30" ht="95" customHeight="1" spans="1:13">
      <c r="A30" s="3" t="s">
        <v>920</v>
      </c>
      <c r="B30" s="3" t="s">
        <v>912</v>
      </c>
      <c r="C30" s="3" t="s">
        <v>187</v>
      </c>
      <c r="D30" s="3">
        <v>5</v>
      </c>
      <c r="E30" s="3" t="s">
        <v>873</v>
      </c>
      <c r="F30" s="3" t="s">
        <v>190</v>
      </c>
      <c r="G30" s="3" t="s">
        <v>921</v>
      </c>
      <c r="H30" s="1"/>
      <c r="I30" s="1"/>
      <c r="J30" s="1"/>
      <c r="K30" s="1"/>
      <c r="L30" s="1"/>
      <c r="M30" s="1"/>
    </row>
    <row r="31" ht="95" customHeight="1" spans="1:13">
      <c r="A31" s="3" t="s">
        <v>922</v>
      </c>
      <c r="B31" s="3" t="s">
        <v>912</v>
      </c>
      <c r="C31" s="3" t="s">
        <v>48</v>
      </c>
      <c r="D31" s="3">
        <v>6</v>
      </c>
      <c r="E31" s="3" t="s">
        <v>873</v>
      </c>
      <c r="F31" s="3" t="s">
        <v>51</v>
      </c>
      <c r="G31" s="3" t="s">
        <v>923</v>
      </c>
      <c r="H31" s="1"/>
      <c r="I31" s="1"/>
      <c r="J31" s="1"/>
      <c r="K31" s="1"/>
      <c r="L31" s="1"/>
      <c r="M31" s="1"/>
    </row>
    <row r="32" ht="95" customHeight="1" spans="1:13">
      <c r="A32" s="3" t="s">
        <v>924</v>
      </c>
      <c r="B32" s="3" t="s">
        <v>912</v>
      </c>
      <c r="C32" s="3" t="s">
        <v>95</v>
      </c>
      <c r="D32" s="3">
        <v>7</v>
      </c>
      <c r="E32" s="3" t="s">
        <v>873</v>
      </c>
      <c r="F32" s="3" t="s">
        <v>98</v>
      </c>
      <c r="G32" s="3" t="s">
        <v>925</v>
      </c>
      <c r="H32" s="1"/>
      <c r="I32" s="1"/>
      <c r="J32" s="1"/>
      <c r="K32" s="1"/>
      <c r="L32" s="1"/>
      <c r="M32" s="1"/>
    </row>
    <row r="33" ht="95" customHeight="1" spans="1:13">
      <c r="A33" s="3" t="s">
        <v>926</v>
      </c>
      <c r="B33" s="3" t="s">
        <v>912</v>
      </c>
      <c r="C33" s="3" t="s">
        <v>142</v>
      </c>
      <c r="D33" s="3">
        <v>8</v>
      </c>
      <c r="E33" s="3" t="s">
        <v>873</v>
      </c>
      <c r="F33" s="3" t="s">
        <v>145</v>
      </c>
      <c r="G33" s="3" t="s">
        <v>927</v>
      </c>
      <c r="H33" s="1"/>
      <c r="I33" s="1"/>
      <c r="J33" s="1"/>
      <c r="K33" s="1"/>
      <c r="L33" s="1"/>
      <c r="M33" s="1"/>
    </row>
    <row r="34" ht="95" customHeight="1" spans="1:13">
      <c r="A34" s="3" t="s">
        <v>928</v>
      </c>
      <c r="B34" s="3" t="s">
        <v>912</v>
      </c>
      <c r="C34" s="3" t="s">
        <v>178</v>
      </c>
      <c r="D34" s="3">
        <v>9</v>
      </c>
      <c r="E34" s="3" t="s">
        <v>873</v>
      </c>
      <c r="F34" s="3" t="s">
        <v>181</v>
      </c>
      <c r="G34" s="3" t="s">
        <v>929</v>
      </c>
      <c r="H34" s="1"/>
      <c r="I34" s="1"/>
      <c r="J34" s="1"/>
      <c r="K34" s="1"/>
      <c r="L34" s="1"/>
      <c r="M34" s="1"/>
    </row>
    <row r="35" ht="95" customHeight="1" spans="1:13">
      <c r="A35" s="3" t="s">
        <v>930</v>
      </c>
      <c r="B35" s="3" t="s">
        <v>912</v>
      </c>
      <c r="C35" s="3" t="s">
        <v>67</v>
      </c>
      <c r="D35" s="3">
        <v>10</v>
      </c>
      <c r="E35" s="3" t="s">
        <v>873</v>
      </c>
      <c r="F35" s="3" t="s">
        <v>70</v>
      </c>
      <c r="G35" s="3" t="s">
        <v>931</v>
      </c>
      <c r="H35" s="1"/>
      <c r="I35" s="1"/>
      <c r="J35" s="1"/>
      <c r="K35" s="1"/>
      <c r="L35" s="1"/>
      <c r="M35" s="1"/>
    </row>
    <row r="36" ht="95" customHeight="1" spans="1:13">
      <c r="A36" s="3" t="s">
        <v>932</v>
      </c>
      <c r="B36" s="3" t="s">
        <v>912</v>
      </c>
      <c r="C36" s="3" t="s">
        <v>58</v>
      </c>
      <c r="D36" s="3">
        <v>11</v>
      </c>
      <c r="E36" s="3" t="s">
        <v>873</v>
      </c>
      <c r="F36" s="3" t="s">
        <v>61</v>
      </c>
      <c r="G36" s="3" t="s">
        <v>933</v>
      </c>
      <c r="H36" s="1"/>
      <c r="I36" s="1"/>
      <c r="J36" s="1"/>
      <c r="K36" s="1"/>
      <c r="L36" s="1"/>
      <c r="M36" s="1"/>
    </row>
    <row r="37" ht="95" customHeight="1" spans="1:13">
      <c r="A37" s="3" t="s">
        <v>934</v>
      </c>
      <c r="B37" s="3" t="s">
        <v>912</v>
      </c>
      <c r="C37" s="3" t="s">
        <v>124</v>
      </c>
      <c r="D37" s="3">
        <v>12</v>
      </c>
      <c r="E37" s="3" t="s">
        <v>873</v>
      </c>
      <c r="F37" s="3" t="s">
        <v>127</v>
      </c>
      <c r="G37" s="3" t="s">
        <v>935</v>
      </c>
      <c r="H37" s="1"/>
      <c r="I37" s="1"/>
      <c r="J37" s="1"/>
      <c r="K37" s="1"/>
      <c r="L37" s="1"/>
      <c r="M37" s="1"/>
    </row>
    <row r="38" ht="95" customHeight="1" spans="1:13">
      <c r="A38" s="3" t="s">
        <v>936</v>
      </c>
      <c r="B38" s="3" t="s">
        <v>912</v>
      </c>
      <c r="C38" s="3" t="s">
        <v>86</v>
      </c>
      <c r="D38" s="3">
        <v>13</v>
      </c>
      <c r="E38" s="3" t="s">
        <v>873</v>
      </c>
      <c r="F38" s="3" t="s">
        <v>89</v>
      </c>
      <c r="G38" s="3" t="s">
        <v>937</v>
      </c>
      <c r="H38" s="1"/>
      <c r="I38" s="1"/>
      <c r="J38" s="1"/>
      <c r="K38" s="1"/>
      <c r="L38" s="1"/>
      <c r="M38" s="1"/>
    </row>
    <row r="39" ht="95" customHeight="1" spans="1:13">
      <c r="A39" s="3" t="s">
        <v>938</v>
      </c>
      <c r="B39" s="3" t="s">
        <v>912</v>
      </c>
      <c r="C39" s="3" t="s">
        <v>160</v>
      </c>
      <c r="D39" s="3">
        <v>14</v>
      </c>
      <c r="E39" s="3" t="s">
        <v>873</v>
      </c>
      <c r="F39" s="3" t="s">
        <v>163</v>
      </c>
      <c r="G39" s="3" t="s">
        <v>939</v>
      </c>
      <c r="H39" s="1"/>
      <c r="I39" s="1"/>
      <c r="J39" s="1"/>
      <c r="K39" s="1"/>
      <c r="L39" s="1"/>
      <c r="M39" s="1"/>
    </row>
    <row r="40" ht="95" customHeight="1" spans="1:13">
      <c r="A40" s="3" t="s">
        <v>940</v>
      </c>
      <c r="B40" s="3" t="s">
        <v>912</v>
      </c>
      <c r="C40" s="3" t="s">
        <v>76</v>
      </c>
      <c r="D40" s="3">
        <v>15</v>
      </c>
      <c r="E40" s="3" t="s">
        <v>873</v>
      </c>
      <c r="F40" s="3" t="s">
        <v>79</v>
      </c>
      <c r="G40" s="3" t="s">
        <v>941</v>
      </c>
      <c r="H40" s="1"/>
      <c r="I40" s="1"/>
      <c r="J40" s="1"/>
      <c r="K40" s="1"/>
      <c r="L40" s="1"/>
      <c r="M40" s="1"/>
    </row>
    <row r="41" ht="95" customHeight="1" spans="1:13">
      <c r="A41" s="3" t="s">
        <v>942</v>
      </c>
      <c r="B41" s="3" t="s">
        <v>912</v>
      </c>
      <c r="C41" s="3" t="s">
        <v>39</v>
      </c>
      <c r="D41" s="3">
        <v>16</v>
      </c>
      <c r="E41" s="3" t="s">
        <v>873</v>
      </c>
      <c r="F41" s="3" t="s">
        <v>42</v>
      </c>
      <c r="G41" s="3" t="s">
        <v>943</v>
      </c>
      <c r="H41" s="1"/>
      <c r="I41" s="1"/>
      <c r="J41" s="1"/>
      <c r="K41" s="1"/>
      <c r="L41" s="1"/>
      <c r="M41" s="1"/>
    </row>
    <row r="42" ht="95" customHeight="1" spans="1:13">
      <c r="A42" s="3" t="s">
        <v>944</v>
      </c>
      <c r="B42" s="3" t="s">
        <v>912</v>
      </c>
      <c r="C42" s="3" t="s">
        <v>205</v>
      </c>
      <c r="D42" s="3">
        <v>17</v>
      </c>
      <c r="E42" s="3" t="s">
        <v>873</v>
      </c>
      <c r="F42" s="3" t="s">
        <v>208</v>
      </c>
      <c r="G42" s="3" t="s">
        <v>945</v>
      </c>
      <c r="H42" s="1"/>
      <c r="I42" s="1"/>
      <c r="J42" s="1"/>
      <c r="K42" s="1"/>
      <c r="L42" s="1"/>
      <c r="M42" s="1"/>
    </row>
    <row r="43" ht="95" customHeight="1" spans="1:13">
      <c r="A43" s="3" t="s">
        <v>946</v>
      </c>
      <c r="B43" s="3" t="s">
        <v>912</v>
      </c>
      <c r="C43" s="3" t="s">
        <v>104</v>
      </c>
      <c r="D43" s="3">
        <v>18</v>
      </c>
      <c r="E43" s="3" t="s">
        <v>873</v>
      </c>
      <c r="F43" s="3" t="s">
        <v>107</v>
      </c>
      <c r="G43" s="3" t="s">
        <v>947</v>
      </c>
      <c r="H43" s="1"/>
      <c r="I43" s="1"/>
      <c r="J43" s="1"/>
      <c r="K43" s="1"/>
      <c r="L43" s="1"/>
      <c r="M43" s="1"/>
    </row>
    <row r="44" ht="95" customHeight="1" spans="1:13">
      <c r="A44" s="3" t="s">
        <v>948</v>
      </c>
      <c r="B44" s="3" t="s">
        <v>912</v>
      </c>
      <c r="C44" s="3" t="s">
        <v>133</v>
      </c>
      <c r="D44" s="3">
        <v>19</v>
      </c>
      <c r="E44" s="3" t="s">
        <v>873</v>
      </c>
      <c r="F44" s="3" t="s">
        <v>136</v>
      </c>
      <c r="G44" s="3" t="s">
        <v>949</v>
      </c>
      <c r="H44" s="1"/>
      <c r="I44" s="1"/>
      <c r="J44" s="1"/>
      <c r="K44" s="1"/>
      <c r="L44" s="1"/>
      <c r="M44" s="1"/>
    </row>
    <row r="45" ht="95" customHeight="1" spans="1:13">
      <c r="A45" s="3" t="s">
        <v>950</v>
      </c>
      <c r="B45" s="3" t="s">
        <v>951</v>
      </c>
      <c r="C45" s="3" t="s">
        <v>151</v>
      </c>
      <c r="D45" s="3">
        <v>1</v>
      </c>
      <c r="E45" s="3" t="s">
        <v>873</v>
      </c>
      <c r="F45" s="3" t="s">
        <v>155</v>
      </c>
      <c r="G45" s="3" t="s">
        <v>952</v>
      </c>
      <c r="H45" s="1"/>
      <c r="I45" s="1"/>
      <c r="J45" s="1"/>
      <c r="K45" s="1"/>
      <c r="L45" s="1"/>
      <c r="M45" s="1"/>
    </row>
    <row r="46" ht="95" customHeight="1" spans="1:13">
      <c r="A46" s="3" t="s">
        <v>953</v>
      </c>
      <c r="B46" s="3" t="s">
        <v>951</v>
      </c>
      <c r="C46" s="3" t="s">
        <v>196</v>
      </c>
      <c r="D46" s="3">
        <v>2</v>
      </c>
      <c r="E46" s="3" t="s">
        <v>873</v>
      </c>
      <c r="F46" s="3" t="s">
        <v>200</v>
      </c>
      <c r="G46" s="3" t="s">
        <v>954</v>
      </c>
      <c r="H46" s="1"/>
      <c r="I46" s="1"/>
      <c r="J46" s="1"/>
      <c r="K46" s="1"/>
      <c r="L46" s="1"/>
      <c r="M46" s="1"/>
    </row>
    <row r="47" ht="95" customHeight="1" spans="1:13">
      <c r="A47" s="3" t="s">
        <v>955</v>
      </c>
      <c r="B47" s="3" t="s">
        <v>951</v>
      </c>
      <c r="C47" s="3" t="s">
        <v>214</v>
      </c>
      <c r="D47" s="3">
        <v>3</v>
      </c>
      <c r="E47" s="3" t="s">
        <v>873</v>
      </c>
      <c r="F47" s="3" t="s">
        <v>218</v>
      </c>
      <c r="G47" s="3" t="s">
        <v>956</v>
      </c>
      <c r="H47" s="1"/>
      <c r="I47" s="1"/>
      <c r="J47" s="1"/>
      <c r="K47" s="1"/>
      <c r="L47" s="1"/>
      <c r="M47" s="1"/>
    </row>
    <row r="48" ht="95" customHeight="1" spans="1:13">
      <c r="A48" s="3" t="s">
        <v>957</v>
      </c>
      <c r="B48" s="3" t="s">
        <v>951</v>
      </c>
      <c r="C48" s="3" t="s">
        <v>169</v>
      </c>
      <c r="D48" s="3">
        <v>4</v>
      </c>
      <c r="E48" s="3" t="s">
        <v>873</v>
      </c>
      <c r="F48" s="3" t="s">
        <v>173</v>
      </c>
      <c r="G48" s="3" t="s">
        <v>958</v>
      </c>
      <c r="H48" s="1"/>
      <c r="I48" s="1"/>
      <c r="J48" s="1"/>
      <c r="K48" s="1"/>
      <c r="L48" s="1"/>
      <c r="M48" s="1"/>
    </row>
    <row r="49" ht="95" customHeight="1" spans="1:13">
      <c r="A49" s="3" t="s">
        <v>959</v>
      </c>
      <c r="B49" s="3" t="s">
        <v>951</v>
      </c>
      <c r="C49" s="3" t="s">
        <v>187</v>
      </c>
      <c r="D49" s="3">
        <v>5</v>
      </c>
      <c r="E49" s="3" t="s">
        <v>873</v>
      </c>
      <c r="F49" s="3" t="s">
        <v>191</v>
      </c>
      <c r="G49" s="3" t="s">
        <v>960</v>
      </c>
      <c r="H49" s="1"/>
      <c r="I49" s="1"/>
      <c r="J49" s="1"/>
      <c r="K49" s="1"/>
      <c r="L49" s="1"/>
      <c r="M49" s="1"/>
    </row>
    <row r="50" ht="95" customHeight="1" spans="1:13">
      <c r="A50" s="3" t="s">
        <v>961</v>
      </c>
      <c r="B50" s="3" t="s">
        <v>951</v>
      </c>
      <c r="C50" s="3" t="s">
        <v>48</v>
      </c>
      <c r="D50" s="3">
        <v>6</v>
      </c>
      <c r="E50" s="3" t="s">
        <v>873</v>
      </c>
      <c r="F50" s="3" t="s">
        <v>52</v>
      </c>
      <c r="G50" s="3" t="s">
        <v>962</v>
      </c>
      <c r="H50" s="1"/>
      <c r="I50" s="1"/>
      <c r="J50" s="1"/>
      <c r="K50" s="1"/>
      <c r="L50" s="1"/>
      <c r="M50" s="1"/>
    </row>
    <row r="51" ht="95" customHeight="1" spans="1:13">
      <c r="A51" s="3" t="s">
        <v>963</v>
      </c>
      <c r="B51" s="3" t="s">
        <v>951</v>
      </c>
      <c r="C51" s="3" t="s">
        <v>95</v>
      </c>
      <c r="D51" s="3">
        <v>7</v>
      </c>
      <c r="E51" s="3" t="s">
        <v>873</v>
      </c>
      <c r="F51" s="3" t="s">
        <v>99</v>
      </c>
      <c r="G51" s="3" t="s">
        <v>964</v>
      </c>
      <c r="H51" s="1"/>
      <c r="I51" s="1"/>
      <c r="J51" s="1"/>
      <c r="K51" s="1"/>
      <c r="L51" s="1"/>
      <c r="M51" s="1"/>
    </row>
    <row r="52" ht="95" customHeight="1" spans="1:13">
      <c r="A52" s="3" t="s">
        <v>965</v>
      </c>
      <c r="B52" s="3" t="s">
        <v>951</v>
      </c>
      <c r="C52" s="3" t="s">
        <v>142</v>
      </c>
      <c r="D52" s="3">
        <v>8</v>
      </c>
      <c r="E52" s="3" t="s">
        <v>873</v>
      </c>
      <c r="F52" s="3" t="s">
        <v>146</v>
      </c>
      <c r="G52" s="3" t="s">
        <v>966</v>
      </c>
      <c r="H52" s="1"/>
      <c r="I52" s="1"/>
      <c r="J52" s="1"/>
      <c r="K52" s="1"/>
      <c r="L52" s="1"/>
      <c r="M52" s="1"/>
    </row>
    <row r="53" ht="95" customHeight="1" spans="1:13">
      <c r="A53" s="3" t="s">
        <v>967</v>
      </c>
      <c r="B53" s="3" t="s">
        <v>951</v>
      </c>
      <c r="C53" s="3" t="s">
        <v>178</v>
      </c>
      <c r="D53" s="3">
        <v>9</v>
      </c>
      <c r="E53" s="3" t="s">
        <v>873</v>
      </c>
      <c r="F53" s="3" t="s">
        <v>182</v>
      </c>
      <c r="G53" s="3" t="s">
        <v>968</v>
      </c>
      <c r="H53" s="1"/>
      <c r="I53" s="1"/>
      <c r="J53" s="1"/>
      <c r="K53" s="1"/>
      <c r="L53" s="1"/>
      <c r="M53" s="1"/>
    </row>
    <row r="54" ht="95" customHeight="1" spans="1:13">
      <c r="A54" s="3" t="s">
        <v>969</v>
      </c>
      <c r="B54" s="3" t="s">
        <v>951</v>
      </c>
      <c r="C54" s="3" t="s">
        <v>67</v>
      </c>
      <c r="D54" s="3">
        <v>10</v>
      </c>
      <c r="E54" s="3" t="s">
        <v>873</v>
      </c>
      <c r="F54" s="3" t="s">
        <v>71</v>
      </c>
      <c r="G54" s="3" t="s">
        <v>970</v>
      </c>
      <c r="H54" s="1"/>
      <c r="I54" s="1"/>
      <c r="J54" s="1"/>
      <c r="K54" s="1"/>
      <c r="L54" s="1"/>
      <c r="M54" s="1"/>
    </row>
    <row r="55" ht="95" customHeight="1" spans="1:13">
      <c r="A55" s="3" t="s">
        <v>971</v>
      </c>
      <c r="B55" s="3" t="s">
        <v>951</v>
      </c>
      <c r="C55" s="3" t="s">
        <v>58</v>
      </c>
      <c r="D55" s="3">
        <v>11</v>
      </c>
      <c r="E55" s="3" t="s">
        <v>873</v>
      </c>
      <c r="F55" s="3" t="s">
        <v>62</v>
      </c>
      <c r="G55" s="3" t="s">
        <v>972</v>
      </c>
      <c r="H55" s="1"/>
      <c r="I55" s="1"/>
      <c r="J55" s="1"/>
      <c r="K55" s="1"/>
      <c r="L55" s="1"/>
      <c r="M55" s="1"/>
    </row>
    <row r="56" ht="95" customHeight="1" spans="1:13">
      <c r="A56" s="3" t="s">
        <v>973</v>
      </c>
      <c r="B56" s="3" t="s">
        <v>951</v>
      </c>
      <c r="C56" s="3" t="s">
        <v>124</v>
      </c>
      <c r="D56" s="3">
        <v>12</v>
      </c>
      <c r="E56" s="3" t="s">
        <v>873</v>
      </c>
      <c r="F56" s="3" t="s">
        <v>128</v>
      </c>
      <c r="G56" s="3" t="s">
        <v>974</v>
      </c>
      <c r="H56" s="1"/>
      <c r="I56" s="1"/>
      <c r="J56" s="1"/>
      <c r="K56" s="1"/>
      <c r="L56" s="1"/>
      <c r="M56" s="1"/>
    </row>
    <row r="57" ht="95" customHeight="1" spans="1:13">
      <c r="A57" s="3" t="s">
        <v>975</v>
      </c>
      <c r="B57" s="3" t="s">
        <v>951</v>
      </c>
      <c r="C57" s="3" t="s">
        <v>86</v>
      </c>
      <c r="D57" s="3">
        <v>13</v>
      </c>
      <c r="E57" s="3" t="s">
        <v>873</v>
      </c>
      <c r="F57" s="3" t="s">
        <v>90</v>
      </c>
      <c r="G57" s="3" t="s">
        <v>976</v>
      </c>
      <c r="H57" s="1"/>
      <c r="I57" s="1"/>
      <c r="J57" s="1"/>
      <c r="K57" s="1"/>
      <c r="L57" s="1"/>
      <c r="M57" s="1"/>
    </row>
    <row r="58" ht="95" customHeight="1" spans="1:13">
      <c r="A58" s="3" t="s">
        <v>977</v>
      </c>
      <c r="B58" s="3" t="s">
        <v>951</v>
      </c>
      <c r="C58" s="3" t="s">
        <v>160</v>
      </c>
      <c r="D58" s="3">
        <v>14</v>
      </c>
      <c r="E58" s="3" t="s">
        <v>873</v>
      </c>
      <c r="F58" s="3" t="s">
        <v>164</v>
      </c>
      <c r="G58" s="3" t="s">
        <v>978</v>
      </c>
      <c r="H58" s="1"/>
      <c r="I58" s="1"/>
      <c r="J58" s="1"/>
      <c r="K58" s="1"/>
      <c r="L58" s="1"/>
      <c r="M58" s="1"/>
    </row>
    <row r="59" ht="95" customHeight="1" spans="1:13">
      <c r="A59" s="3" t="s">
        <v>979</v>
      </c>
      <c r="B59" s="3" t="s">
        <v>951</v>
      </c>
      <c r="C59" s="3" t="s">
        <v>76</v>
      </c>
      <c r="D59" s="3">
        <v>15</v>
      </c>
      <c r="E59" s="3" t="s">
        <v>873</v>
      </c>
      <c r="F59" s="3" t="s">
        <v>80</v>
      </c>
      <c r="G59" s="3" t="s">
        <v>980</v>
      </c>
      <c r="H59" s="1"/>
      <c r="I59" s="1"/>
      <c r="J59" s="1"/>
      <c r="K59" s="1"/>
      <c r="L59" s="1"/>
      <c r="M59" s="1"/>
    </row>
    <row r="60" ht="95" customHeight="1" spans="1:13">
      <c r="A60" s="3" t="s">
        <v>981</v>
      </c>
      <c r="B60" s="3" t="s">
        <v>951</v>
      </c>
      <c r="C60" s="3" t="s">
        <v>39</v>
      </c>
      <c r="D60" s="3">
        <v>16</v>
      </c>
      <c r="E60" s="3" t="s">
        <v>873</v>
      </c>
      <c r="F60" s="3" t="s">
        <v>43</v>
      </c>
      <c r="G60" s="3" t="s">
        <v>982</v>
      </c>
      <c r="H60" s="1"/>
      <c r="I60" s="1"/>
      <c r="J60" s="1"/>
      <c r="K60" s="1"/>
      <c r="L60" s="1"/>
      <c r="M60" s="1"/>
    </row>
    <row r="61" ht="95" customHeight="1" spans="1:13">
      <c r="A61" s="3" t="s">
        <v>983</v>
      </c>
      <c r="B61" s="3" t="s">
        <v>951</v>
      </c>
      <c r="C61" s="3" t="s">
        <v>205</v>
      </c>
      <c r="D61" s="3">
        <v>17</v>
      </c>
      <c r="E61" s="3" t="s">
        <v>873</v>
      </c>
      <c r="F61" s="3" t="s">
        <v>209</v>
      </c>
      <c r="G61" s="3" t="s">
        <v>984</v>
      </c>
      <c r="H61" s="1"/>
      <c r="I61" s="1"/>
      <c r="J61" s="1"/>
      <c r="K61" s="1"/>
      <c r="L61" s="1"/>
      <c r="M61" s="1"/>
    </row>
    <row r="62" ht="95" customHeight="1" spans="1:13">
      <c r="A62" s="3" t="s">
        <v>985</v>
      </c>
      <c r="B62" s="3" t="s">
        <v>951</v>
      </c>
      <c r="C62" s="3" t="s">
        <v>104</v>
      </c>
      <c r="D62" s="3">
        <v>18</v>
      </c>
      <c r="E62" s="3" t="s">
        <v>873</v>
      </c>
      <c r="F62" s="3" t="s">
        <v>108</v>
      </c>
      <c r="G62" s="3" t="s">
        <v>986</v>
      </c>
      <c r="H62" s="1"/>
      <c r="I62" s="1"/>
      <c r="J62" s="1"/>
      <c r="K62" s="1"/>
      <c r="L62" s="1"/>
      <c r="M62" s="1"/>
    </row>
    <row r="63" ht="95" customHeight="1" spans="1:13">
      <c r="A63" s="3" t="s">
        <v>987</v>
      </c>
      <c r="B63" s="3" t="s">
        <v>951</v>
      </c>
      <c r="C63" s="3" t="s">
        <v>133</v>
      </c>
      <c r="D63" s="3">
        <v>19</v>
      </c>
      <c r="E63" s="3" t="s">
        <v>873</v>
      </c>
      <c r="F63" s="3" t="s">
        <v>137</v>
      </c>
      <c r="G63" s="3" t="s">
        <v>988</v>
      </c>
      <c r="H63" s="1"/>
      <c r="I63" s="1"/>
      <c r="J63" s="1"/>
      <c r="K63" s="1"/>
      <c r="L63" s="1"/>
      <c r="M63" s="1"/>
    </row>
    <row r="64" ht="16.5" spans="1:1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ht="16.5" spans="1:1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ht="16.5" spans="1:1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ht="16.5" spans="1:1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ht="16.5" spans="1:1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ht="16.5" spans="1: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ht="16.5" spans="1: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ht="16.5" spans="1:1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ht="16.5" spans="1:1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ht="16.5" spans="1:1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ht="16.5" spans="1:1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ht="16.5" spans="1:1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ht="16.5" spans="1: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ht="16.5" spans="1: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ht="16.5" spans="1:1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ht="16.5" spans="1:1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ht="16.5" spans="1:1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ht="16.5" spans="1:1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ht="16.5" spans="1:1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ht="16.5" spans="1: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ht="16.5" spans="1: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ht="16.5" spans="1:1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ht="16.5" spans="1:1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ht="16.5" spans="1:1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ht="16.5" spans="1:1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ht="16.5" spans="1:1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ht="16.5" spans="1:1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ht="16.5" spans="1: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</row>
    <row r="92" ht="16.5" spans="1: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</row>
    <row r="93" ht="16.5" spans="1: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</row>
    <row r="94" ht="16.5" spans="1: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</row>
    <row r="95" ht="16.5" spans="1: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</row>
    <row r="96" ht="16.5" spans="1: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</row>
    <row r="97" ht="16.5" spans="1: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</row>
    <row r="98" ht="16.5" spans="1: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</row>
    <row r="99" ht="16.5" spans="1: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</row>
    <row r="100" ht="16.5" spans="1: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</row>
    <row r="101" ht="16.5" spans="1: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</row>
    <row r="102" ht="16.5" spans="1: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</row>
    <row r="103" ht="16.5" spans="1: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</row>
    <row r="104" ht="16.5" spans="1: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</row>
    <row r="105" ht="16.5" spans="1: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</row>
    <row r="106" ht="16.5" spans="1: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</row>
    <row r="107" ht="16.5" spans="1: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</row>
    <row r="108" ht="16.5" spans="1: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</row>
    <row r="109" ht="16.5" spans="1: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</row>
    <row r="110" ht="16.5" spans="1: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</row>
    <row r="111" ht="16.5" spans="1: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</row>
    <row r="112" ht="16.5" spans="1: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</row>
    <row r="113" ht="16.5" spans="1: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</row>
    <row r="114" ht="16.5" spans="1: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</row>
    <row r="115" ht="16.5" spans="1: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</row>
    <row r="116" ht="16.5" spans="1: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</row>
    <row r="117" ht="16.5" spans="1: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ht="16.5" spans="1: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ht="16.5" spans="1: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</row>
    <row r="120" ht="16.5" spans="1: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</row>
    <row r="121" ht="16.5" spans="1: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</row>
    <row r="122" ht="16.5" spans="1: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</row>
    <row r="123" ht="16.5" spans="1: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</row>
    <row r="124" ht="16.5" spans="1: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ht="16.5" spans="1: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</row>
    <row r="126" ht="16.5" spans="1: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</row>
    <row r="127" ht="16.5" spans="1: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</row>
    <row r="128" ht="16.5" spans="1: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</row>
    <row r="129" ht="16.5" spans="1: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</row>
    <row r="130" ht="16.5" spans="1: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</row>
    <row r="131" ht="16.5" spans="1: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ht="16.5" spans="1: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</row>
    <row r="133" ht="16.5" spans="1: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</row>
    <row r="134" ht="16.5" spans="1: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</row>
    <row r="135" ht="16.5" spans="1: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</row>
    <row r="136" ht="16.5" spans="1: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</row>
    <row r="137" ht="16.5" spans="1: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</row>
    <row r="138" ht="16.5" spans="1: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</row>
    <row r="139" ht="16.5" spans="1: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</row>
    <row r="140" ht="16.5" spans="1: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ht="16.5" spans="1: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</row>
    <row r="142" ht="16.5" spans="1: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</row>
    <row r="143" ht="16.5" spans="1: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</row>
    <row r="144" ht="16.5" spans="1: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</row>
    <row r="145" ht="16.5" spans="1: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</row>
    <row r="146" ht="16.5" spans="1: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ht="16.5" spans="1: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</row>
    <row r="148" ht="16.5" spans="1: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</row>
    <row r="149" ht="16.5" spans="1: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</row>
    <row r="150" ht="16.5" spans="1: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</sheetData>
  <mergeCells count="2">
    <mergeCell ref="A2:H2"/>
    <mergeCell ref="A3:G4"/>
  </mergeCells>
  <pageMargins left="0.7" right="0.7" top="0.75" bottom="0.75" header="0.3" footer="0.3"/>
  <headerFooter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任务总表</vt:lpstr>
      <vt:lpstr>积分规则</vt:lpstr>
      <vt:lpstr>Bingo对照</vt:lpstr>
      <vt:lpstr>图片索引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吴旻昊</cp:lastModifiedBy>
  <dcterms:created xsi:type="dcterms:W3CDTF">2026-10-06T18:28:12Z</dcterms:created>
  <dcterms:modified xsi:type="dcterms:W3CDTF">2026-10-07T02:43:05Z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B336B2A3C8ED4DE4A4843136BE58E262_12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